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6.1\Server\hivatal\_kozos\rendeletek-Zalamerenye\hatályos rendeletek\2021 évi költségvetés\"/>
    </mc:Choice>
  </mc:AlternateContent>
  <xr:revisionPtr revIDLastSave="0" documentId="8_{27380F34-6BE3-4F11-B9A3-9F6909481D4F}" xr6:coauthVersionLast="47" xr6:coauthVersionMax="47" xr10:uidLastSave="{00000000-0000-0000-0000-000000000000}"/>
  <bookViews>
    <workbookView xWindow="-108" yWindow="-108" windowWidth="23256" windowHeight="12576" tabRatio="608" activeTab="1"/>
  </bookViews>
  <sheets>
    <sheet name="1" sheetId="135" r:id="rId1"/>
    <sheet name="2" sheetId="178" r:id="rId2"/>
    <sheet name="3" sheetId="179" r:id="rId3"/>
    <sheet name="4" sheetId="158" r:id="rId4"/>
    <sheet name="5" sheetId="181" r:id="rId5"/>
    <sheet name="6" sheetId="173" r:id="rId6"/>
    <sheet name="7" sheetId="174" r:id="rId7"/>
    <sheet name="8" sheetId="159" r:id="rId8"/>
    <sheet name="9" sheetId="175" r:id="rId9"/>
    <sheet name="10" sheetId="163" r:id="rId10"/>
    <sheet name="11.a" sheetId="166" r:id="rId11"/>
    <sheet name="11.b" sheetId="177" r:id="rId12"/>
    <sheet name="12" sheetId="180" r:id="rId13"/>
  </sheets>
  <definedNames>
    <definedName name="_GoBack" localSheetId="1">'2'!#REF!</definedName>
    <definedName name="_xlnm.Print_Titles" localSheetId="10">'11.a'!$1:$1</definedName>
    <definedName name="_xlnm.Print_Titles" localSheetId="11">'11.b'!$1:$1</definedName>
    <definedName name="_xlnm.Print_Titles" localSheetId="3">'4'!$1:$2</definedName>
    <definedName name="_xlnm.Print_Area" localSheetId="3">'4'!$A$1:$K$35</definedName>
    <definedName name="_xlnm.Print_Area" localSheetId="7">'8'!$A$1:$J$4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74" l="1"/>
  <c r="C14" i="174"/>
  <c r="E20" i="181"/>
  <c r="D20" i="181"/>
  <c r="E8" i="177"/>
  <c r="N8" i="177"/>
  <c r="K4" i="158"/>
  <c r="K35" i="158"/>
  <c r="F4" i="158"/>
  <c r="F7" i="158"/>
  <c r="C9" i="166"/>
  <c r="D9" i="166"/>
  <c r="E9" i="166"/>
  <c r="F9" i="166"/>
  <c r="G9" i="166"/>
  <c r="H9" i="166"/>
  <c r="H10" i="166"/>
  <c r="I9" i="166"/>
  <c r="J9" i="166"/>
  <c r="K9" i="166"/>
  <c r="L9" i="166"/>
  <c r="L10" i="166"/>
  <c r="M9" i="166"/>
  <c r="B9" i="166"/>
  <c r="N9" i="166"/>
  <c r="C6" i="166"/>
  <c r="N6" i="166"/>
  <c r="D6" i="166"/>
  <c r="E6" i="166"/>
  <c r="F6" i="166"/>
  <c r="G6" i="166"/>
  <c r="G10" i="166"/>
  <c r="H6" i="166"/>
  <c r="I6" i="166"/>
  <c r="J6" i="166"/>
  <c r="K6" i="166"/>
  <c r="L6" i="166"/>
  <c r="M6" i="166"/>
  <c r="B6" i="166"/>
  <c r="B10" i="166"/>
  <c r="C3" i="166"/>
  <c r="C10" i="166"/>
  <c r="D3" i="166"/>
  <c r="D10" i="166"/>
  <c r="E3" i="166"/>
  <c r="F3" i="166"/>
  <c r="F10" i="166"/>
  <c r="G3" i="166"/>
  <c r="H3" i="166"/>
  <c r="I3" i="166"/>
  <c r="J3" i="166"/>
  <c r="J10" i="166"/>
  <c r="K3" i="166"/>
  <c r="L3" i="166"/>
  <c r="M3" i="166"/>
  <c r="M10" i="166"/>
  <c r="B3" i="166"/>
  <c r="C9" i="177"/>
  <c r="D9" i="177"/>
  <c r="N9" i="177"/>
  <c r="E9" i="177"/>
  <c r="F9" i="177"/>
  <c r="G9" i="177"/>
  <c r="H9" i="177"/>
  <c r="I9" i="177"/>
  <c r="J9" i="177"/>
  <c r="K9" i="177"/>
  <c r="L9" i="177"/>
  <c r="M9" i="177"/>
  <c r="B9" i="177"/>
  <c r="C7" i="177"/>
  <c r="D7" i="177"/>
  <c r="E7" i="177"/>
  <c r="F7" i="177"/>
  <c r="G7" i="177"/>
  <c r="H7" i="177"/>
  <c r="I7" i="177"/>
  <c r="J7" i="177"/>
  <c r="K7" i="177"/>
  <c r="L7" i="177"/>
  <c r="M7" i="177"/>
  <c r="B7" i="177"/>
  <c r="N7" i="177"/>
  <c r="C5" i="177"/>
  <c r="D5" i="177"/>
  <c r="E5" i="177"/>
  <c r="F5" i="177"/>
  <c r="G5" i="177"/>
  <c r="H5" i="177"/>
  <c r="I5" i="177"/>
  <c r="J5" i="177"/>
  <c r="K5" i="177"/>
  <c r="L5" i="177"/>
  <c r="M5" i="177"/>
  <c r="C4" i="177"/>
  <c r="C10" i="177"/>
  <c r="D4" i="177"/>
  <c r="E4" i="177"/>
  <c r="F4" i="177"/>
  <c r="F10" i="177"/>
  <c r="G4" i="177"/>
  <c r="H4" i="177"/>
  <c r="I4" i="177"/>
  <c r="J4" i="177"/>
  <c r="K4" i="177"/>
  <c r="L4" i="177"/>
  <c r="M4" i="177"/>
  <c r="C3" i="177"/>
  <c r="D3" i="177"/>
  <c r="D10" i="177"/>
  <c r="E3" i="177"/>
  <c r="N3" i="177"/>
  <c r="F3" i="177"/>
  <c r="G3" i="177"/>
  <c r="G10" i="177"/>
  <c r="H3" i="177"/>
  <c r="H10" i="177"/>
  <c r="I3" i="177"/>
  <c r="I10" i="177"/>
  <c r="J3" i="177"/>
  <c r="J10" i="177"/>
  <c r="K3" i="177"/>
  <c r="K10" i="177"/>
  <c r="L3" i="177"/>
  <c r="L10" i="177"/>
  <c r="M3" i="177"/>
  <c r="M10" i="177"/>
  <c r="N6" i="177"/>
  <c r="B5" i="177"/>
  <c r="N5" i="177"/>
  <c r="B4" i="177"/>
  <c r="N4" i="177"/>
  <c r="B3" i="177"/>
  <c r="F28" i="158"/>
  <c r="K7" i="158"/>
  <c r="K28" i="158"/>
  <c r="K25" i="158"/>
  <c r="C16" i="173"/>
  <c r="D14" i="173"/>
  <c r="D13" i="173"/>
  <c r="D12" i="173"/>
  <c r="D16" i="173"/>
  <c r="D11" i="173"/>
  <c r="D8" i="173"/>
  <c r="D7" i="173"/>
  <c r="D9" i="173"/>
  <c r="C12" i="174"/>
  <c r="F3" i="175"/>
  <c r="F6" i="175"/>
  <c r="C6" i="175"/>
  <c r="D6" i="175"/>
  <c r="E6" i="175"/>
  <c r="B6" i="175"/>
  <c r="E3" i="179"/>
  <c r="F4" i="175"/>
  <c r="F5" i="175"/>
  <c r="E4" i="179"/>
  <c r="E5" i="179"/>
  <c r="E6" i="179"/>
  <c r="G13" i="179"/>
  <c r="F7" i="179"/>
  <c r="H7" i="179"/>
  <c r="H13" i="179"/>
  <c r="C3" i="178"/>
  <c r="D13" i="178"/>
  <c r="D3" i="178"/>
  <c r="D33" i="178"/>
  <c r="D39" i="178"/>
  <c r="G7" i="135"/>
  <c r="G9" i="135"/>
  <c r="G13" i="135"/>
  <c r="F7" i="135"/>
  <c r="F9" i="135"/>
  <c r="F13" i="135"/>
  <c r="C17" i="135"/>
  <c r="D30" i="178"/>
  <c r="D17" i="178"/>
  <c r="H21" i="179"/>
  <c r="F19" i="179"/>
  <c r="H19" i="179"/>
  <c r="H12" i="179"/>
  <c r="H11" i="179"/>
  <c r="H10" i="179"/>
  <c r="H6" i="179"/>
  <c r="H5" i="179"/>
  <c r="G17" i="179"/>
  <c r="G18" i="179"/>
  <c r="G22" i="179"/>
  <c r="H4" i="179"/>
  <c r="H3" i="179"/>
  <c r="F32" i="158"/>
  <c r="F31" i="158"/>
  <c r="F25" i="158"/>
  <c r="F35" i="158"/>
  <c r="C11" i="158"/>
  <c r="C9" i="158"/>
  <c r="H16" i="179"/>
  <c r="D19" i="179"/>
  <c r="C19" i="179"/>
  <c r="E21" i="179"/>
  <c r="E20" i="179"/>
  <c r="E19" i="179"/>
  <c r="C17" i="179"/>
  <c r="E15" i="179"/>
  <c r="E14" i="179"/>
  <c r="C7" i="179"/>
  <c r="C13" i="179"/>
  <c r="E12" i="179"/>
  <c r="E11" i="179"/>
  <c r="E10" i="179"/>
  <c r="C34" i="178"/>
  <c r="C30" i="178"/>
  <c r="C17" i="178"/>
  <c r="C15" i="178"/>
  <c r="E20" i="180"/>
  <c r="E25" i="180"/>
  <c r="E27" i="180"/>
  <c r="N8" i="166"/>
  <c r="I10" i="166"/>
  <c r="F20" i="135"/>
  <c r="F24" i="135"/>
  <c r="B20" i="135"/>
  <c r="B24" i="135"/>
  <c r="B9" i="135"/>
  <c r="B13" i="135"/>
  <c r="F20" i="180"/>
  <c r="F24" i="180"/>
  <c r="E24" i="180"/>
  <c r="D24" i="180"/>
  <c r="C24" i="180"/>
  <c r="C25" i="180"/>
  <c r="C27" i="180"/>
  <c r="C20" i="180"/>
  <c r="E11" i="180"/>
  <c r="E13" i="180"/>
  <c r="D11" i="180"/>
  <c r="D13" i="180"/>
  <c r="F11" i="180"/>
  <c r="F13" i="180"/>
  <c r="C11" i="180"/>
  <c r="C13" i="180"/>
  <c r="K5" i="163"/>
  <c r="K6" i="163"/>
  <c r="K7" i="163"/>
  <c r="N4" i="166"/>
  <c r="J6" i="163"/>
  <c r="J7" i="163"/>
  <c r="G6" i="163"/>
  <c r="G7" i="163"/>
  <c r="K32" i="158"/>
  <c r="H9" i="158"/>
  <c r="L44" i="158"/>
  <c r="E4" i="159"/>
  <c r="F4" i="159"/>
  <c r="G4" i="159"/>
  <c r="H4" i="159"/>
  <c r="I4" i="159"/>
  <c r="J4" i="159"/>
  <c r="D20" i="180"/>
  <c r="D25" i="180"/>
  <c r="D27" i="180"/>
  <c r="H15" i="179"/>
  <c r="D15" i="178"/>
  <c r="F17" i="179"/>
  <c r="D13" i="179"/>
  <c r="D18" i="179"/>
  <c r="D22" i="179"/>
  <c r="E17" i="179"/>
  <c r="C33" i="178"/>
  <c r="C39" i="178"/>
  <c r="H20" i="179"/>
  <c r="D34" i="178"/>
  <c r="H14" i="179"/>
  <c r="G20" i="135"/>
  <c r="G24" i="135"/>
  <c r="C9" i="135"/>
  <c r="C13" i="135"/>
  <c r="E10" i="166"/>
  <c r="E10" i="177"/>
  <c r="N7" i="166"/>
  <c r="K10" i="166"/>
  <c r="F25" i="180"/>
  <c r="F27" i="180"/>
  <c r="F13" i="179"/>
  <c r="F18" i="179"/>
  <c r="B25" i="135"/>
  <c r="F25" i="135"/>
  <c r="C20" i="135"/>
  <c r="C24" i="135"/>
  <c r="C25" i="135"/>
  <c r="C18" i="179"/>
  <c r="E13" i="179"/>
  <c r="N10" i="177"/>
  <c r="H18" i="179"/>
  <c r="E7" i="179"/>
  <c r="F22" i="179"/>
  <c r="H22" i="179"/>
  <c r="B10" i="177"/>
  <c r="H17" i="179"/>
  <c r="N5" i="166"/>
  <c r="N3" i="166"/>
  <c r="N10" i="166"/>
  <c r="E18" i="179"/>
  <c r="C22" i="179"/>
  <c r="E22" i="179"/>
  <c r="G25" i="135"/>
</calcChain>
</file>

<file path=xl/sharedStrings.xml><?xml version="1.0" encoding="utf-8"?>
<sst xmlns="http://schemas.openxmlformats.org/spreadsheetml/2006/main" count="427" uniqueCount="309">
  <si>
    <t>Értékesítési és forgalmi adók (iparűzési adó)</t>
  </si>
  <si>
    <t xml:space="preserve"> - szünidei étkeztetés</t>
  </si>
  <si>
    <t xml:space="preserve">         ebből: költségvetési szervek</t>
  </si>
  <si>
    <t>Hozzájárulás jogcíme</t>
  </si>
  <si>
    <t>létszám</t>
  </si>
  <si>
    <t>mutató</t>
  </si>
  <si>
    <t>Normatíva     Ft/fő</t>
  </si>
  <si>
    <t>I. Helyi önkormányzatok működésének általános támogatása</t>
  </si>
  <si>
    <t>Közhatalmi bevételek</t>
  </si>
  <si>
    <t>Ellátottak pénzbeli juttatásai</t>
  </si>
  <si>
    <t>6.) Államháztartáson belüli megelőlegezések</t>
  </si>
  <si>
    <t>Sorszám</t>
  </si>
  <si>
    <t>Felújítások</t>
  </si>
  <si>
    <t>Beruházások</t>
  </si>
  <si>
    <t>Egyéb működési célú kiadások</t>
  </si>
  <si>
    <t>B</t>
  </si>
  <si>
    <t>B1</t>
  </si>
  <si>
    <t>Működési célú támogatások államháztartáson belülről</t>
  </si>
  <si>
    <t>B11</t>
  </si>
  <si>
    <t>Önkormányzatok működési támogatásai</t>
  </si>
  <si>
    <t>B111</t>
  </si>
  <si>
    <t>Helyi önkormányzatok működésének általános támogatása</t>
  </si>
  <si>
    <t>B112</t>
  </si>
  <si>
    <t>Települési önkormányzatok szociális és gyermekjóléti feladatainak támogatása</t>
  </si>
  <si>
    <t>B114</t>
  </si>
  <si>
    <t>B115</t>
  </si>
  <si>
    <t>Települési önkormányzatok kulturális feladatainak támogatása</t>
  </si>
  <si>
    <t>B2</t>
  </si>
  <si>
    <t>Felhalmozási célú támogatások államháztartáson belülről</t>
  </si>
  <si>
    <t>Egyéb felhalmozási célú támogatások bevételei államháztartáson belülről</t>
  </si>
  <si>
    <t>Települési önkormányzatok egyes köznevelési feladatainak tám.</t>
  </si>
  <si>
    <t>B3</t>
  </si>
  <si>
    <t>B351</t>
  </si>
  <si>
    <t>B354</t>
  </si>
  <si>
    <t>Hitelező</t>
  </si>
  <si>
    <t>Lejárat éve</t>
  </si>
  <si>
    <t>önkormányzat hitel állománya</t>
  </si>
  <si>
    <t>Tőketörlesz- tés</t>
  </si>
  <si>
    <t>Kamat és egyéb ktg.</t>
  </si>
  <si>
    <t>Gépjárműadók</t>
  </si>
  <si>
    <t>B355</t>
  </si>
  <si>
    <t>B36</t>
  </si>
  <si>
    <t>B4</t>
  </si>
  <si>
    <t>B5</t>
  </si>
  <si>
    <t>B52</t>
  </si>
  <si>
    <t>Ingatlanok értékesítése</t>
  </si>
  <si>
    <t>B6</t>
  </si>
  <si>
    <t>B7</t>
  </si>
  <si>
    <t>B72</t>
  </si>
  <si>
    <t>Felhalmozási célú visszatérítendő támogatások, kölcsönök visszatérülése államháztartáson kívülről</t>
  </si>
  <si>
    <t>B73</t>
  </si>
  <si>
    <t>Egyéb felhalmozási célú átvett pénzeszközök</t>
  </si>
  <si>
    <t>B1-B7</t>
  </si>
  <si>
    <t>B8</t>
  </si>
  <si>
    <t>B81</t>
  </si>
  <si>
    <t>Belföldi finanszírozás bevételei</t>
  </si>
  <si>
    <t>B811</t>
  </si>
  <si>
    <t>B813</t>
  </si>
  <si>
    <t>BEVÉTELEK ÖSSZESEN:</t>
  </si>
  <si>
    <t xml:space="preserve"> Finanszírozási bevételek</t>
  </si>
  <si>
    <t>1.) Működési célú támogatások államháztartáson belülről</t>
  </si>
  <si>
    <t xml:space="preserve">1.) Felhalmozási célú támogatások államháztartáson belülről </t>
  </si>
  <si>
    <t>2.) Közhatalmi bevételek</t>
  </si>
  <si>
    <t>3.) Működési bevételek</t>
  </si>
  <si>
    <t>3.) Felhalmozási bevételek</t>
  </si>
  <si>
    <t>4.) Felhalmozási célú átvett pénzeszközök</t>
  </si>
  <si>
    <t>4.) Működési célú átvett pénzeszközök</t>
  </si>
  <si>
    <t>5.) Előző év költségvetési maradványának igénybevétele</t>
  </si>
  <si>
    <t>1.) Egyéb  felhalmozási célú kiadások</t>
  </si>
  <si>
    <t xml:space="preserve"> Finanszírozási kiadások</t>
  </si>
  <si>
    <t>Egyéb felhalmozási célú kiadások</t>
  </si>
  <si>
    <t>K1-K8</t>
  </si>
  <si>
    <t>Költségvetési kiadások összesen:</t>
  </si>
  <si>
    <t>K9</t>
  </si>
  <si>
    <t>1.</t>
  </si>
  <si>
    <t>Működési célú költségvetési támogatások és kiegészítő támogatások</t>
  </si>
  <si>
    <t>B34</t>
  </si>
  <si>
    <t>Vagyoni típusú adók (építményadó, magánszemélyek kommunális adója)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</si>
  <si>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</si>
  <si>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</si>
  <si>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</si>
  <si>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</si>
  <si>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</si>
  <si>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</si>
  <si>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1.a) önkormányzati hivatal működésének támogatása</t>
  </si>
  <si>
    <t>Állami hozzájárulás összesen:</t>
  </si>
  <si>
    <t>II. Felhalmozási célú kiadások</t>
  </si>
  <si>
    <t>II. Felhalmozási célú bevételek</t>
  </si>
  <si>
    <t>2.) Beruházás</t>
  </si>
  <si>
    <t>3.) Felújítás</t>
  </si>
  <si>
    <t>4.) Céltartalék</t>
  </si>
  <si>
    <t>FELHALMOZÁSI CÉLÚ BEVÉTELEK  ÖSSZESEN:</t>
  </si>
  <si>
    <t>FELHALMOZÁSI CÉLÚ KIADÁSOK ÖSSZESEN:</t>
  </si>
  <si>
    <t>BEVÉTELEK</t>
  </si>
  <si>
    <t>7.) Lízing kötelezettség</t>
  </si>
  <si>
    <t>6.) Hitel- és kölcsön törlesztések</t>
  </si>
  <si>
    <t>Személyi juttatások</t>
  </si>
  <si>
    <t xml:space="preserve">     Költségvetési műk. bevételei összesen:</t>
  </si>
  <si>
    <t xml:space="preserve">     Költségvetési felhalm. bevételei összesen:</t>
  </si>
  <si>
    <t xml:space="preserve">      Költségvetési felh.célú kiadásai összesen:</t>
  </si>
  <si>
    <t>Fizikai dolgozó</t>
  </si>
  <si>
    <t xml:space="preserve">   Költségvetési műk. kiadásai összesen:</t>
  </si>
  <si>
    <t>Önkormányzat kiadásai összesen</t>
  </si>
  <si>
    <t>B16</t>
  </si>
  <si>
    <t>Egyéb működési célú támogatások bevételei államháztartáson belülről</t>
  </si>
  <si>
    <t>6.) Hitel felvétel</t>
  </si>
  <si>
    <t>7.) Előző év költségvetési maradványának igénybevétele</t>
  </si>
  <si>
    <t>6.) Egyéb finanszírozási kiadás (államháztartáson belüli megelőlegezés visszafizetése)</t>
  </si>
  <si>
    <t>Mindösszesen:</t>
  </si>
  <si>
    <t>Megnevezés</t>
  </si>
  <si>
    <t>Összesen</t>
  </si>
  <si>
    <t>Finanszírozási kiadások</t>
  </si>
  <si>
    <t>Költségvetési bevételek</t>
  </si>
  <si>
    <t>számított hozzájárulás</t>
  </si>
  <si>
    <t>1.a) önkormányzati hivatal működésénak támogatása - beszámítás után</t>
  </si>
  <si>
    <t>1.b) település-üzemeltetéshez kapcsolódó feladataellátás támogatása</t>
  </si>
  <si>
    <t>1.c) egyéb kötelező önkormányzati feladatok támogatása - beszámítás után</t>
  </si>
  <si>
    <t>Egyéb áruhasználati és szolgáltatási adók ( idegenforgalmi adó, talajterhelési díj)</t>
  </si>
  <si>
    <t>Egyéb közhatalmi bevételek (különféle bírságok)</t>
  </si>
  <si>
    <t>Ft-ban</t>
  </si>
  <si>
    <t xml:space="preserve">       beszámításssal le nem fedett rész</t>
  </si>
  <si>
    <t>adag</t>
  </si>
  <si>
    <t>I.6.2016. évről áthúzúdó bérkompenzáció</t>
  </si>
  <si>
    <t>Rovat száma</t>
  </si>
  <si>
    <t>K1</t>
  </si>
  <si>
    <t>K2</t>
  </si>
  <si>
    <t>K3</t>
  </si>
  <si>
    <t>K4</t>
  </si>
  <si>
    <t>K5</t>
  </si>
  <si>
    <t>K6</t>
  </si>
  <si>
    <t>K7</t>
  </si>
  <si>
    <t>K8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</si>
  <si>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</si>
  <si>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</si>
  <si>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</si>
  <si>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</si>
  <si>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</si>
  <si>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</si>
  <si>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</si>
  <si>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</si>
  <si>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</si>
  <si>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</si>
  <si>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</si>
  <si>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</si>
  <si>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Önkormányzat bevételei</t>
  </si>
  <si>
    <t>I. Működési célú bevételek</t>
  </si>
  <si>
    <t>I. Működési célú kiadások</t>
  </si>
  <si>
    <t xml:space="preserve">     bb) közvilágítás fenntartásának támogatása  (km)</t>
  </si>
  <si>
    <t xml:space="preserve">     bc) köztemető fenntartással kapcsolatos feladatok támogatása  (m²)</t>
  </si>
  <si>
    <t>Munkaadókat terhelő járulékok és szociális hj. adó</t>
  </si>
  <si>
    <t xml:space="preserve">Dologi kiadások </t>
  </si>
  <si>
    <t>Dologi kiadások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</si>
  <si>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</si>
  <si>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</si>
  <si>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</si>
  <si>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</si>
  <si>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</si>
  <si>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Működési költségvetés összesen:</t>
  </si>
  <si>
    <t>Felhalmozási költségvetés összesen:</t>
  </si>
  <si>
    <t>ÖNKORMÁNYZAT ÖSSZESEN:</t>
  </si>
  <si>
    <t>1.d) Lakott külterülettel kapcsolatos feladatok támogatása - beszámítás után</t>
  </si>
  <si>
    <t xml:space="preserve"> Forgatási célú belföldi értékpapírok beváltása, értékesítése</t>
  </si>
  <si>
    <t>B8121</t>
  </si>
  <si>
    <t>B116</t>
  </si>
  <si>
    <t>Elszámolásból származó bevételek</t>
  </si>
  <si>
    <t>B14</t>
  </si>
  <si>
    <t>Működési célú visszatérítendő támogatások, kölcsönök visszatérülése államháztartáson belülről</t>
  </si>
  <si>
    <t xml:space="preserve">      szolidaritási hozzájárulás a beszámítással le nem fedett rész 70 %-a  /2018-ban 50 %</t>
  </si>
  <si>
    <t>1.e) Üdülőhelyi feladatok támogatása</t>
  </si>
  <si>
    <t>1.e) Üdülőhelyi feladatok támogatása -  beszámítás után</t>
  </si>
  <si>
    <t>V. Beszámítás összege</t>
  </si>
  <si>
    <t>I.2.Nem közművel összegyűjtött háztartási szennyvíz ártalmatlanítása</t>
  </si>
  <si>
    <t>1.) Személyi juttatások</t>
  </si>
  <si>
    <t>2.) Munkáltatókat terhelő járulékok és szociális hozzájárulási adó</t>
  </si>
  <si>
    <t>3.)Dologi kiadások</t>
  </si>
  <si>
    <t>4.)Ellátotak pénzbeli juttatásai</t>
  </si>
  <si>
    <t>5).Egyéb működési célú kiadások (költségvetési szervek és tartalék nélkül)</t>
  </si>
  <si>
    <t>5.) Tartalékok</t>
  </si>
  <si>
    <t>7.) Belföldi értékpapír beváltás</t>
  </si>
  <si>
    <t xml:space="preserve">MŰKÖDÉSI CÉLÚ BEVÉTELEK ÖSSZESEN                  </t>
  </si>
  <si>
    <t>MŰKÖDÉSI CÉLÚ KIADÁSOK ÖSSZESEN</t>
  </si>
  <si>
    <t>Hiteltörlesztés</t>
  </si>
  <si>
    <t>Államháztartáson belüli megelőlegezés visszafizetése</t>
  </si>
  <si>
    <t>Hozzájárulás        Ft-ban</t>
  </si>
  <si>
    <t>Települési önkormányzatok települési önkormányzati és közművelődési feladatainak támogatása</t>
  </si>
  <si>
    <t>K</t>
  </si>
  <si>
    <t xml:space="preserve"> Hitel-, kölcsönfelvétel államháztartáson kívülről Kisfaludy pályázat önrészére</t>
  </si>
  <si>
    <t>Előző évi maradvány igénybevétele</t>
  </si>
  <si>
    <t>KIADÁSOK</t>
  </si>
  <si>
    <t>Feladat megnevezése</t>
  </si>
  <si>
    <t>FELHALMOZÁSI KIADÁSOK</t>
  </si>
  <si>
    <t>I.</t>
  </si>
  <si>
    <t xml:space="preserve"> Beruházások</t>
  </si>
  <si>
    <t>II.</t>
  </si>
  <si>
    <t>Önkormányzat összesen</t>
  </si>
  <si>
    <t>BERUHÁZÁSI KIADÁSOK ÖSSZESEN</t>
  </si>
  <si>
    <t>FELÚJÍTÁSI KIADÁSOK ÖSSZESEN</t>
  </si>
  <si>
    <t>FELHALMOZÁSI KIADÁSOK ÖSSZESEN</t>
  </si>
  <si>
    <t>Feladat/cél</t>
  </si>
  <si>
    <t xml:space="preserve">I. </t>
  </si>
  <si>
    <t>A.</t>
  </si>
  <si>
    <t>Működési célú céltartalékok</t>
  </si>
  <si>
    <t xml:space="preserve">1. </t>
  </si>
  <si>
    <t>Működési célú céltartalékok összesen</t>
  </si>
  <si>
    <t>B.</t>
  </si>
  <si>
    <t>Fejlesztési  célú céltartalékok</t>
  </si>
  <si>
    <t>Fejlesztési  célú céltartalékok összesen</t>
  </si>
  <si>
    <t xml:space="preserve">Céltartalékok összesen: </t>
  </si>
  <si>
    <t xml:space="preserve">Általános tartalék </t>
  </si>
  <si>
    <t>TARTALÉKOK MINDÖSSZESEN</t>
  </si>
  <si>
    <t>Hitelfelvétel  célja</t>
  </si>
  <si>
    <t>Felvett hitel összege</t>
  </si>
  <si>
    <t>Költségvetési szerv megnevezése</t>
  </si>
  <si>
    <t>Választott tisztségviselő</t>
  </si>
  <si>
    <t xml:space="preserve">    Mindösszesen</t>
  </si>
  <si>
    <t>Sor- sz.</t>
  </si>
  <si>
    <t>A támogatás kedvezményezettje (csoportonként)</t>
  </si>
  <si>
    <t>Kedvezmény</t>
  </si>
  <si>
    <t>Mentesség</t>
  </si>
  <si>
    <t>jogcíme (jellege)</t>
  </si>
  <si>
    <t>mértéke %</t>
  </si>
  <si>
    <t>összege  Ft</t>
  </si>
  <si>
    <t>Ft</t>
  </si>
  <si>
    <t>Magánszemélyek kommunális adója</t>
  </si>
  <si>
    <t xml:space="preserve">Kedvezmények mindösszesen </t>
  </si>
  <si>
    <t xml:space="preserve">Helyi adók összesen </t>
  </si>
  <si>
    <t>Működési célú átvett péneszközök</t>
  </si>
  <si>
    <t>Önkormányzat kiadásai</t>
  </si>
  <si>
    <t>Munkáltatókat terhelő járulékok és szociális hozzájárulási adó</t>
  </si>
  <si>
    <t>Felhalmozási kiadások</t>
  </si>
  <si>
    <t>kötelező feladat</t>
  </si>
  <si>
    <t>önként vállalt feladat</t>
  </si>
  <si>
    <t>2020. évi terv</t>
  </si>
  <si>
    <t>2021. évi terv</t>
  </si>
  <si>
    <t>2022. évi terv</t>
  </si>
  <si>
    <t>2020. évi  eredeti előirányzat</t>
  </si>
  <si>
    <t>2020. évi eredeti előirányzat</t>
  </si>
  <si>
    <t>2020. évi tervezett bevétel</t>
  </si>
  <si>
    <t>Hitelek állománya  2019. XII. 31-én</t>
  </si>
  <si>
    <t>2020. hitelfelvétel összege</t>
  </si>
  <si>
    <t>2023. évi terv</t>
  </si>
  <si>
    <t>Önkormányzatok működési támogatásai összesen</t>
  </si>
  <si>
    <t>Későbbi évek tőketörlesz-tése</t>
  </si>
  <si>
    <t>2021. évi  eredeti előirányzat</t>
  </si>
  <si>
    <t>2021. évi eredeti előirányzat</t>
  </si>
  <si>
    <t>B1131</t>
  </si>
  <si>
    <t>B1132</t>
  </si>
  <si>
    <t>Települési önkormányzatok szünidei gyermekétkezés feladatainak támogatása</t>
  </si>
  <si>
    <t>Közfoglalkoztatás bértámogatás</t>
  </si>
  <si>
    <t>B21</t>
  </si>
  <si>
    <t xml:space="preserve">Civil szervezetek támogatása </t>
  </si>
  <si>
    <t xml:space="preserve">Tartalék  </t>
  </si>
  <si>
    <t>Vis maior 492691 jogosulatlanul igénybe vett előleg utáni kamatfizetés</t>
  </si>
  <si>
    <t>Óvodába járó gyerekek utáni hozzájárulás</t>
  </si>
  <si>
    <t>2021. évi tervezett bevétel</t>
  </si>
  <si>
    <t xml:space="preserve">Három fázis kialakítása kultúrházban </t>
  </si>
  <si>
    <t xml:space="preserve">Egyéb földterület beszerzése (tó mellett ) 033/6 hrsz. </t>
  </si>
  <si>
    <t>Tó körüli utak felújítása 492691</t>
  </si>
  <si>
    <t>Tó felújítás 514396</t>
  </si>
  <si>
    <t xml:space="preserve">Egyéb épitmény felújítás - Buszmegálló felújítás 104/3 hrsz </t>
  </si>
  <si>
    <t>2021 évi adósságszolgálat.</t>
  </si>
  <si>
    <t>2020. évi záró létszám tev</t>
  </si>
  <si>
    <t>2021. évi  létszám-  keret</t>
  </si>
  <si>
    <t>-</t>
  </si>
  <si>
    <t xml:space="preserve">1. Önkormányzat igazgatási tevékenységén </t>
  </si>
  <si>
    <t xml:space="preserve">2. Közfoglalkoztatás </t>
  </si>
  <si>
    <t>3. Falugondnoki szolgálat</t>
  </si>
  <si>
    <t>Átcsoportosítás jogát gyakorolja</t>
  </si>
  <si>
    <t>Képviselőtestület</t>
  </si>
  <si>
    <t>73,685; 77,194</t>
  </si>
  <si>
    <t>2021.évi eredeti előirányzat</t>
  </si>
  <si>
    <t>Zalamerenye 43 hrsz és 52 hrsz út,padka helyreállítás+műszaki ellenőrzés</t>
  </si>
  <si>
    <t>2. Települési önkormányzatok szociális feladatainak egyéb támogatása</t>
  </si>
  <si>
    <t>3. Egyes szociális és gyermekjóléti feladatok támogatása</t>
  </si>
  <si>
    <t xml:space="preserve">       Szociális étkeztetés</t>
  </si>
  <si>
    <t xml:space="preserve">       Falugondok, tanyagondnok</t>
  </si>
  <si>
    <t>5. Gyermekétkeztetés támogatása</t>
  </si>
  <si>
    <t>12 hó</t>
  </si>
  <si>
    <t xml:space="preserve">     ba) zöldterület gazdálkodással kapcsolatos feladatok ellátásának támogatása (hektár) kiegészítéssel együtt</t>
  </si>
  <si>
    <t>1.b) település-üzemeltetéshez kapcsolódó feladataellátás támogatása - kiegészítéssel együtt</t>
  </si>
  <si>
    <t xml:space="preserve">     bd) közutak fenntartásának támogatása kiegészítéssel együtt  (km)</t>
  </si>
  <si>
    <t>1.c) egyéb kötelező önkormányzati feladatok támogatása kiegészítéssel együtt</t>
  </si>
  <si>
    <t>1.d) Lakott külterülettel kapcsolatos feladatok támogatása kiegészítéssel együtt</t>
  </si>
  <si>
    <t xml:space="preserve">Céltartalékok </t>
  </si>
  <si>
    <t xml:space="preserve">Zalamerenei állandó bejelentett lakóhellyel rendelkező adóalanyok zártkerti és külterületi ingatlanjaik és zártkerti és külterületi nem lakás céljára szolgáló épületeik  után </t>
  </si>
  <si>
    <t>2024. évi terv</t>
  </si>
  <si>
    <t>Polgármesteri illetmény támogatás</t>
  </si>
  <si>
    <t>II. Települési önkormányzatok szociális és gyermekjóléti feladatainak támogatása</t>
  </si>
  <si>
    <t>III. Települési önk. kulturális feladatainak támogatása</t>
  </si>
  <si>
    <t>Adminisztáricós és kulturális feladatot ellátó</t>
  </si>
  <si>
    <t>Egyéb gép beszerzés,tárgyi eszköz (buszmegállóba szeméttároló edény, konyhaszekrény)</t>
  </si>
  <si>
    <t>Hozzájárurulás orvosi ügyelet működtetéséhez</t>
  </si>
  <si>
    <t>Helyi adók</t>
  </si>
  <si>
    <t>Sorsz.</t>
  </si>
  <si>
    <t xml:space="preserve">Lakásfenntartási támogatás  </t>
  </si>
  <si>
    <t xml:space="preserve">Egyéb nem intézményi ellátások (K48) </t>
  </si>
  <si>
    <t xml:space="preserve">Ellátottak pénzbeli juttatásai összesen (K4) </t>
  </si>
  <si>
    <t>Települési támogatás</t>
  </si>
  <si>
    <t>Beteggondozási támogatás</t>
  </si>
  <si>
    <t>Iskoláztatási támogatás</t>
  </si>
  <si>
    <t>Gyógyszerköltség támogatás</t>
  </si>
  <si>
    <t>Babakelengye támogatás</t>
  </si>
  <si>
    <t>Karácsonyi támogatás</t>
  </si>
  <si>
    <t>Rendkívüli települési támogatás</t>
  </si>
  <si>
    <t>Temetési támogatás</t>
  </si>
  <si>
    <t>Eseti rendkívüli támogatás</t>
  </si>
  <si>
    <t>Kamatmentes kölcsön</t>
  </si>
  <si>
    <t>492718 vis maior pályázat önerő (út, védekezés)</t>
  </si>
  <si>
    <t>492655 vis maior pályázat önerő (kultúrház)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</si>
</sst>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Ft&quot;_-;\-* #,##0.00\ &quot;Ft&quot;_-;_-* &quot;-&quot;??\ &quot;Ft&quot;_-;_-@_-"/>
    <numFmt numFmtId="165" formatCode="_-* #,##0.00\ _F_t_-;\-* #,##0.00\ _F_t_-;_-* &quot;-&quot;??\ _F_t_-;_-@_-"/>
    <numFmt numFmtId="167" formatCode="#,##0.0"/>
    <numFmt numFmtId="171" formatCode="_-* #,##0\ _F_t_-;\-* #,##0\ _F_t_-;_-* &quot;-&quot;??\ _F_t_-;_-@_-"/>
    <numFmt numFmtId="214" formatCode="#,##0\ &quot;Ft&quot;"/>
  </numFmts>
  <fonts count="80" x14ac:knownFonts="1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color indexed="62"/>
      <name val="Tahoma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Tahoma"/>
      <family val="2"/>
      <charset val="238"/>
    </font>
    <font>
      <b/>
      <sz val="13"/>
      <color indexed="56"/>
      <name val="Tahoma"/>
      <family val="2"/>
      <charset val="238"/>
    </font>
    <font>
      <b/>
      <sz val="11"/>
      <color indexed="56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52"/>
      <name val="Tahoma"/>
      <family val="2"/>
      <charset val="238"/>
    </font>
    <font>
      <sz val="10"/>
      <name val="Arial"/>
      <family val="2"/>
      <charset val="238"/>
    </font>
    <font>
      <sz val="10"/>
      <color indexed="17"/>
      <name val="Tahoma"/>
      <family val="2"/>
      <charset val="238"/>
    </font>
    <font>
      <b/>
      <sz val="10"/>
      <color indexed="63"/>
      <name val="Tahoma"/>
      <family val="2"/>
      <charset val="238"/>
    </font>
    <font>
      <i/>
      <sz val="10"/>
      <color indexed="23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60"/>
      <name val="Tahoma"/>
      <family val="2"/>
      <charset val="238"/>
    </font>
    <font>
      <b/>
      <sz val="10"/>
      <color indexed="52"/>
      <name val="Tahoma"/>
      <family val="2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Arial CE"/>
      <family val="2"/>
      <charset val="238"/>
    </font>
    <font>
      <sz val="12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 CE"/>
      <charset val="238"/>
    </font>
    <font>
      <i/>
      <sz val="10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45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54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50"/>
      </patternFill>
    </fill>
    <fill>
      <patternFill patternType="solid">
        <fgColor indexed="11"/>
      </patternFill>
    </fill>
    <fill>
      <patternFill patternType="solid">
        <fgColor indexed="11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19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19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2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8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13" fillId="4" borderId="0" applyNumberFormat="0" applyBorder="0" applyAlignment="0" applyProtection="0"/>
    <xf numFmtId="0" fontId="52" fillId="5" borderId="0" applyNumberFormat="0" applyBorder="0" applyAlignment="0" applyProtection="0"/>
    <xf numFmtId="0" fontId="13" fillId="6" borderId="0" applyNumberFormat="0" applyBorder="0" applyAlignment="0" applyProtection="0"/>
    <xf numFmtId="0" fontId="52" fillId="7" borderId="0" applyNumberFormat="0" applyBorder="0" applyAlignment="0" applyProtection="0"/>
    <xf numFmtId="0" fontId="13" fillId="8" borderId="0" applyNumberFormat="0" applyBorder="0" applyAlignment="0" applyProtection="0"/>
    <xf numFmtId="0" fontId="52" fillId="9" borderId="0" applyNumberFormat="0" applyBorder="0" applyAlignment="0" applyProtection="0"/>
    <xf numFmtId="0" fontId="13" fillId="10" borderId="0" applyNumberFormat="0" applyBorder="0" applyAlignment="0" applyProtection="0"/>
    <xf numFmtId="0" fontId="52" fillId="11" borderId="0" applyNumberFormat="0" applyBorder="0" applyAlignment="0" applyProtection="0"/>
    <xf numFmtId="0" fontId="13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52" fillId="1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13" fillId="18" borderId="0" applyNumberFormat="0" applyBorder="0" applyAlignment="0" applyProtection="0"/>
    <xf numFmtId="0" fontId="52" fillId="19" borderId="0" applyNumberFormat="0" applyBorder="0" applyAlignment="0" applyProtection="0"/>
    <xf numFmtId="0" fontId="13" fillId="20" borderId="0" applyNumberFormat="0" applyBorder="0" applyAlignment="0" applyProtection="0"/>
    <xf numFmtId="0" fontId="52" fillId="21" borderId="0" applyNumberFormat="0" applyBorder="0" applyAlignment="0" applyProtection="0"/>
    <xf numFmtId="0" fontId="13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10" borderId="0" applyNumberFormat="0" applyBorder="0" applyAlignment="0" applyProtection="0"/>
    <xf numFmtId="0" fontId="52" fillId="11" borderId="0" applyNumberFormat="0" applyBorder="0" applyAlignment="0" applyProtection="0"/>
    <xf numFmtId="0" fontId="13" fillId="18" borderId="0" applyNumberFormat="0" applyBorder="0" applyAlignment="0" applyProtection="0"/>
    <xf numFmtId="0" fontId="52" fillId="19" borderId="0" applyNumberFormat="0" applyBorder="0" applyAlignment="0" applyProtection="0"/>
    <xf numFmtId="0" fontId="13" fillId="17" borderId="0" applyNumberFormat="0" applyBorder="0" applyAlignment="0" applyProtection="0"/>
    <xf numFmtId="0" fontId="52" fillId="24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17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4" fillId="27" borderId="0" applyNumberFormat="0" applyBorder="0" applyAlignment="0" applyProtection="0"/>
    <xf numFmtId="0" fontId="53" fillId="28" borderId="0" applyNumberFormat="0" applyBorder="0" applyAlignment="0" applyProtection="0"/>
    <xf numFmtId="0" fontId="14" fillId="20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4" fillId="29" borderId="0" applyNumberFormat="0" applyBorder="0" applyAlignment="0" applyProtection="0"/>
    <xf numFmtId="0" fontId="53" fillId="30" borderId="0" applyNumberFormat="0" applyBorder="0" applyAlignment="0" applyProtection="0"/>
    <xf numFmtId="0" fontId="14" fillId="2" borderId="0" applyNumberFormat="0" applyBorder="0" applyAlignment="0" applyProtection="0"/>
    <xf numFmtId="0" fontId="53" fillId="31" borderId="0" applyNumberFormat="0" applyBorder="0" applyAlignment="0" applyProtection="0"/>
    <xf numFmtId="0" fontId="14" fillId="32" borderId="0" applyNumberFormat="0" applyBorder="0" applyAlignment="0" applyProtection="0"/>
    <xf numFmtId="0" fontId="53" fillId="33" borderId="0" applyNumberFormat="0" applyBorder="0" applyAlignment="0" applyProtection="0"/>
    <xf numFmtId="0" fontId="34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29" borderId="0" applyNumberFormat="0" applyBorder="0" applyAlignment="0" applyProtection="0"/>
    <xf numFmtId="0" fontId="34" fillId="2" borderId="0" applyNumberFormat="0" applyBorder="0" applyAlignment="0" applyProtection="0"/>
    <xf numFmtId="0" fontId="34" fillId="32" borderId="0" applyNumberFormat="0" applyBorder="0" applyAlignment="0" applyProtection="0"/>
    <xf numFmtId="0" fontId="34" fillId="25" borderId="0" applyNumberFormat="0" applyBorder="0" applyAlignment="0" applyProtection="0"/>
    <xf numFmtId="0" fontId="34" fillId="34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6" borderId="0" applyNumberFormat="0" applyBorder="0" applyAlignment="0" applyProtection="0"/>
    <xf numFmtId="0" fontId="15" fillId="14" borderId="1" applyNumberFormat="0" applyAlignment="0" applyProtection="0"/>
    <xf numFmtId="0" fontId="54" fillId="15" borderId="1" applyNumberFormat="0" applyAlignment="0" applyProtection="0"/>
    <xf numFmtId="0" fontId="36" fillId="35" borderId="1" applyNumberFormat="0" applyAlignment="0" applyProtection="0"/>
    <xf numFmtId="0" fontId="37" fillId="16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5" fillId="0" borderId="4" applyNumberFormat="0" applyFill="0" applyAlignment="0" applyProtection="0"/>
    <xf numFmtId="0" fontId="18" fillId="0" borderId="5" applyNumberFormat="0" applyFill="0" applyAlignment="0" applyProtection="0"/>
    <xf numFmtId="0" fontId="56" fillId="0" borderId="6" applyNumberFormat="0" applyFill="0" applyAlignment="0" applyProtection="0"/>
    <xf numFmtId="0" fontId="19" fillId="0" borderId="7" applyNumberFormat="0" applyFill="0" applyAlignment="0" applyProtection="0"/>
    <xf numFmtId="0" fontId="5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16" borderId="2" applyNumberFormat="0" applyAlignment="0" applyProtection="0"/>
    <xf numFmtId="0" fontId="58" fillId="36" borderId="2" applyNumberFormat="0" applyAlignment="0" applyProtection="0"/>
    <xf numFmtId="0" fontId="3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5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60" fillId="0" borderId="9" applyNumberFormat="0" applyFill="0" applyAlignment="0" applyProtection="0"/>
    <xf numFmtId="0" fontId="43" fillId="14" borderId="1" applyNumberFormat="0" applyAlignment="0" applyProtection="0"/>
    <xf numFmtId="0" fontId="23" fillId="37" borderId="10" applyNumberFormat="0" applyFont="0" applyAlignment="0" applyProtection="0"/>
    <xf numFmtId="0" fontId="51" fillId="38" borderId="10" applyNumberFormat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42" borderId="0" applyNumberFormat="0" applyBorder="0" applyAlignment="0" applyProtection="0"/>
    <xf numFmtId="0" fontId="24" fillId="8" borderId="0" applyNumberFormat="0" applyBorder="0" applyAlignment="0" applyProtection="0"/>
    <xf numFmtId="0" fontId="61" fillId="9" borderId="0" applyNumberFormat="0" applyBorder="0" applyAlignment="0" applyProtection="0"/>
    <xf numFmtId="0" fontId="25" fillId="35" borderId="11" applyNumberFormat="0" applyAlignment="0" applyProtection="0"/>
    <xf numFmtId="0" fontId="62" fillId="43" borderId="11" applyNumberFormat="0" applyAlignment="0" applyProtection="0"/>
    <xf numFmtId="0" fontId="4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23" fillId="0" borderId="0"/>
    <xf numFmtId="0" fontId="11" fillId="0" borderId="0"/>
    <xf numFmtId="0" fontId="51" fillId="0" borderId="0"/>
    <xf numFmtId="0" fontId="11" fillId="0" borderId="0"/>
    <xf numFmtId="0" fontId="68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7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11" fillId="0" borderId="0"/>
    <xf numFmtId="0" fontId="4" fillId="0" borderId="0"/>
    <xf numFmtId="0" fontId="3" fillId="0" borderId="0"/>
    <xf numFmtId="0" fontId="71" fillId="0" borderId="0"/>
    <xf numFmtId="0" fontId="4" fillId="0" borderId="0"/>
    <xf numFmtId="0" fontId="33" fillId="37" borderId="10" applyNumberFormat="0" applyFont="0" applyAlignment="0" applyProtection="0"/>
    <xf numFmtId="0" fontId="46" fillId="35" borderId="11" applyNumberFormat="0" applyAlignment="0" applyProtection="0"/>
    <xf numFmtId="0" fontId="27" fillId="0" borderId="12" applyNumberFormat="0" applyFill="0" applyAlignment="0" applyProtection="0"/>
    <xf numFmtId="0" fontId="64" fillId="0" borderId="12" applyNumberFormat="0" applyFill="0" applyAlignment="0" applyProtection="0"/>
    <xf numFmtId="44" fontId="11" fillId="0" borderId="0" applyFont="0" applyFill="0" applyBorder="0" applyAlignment="0" applyProtection="0"/>
    <xf numFmtId="0" fontId="28" fillId="6" borderId="0" applyNumberFormat="0" applyBorder="0" applyAlignment="0" applyProtection="0"/>
    <xf numFmtId="0" fontId="65" fillId="7" borderId="0" applyNumberFormat="0" applyBorder="0" applyAlignment="0" applyProtection="0"/>
    <xf numFmtId="0" fontId="29" fillId="44" borderId="0" applyNumberFormat="0" applyBorder="0" applyAlignment="0" applyProtection="0"/>
    <xf numFmtId="0" fontId="66" fillId="45" borderId="0" applyNumberFormat="0" applyBorder="0" applyAlignment="0" applyProtection="0"/>
    <xf numFmtId="0" fontId="30" fillId="35" borderId="1" applyNumberFormat="0" applyAlignment="0" applyProtection="0"/>
    <xf numFmtId="0" fontId="67" fillId="43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320">
    <xf numFmtId="0" fontId="0" fillId="0" borderId="0" xfId="0"/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6" fillId="0" borderId="0" xfId="0" applyFont="1"/>
    <xf numFmtId="3" fontId="5" fillId="0" borderId="0" xfId="0" applyNumberFormat="1" applyFont="1" applyFill="1" applyBorder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 wrapText="1"/>
    </xf>
    <xf numFmtId="0" fontId="6" fillId="0" borderId="0" xfId="0" applyFont="1" applyFill="1"/>
    <xf numFmtId="3" fontId="5" fillId="0" borderId="0" xfId="0" applyNumberFormat="1" applyFont="1" applyAlignment="1">
      <alignment horizontal="center" vertical="center" wrapText="1"/>
    </xf>
    <xf numFmtId="3" fontId="5" fillId="0" borderId="0" xfId="128" applyNumberFormat="1" applyFont="1" applyAlignment="1">
      <alignment vertical="center"/>
    </xf>
    <xf numFmtId="3" fontId="5" fillId="0" borderId="0" xfId="128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10" fillId="0" borderId="0" xfId="128" applyNumberFormat="1" applyFont="1" applyAlignment="1">
      <alignment vertical="center"/>
    </xf>
    <xf numFmtId="3" fontId="5" fillId="0" borderId="0" xfId="128" applyNumberFormat="1" applyFont="1" applyFill="1" applyAlignment="1">
      <alignment vertical="center"/>
    </xf>
    <xf numFmtId="3" fontId="8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vertical="center" wrapText="1"/>
    </xf>
    <xf numFmtId="3" fontId="7" fillId="0" borderId="13" xfId="128" applyNumberFormat="1" applyFont="1" applyFill="1" applyBorder="1" applyAlignment="1">
      <alignment horizontal="center" vertical="center" wrapText="1"/>
    </xf>
    <xf numFmtId="3" fontId="7" fillId="0" borderId="13" xfId="128" applyNumberFormat="1" applyFont="1" applyBorder="1" applyAlignment="1">
      <alignment horizontal="center" vertical="center"/>
    </xf>
    <xf numFmtId="3" fontId="7" fillId="0" borderId="13" xfId="128" applyNumberFormat="1" applyFont="1" applyBorder="1" applyAlignment="1">
      <alignment horizontal="left" vertical="center" wrapText="1"/>
    </xf>
    <xf numFmtId="3" fontId="7" fillId="0" borderId="13" xfId="128" applyNumberFormat="1" applyFont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/>
    <xf numFmtId="3" fontId="7" fillId="0" borderId="13" xfId="128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68" fillId="0" borderId="0" xfId="116" applyAlignment="1">
      <alignment vertical="center"/>
    </xf>
    <xf numFmtId="0" fontId="68" fillId="0" borderId="0" xfId="116" applyAlignment="1">
      <alignment vertical="top"/>
    </xf>
    <xf numFmtId="0" fontId="5" fillId="0" borderId="0" xfId="118" applyFont="1" applyAlignment="1">
      <alignment vertical="center"/>
    </xf>
    <xf numFmtId="0" fontId="5" fillId="0" borderId="0" xfId="118" applyFont="1" applyBorder="1" applyAlignment="1">
      <alignment vertical="center"/>
    </xf>
    <xf numFmtId="3" fontId="7" fillId="0" borderId="14" xfId="118" applyNumberFormat="1" applyFont="1" applyFill="1" applyBorder="1" applyAlignment="1">
      <alignment vertical="center"/>
    </xf>
    <xf numFmtId="4" fontId="7" fillId="0" borderId="14" xfId="118" applyNumberFormat="1" applyFont="1" applyFill="1" applyBorder="1" applyAlignment="1">
      <alignment vertical="center"/>
    </xf>
    <xf numFmtId="167" fontId="7" fillId="0" borderId="14" xfId="118" applyNumberFormat="1" applyFont="1" applyFill="1" applyBorder="1" applyAlignment="1">
      <alignment vertical="center"/>
    </xf>
    <xf numFmtId="3" fontId="7" fillId="0" borderId="14" xfId="118" applyNumberFormat="1" applyFont="1" applyFill="1" applyBorder="1" applyAlignment="1">
      <alignment horizontal="right" vertical="center"/>
    </xf>
    <xf numFmtId="3" fontId="5" fillId="0" borderId="0" xfId="118" applyNumberFormat="1" applyFont="1" applyAlignment="1">
      <alignment vertical="center"/>
    </xf>
    <xf numFmtId="3" fontId="50" fillId="0" borderId="14" xfId="118" applyNumberFormat="1" applyFont="1" applyFill="1" applyBorder="1" applyAlignment="1">
      <alignment horizontal="right" vertical="center"/>
    </xf>
    <xf numFmtId="3" fontId="9" fillId="9" borderId="14" xfId="118" applyNumberFormat="1" applyFont="1" applyFill="1" applyBorder="1" applyAlignment="1">
      <alignment vertical="center"/>
    </xf>
    <xf numFmtId="3" fontId="5" fillId="0" borderId="0" xfId="118" applyNumberFormat="1" applyFont="1" applyFill="1" applyAlignment="1">
      <alignment vertical="center"/>
    </xf>
    <xf numFmtId="0" fontId="5" fillId="0" borderId="0" xfId="118" applyFont="1" applyFill="1" applyAlignment="1">
      <alignment vertical="center"/>
    </xf>
    <xf numFmtId="3" fontId="7" fillId="46" borderId="14" xfId="118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5" fillId="0" borderId="14" xfId="118" applyFont="1" applyBorder="1" applyAlignment="1">
      <alignment vertical="center"/>
    </xf>
    <xf numFmtId="3" fontId="5" fillId="0" borderId="14" xfId="118" applyNumberFormat="1" applyFont="1" applyBorder="1" applyAlignment="1">
      <alignment vertical="center"/>
    </xf>
    <xf numFmtId="3" fontId="5" fillId="46" borderId="14" xfId="118" applyNumberFormat="1" applyFont="1" applyFill="1" applyBorder="1" applyAlignment="1">
      <alignment vertical="center"/>
    </xf>
    <xf numFmtId="3" fontId="5" fillId="0" borderId="14" xfId="118" applyNumberFormat="1" applyFont="1" applyFill="1" applyBorder="1" applyAlignment="1">
      <alignment vertical="center"/>
    </xf>
    <xf numFmtId="0" fontId="5" fillId="0" borderId="0" xfId="118" applyFont="1" applyAlignment="1">
      <alignment horizontal="left" vertical="center" wrapText="1"/>
    </xf>
    <xf numFmtId="3" fontId="70" fillId="0" borderId="0" xfId="125" applyNumberFormat="1" applyFont="1" applyAlignment="1">
      <alignment horizontal="center" vertical="center" wrapText="1"/>
    </xf>
    <xf numFmtId="3" fontId="51" fillId="0" borderId="0" xfId="125" applyNumberFormat="1" applyFont="1" applyAlignment="1">
      <alignment vertical="center" wrapText="1"/>
    </xf>
    <xf numFmtId="3" fontId="7" fillId="0" borderId="0" xfId="125" applyNumberFormat="1" applyFont="1" applyAlignment="1">
      <alignment vertical="center" wrapText="1"/>
    </xf>
    <xf numFmtId="10" fontId="0" fillId="0" borderId="0" xfId="0" applyNumberFormat="1"/>
    <xf numFmtId="0" fontId="11" fillId="0" borderId="0" xfId="126"/>
    <xf numFmtId="0" fontId="7" fillId="0" borderId="0" xfId="126" applyFont="1"/>
    <xf numFmtId="0" fontId="68" fillId="0" borderId="0" xfId="116" applyBorder="1" applyAlignment="1">
      <alignment vertical="center"/>
    </xf>
    <xf numFmtId="3" fontId="8" fillId="49" borderId="13" xfId="0" applyNumberFormat="1" applyFont="1" applyFill="1" applyBorder="1" applyAlignment="1">
      <alignment vertical="center" wrapText="1"/>
    </xf>
    <xf numFmtId="3" fontId="8" fillId="49" borderId="13" xfId="128" applyNumberFormat="1" applyFont="1" applyFill="1" applyBorder="1" applyAlignment="1">
      <alignment horizontal="left" vertical="center" wrapText="1"/>
    </xf>
    <xf numFmtId="3" fontId="8" fillId="49" borderId="13" xfId="128" applyNumberFormat="1" applyFont="1" applyFill="1" applyBorder="1" applyAlignment="1">
      <alignment vertical="center"/>
    </xf>
    <xf numFmtId="3" fontId="7" fillId="49" borderId="13" xfId="128" applyNumberFormat="1" applyFont="1" applyFill="1" applyBorder="1" applyAlignment="1">
      <alignment horizontal="center" vertical="center"/>
    </xf>
    <xf numFmtId="3" fontId="12" fillId="49" borderId="13" xfId="128" applyNumberFormat="1" applyFont="1" applyFill="1" applyBorder="1" applyAlignment="1">
      <alignment horizontal="center" vertical="center"/>
    </xf>
    <xf numFmtId="3" fontId="7" fillId="49" borderId="13" xfId="128" applyNumberFormat="1" applyFont="1" applyFill="1" applyBorder="1" applyAlignment="1">
      <alignment horizontal="center" vertical="center" wrapText="1"/>
    </xf>
    <xf numFmtId="3" fontId="7" fillId="0" borderId="13" xfId="128" applyNumberFormat="1" applyFont="1" applyFill="1" applyBorder="1" applyAlignment="1">
      <alignment vertical="center"/>
    </xf>
    <xf numFmtId="3" fontId="12" fillId="50" borderId="13" xfId="128" applyNumberFormat="1" applyFont="1" applyFill="1" applyBorder="1" applyAlignment="1">
      <alignment horizontal="center" vertical="center" wrapText="1"/>
    </xf>
    <xf numFmtId="3" fontId="12" fillId="50" borderId="13" xfId="128" applyNumberFormat="1" applyFont="1" applyFill="1" applyBorder="1" applyAlignment="1">
      <alignment horizontal="left" vertical="center" wrapText="1"/>
    </xf>
    <xf numFmtId="3" fontId="12" fillId="50" borderId="13" xfId="128" applyNumberFormat="1" applyFont="1" applyFill="1" applyBorder="1" applyAlignment="1">
      <alignment vertical="center" wrapText="1"/>
    </xf>
    <xf numFmtId="3" fontId="12" fillId="50" borderId="13" xfId="128" applyNumberFormat="1" applyFont="1" applyFill="1" applyBorder="1" applyAlignment="1">
      <alignment horizontal="left" vertical="center"/>
    </xf>
    <xf numFmtId="3" fontId="12" fillId="50" borderId="13" xfId="128" applyNumberFormat="1" applyFont="1" applyFill="1" applyBorder="1" applyAlignment="1">
      <alignment horizontal="center" vertical="center"/>
    </xf>
    <xf numFmtId="3" fontId="12" fillId="50" borderId="13" xfId="128" applyNumberFormat="1" applyFont="1" applyFill="1" applyBorder="1" applyAlignment="1">
      <alignment vertical="center"/>
    </xf>
    <xf numFmtId="3" fontId="8" fillId="50" borderId="13" xfId="128" applyNumberFormat="1" applyFont="1" applyFill="1" applyBorder="1" applyAlignment="1">
      <alignment horizontal="left" vertical="center" wrapText="1"/>
    </xf>
    <xf numFmtId="3" fontId="8" fillId="50" borderId="13" xfId="128" applyNumberFormat="1" applyFont="1" applyFill="1" applyBorder="1" applyAlignment="1">
      <alignment vertical="center"/>
    </xf>
    <xf numFmtId="3" fontId="8" fillId="50" borderId="13" xfId="0" applyNumberFormat="1" applyFont="1" applyFill="1" applyBorder="1" applyAlignment="1">
      <alignment horizontal="center" vertical="center" wrapText="1"/>
    </xf>
    <xf numFmtId="3" fontId="8" fillId="50" borderId="13" xfId="0" applyNumberFormat="1" applyFont="1" applyFill="1" applyBorder="1" applyAlignment="1">
      <alignment vertical="center" wrapText="1"/>
    </xf>
    <xf numFmtId="3" fontId="7" fillId="50" borderId="13" xfId="0" applyNumberFormat="1" applyFont="1" applyFill="1" applyBorder="1" applyAlignment="1">
      <alignment vertical="center" wrapText="1"/>
    </xf>
    <xf numFmtId="3" fontId="12" fillId="50" borderId="13" xfId="0" applyNumberFormat="1" applyFont="1" applyFill="1" applyBorder="1" applyAlignment="1">
      <alignment vertical="center" wrapText="1"/>
    </xf>
    <xf numFmtId="3" fontId="12" fillId="5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 wrapText="1"/>
    </xf>
    <xf numFmtId="3" fontId="7" fillId="50" borderId="14" xfId="118" applyNumberFormat="1" applyFont="1" applyFill="1" applyBorder="1" applyAlignment="1">
      <alignment vertical="center"/>
    </xf>
    <xf numFmtId="3" fontId="12" fillId="50" borderId="14" xfId="118" applyNumberFormat="1" applyFont="1" applyFill="1" applyBorder="1" applyAlignment="1">
      <alignment vertical="center"/>
    </xf>
    <xf numFmtId="3" fontId="50" fillId="50" borderId="14" xfId="118" applyNumberFormat="1" applyFont="1" applyFill="1" applyBorder="1" applyAlignment="1">
      <alignment vertical="center"/>
    </xf>
    <xf numFmtId="3" fontId="7" fillId="50" borderId="14" xfId="118" applyNumberFormat="1" applyFont="1" applyFill="1" applyBorder="1" applyAlignment="1">
      <alignment horizontal="right" vertical="center"/>
    </xf>
    <xf numFmtId="0" fontId="74" fillId="0" borderId="13" xfId="119" applyFont="1" applyFill="1" applyBorder="1" applyAlignment="1">
      <alignment horizontal="center" vertical="center" wrapText="1"/>
    </xf>
    <xf numFmtId="0" fontId="11" fillId="0" borderId="13" xfId="119" applyFont="1" applyBorder="1"/>
    <xf numFmtId="0" fontId="74" fillId="0" borderId="13" xfId="119" applyFont="1" applyBorder="1"/>
    <xf numFmtId="3" fontId="12" fillId="0" borderId="13" xfId="119" applyNumberFormat="1" applyFont="1" applyFill="1" applyBorder="1" applyAlignment="1">
      <alignment horizontal="center" vertical="center" wrapText="1"/>
    </xf>
    <xf numFmtId="3" fontId="7" fillId="0" borderId="13" xfId="119" applyNumberFormat="1" applyFont="1" applyBorder="1" applyAlignment="1">
      <alignment horizontal="center" vertical="top" wrapText="1"/>
    </xf>
    <xf numFmtId="3" fontId="7" fillId="0" borderId="13" xfId="119" applyNumberFormat="1" applyFont="1" applyBorder="1" applyAlignment="1">
      <alignment horizontal="center"/>
    </xf>
    <xf numFmtId="3" fontId="7" fillId="0" borderId="13" xfId="119" applyNumberFormat="1" applyFont="1" applyBorder="1" applyAlignment="1">
      <alignment vertical="distributed"/>
    </xf>
    <xf numFmtId="3" fontId="12" fillId="0" borderId="13" xfId="119" applyNumberFormat="1" applyFont="1" applyBorder="1" applyAlignment="1">
      <alignment horizontal="center" vertical="distributed"/>
    </xf>
    <xf numFmtId="3" fontId="12" fillId="0" borderId="13" xfId="119" applyNumberFormat="1" applyFont="1" applyBorder="1" applyAlignment="1">
      <alignment vertical="distributed"/>
    </xf>
    <xf numFmtId="3" fontId="8" fillId="0" borderId="13" xfId="128" applyNumberFormat="1" applyFont="1" applyFill="1" applyBorder="1" applyAlignment="1">
      <alignment horizontal="center" vertical="center" wrapText="1"/>
    </xf>
    <xf numFmtId="3" fontId="12" fillId="49" borderId="13" xfId="128" applyNumberFormat="1" applyFont="1" applyFill="1" applyBorder="1" applyAlignment="1">
      <alignment vertical="center"/>
    </xf>
    <xf numFmtId="3" fontId="12" fillId="0" borderId="13" xfId="119" applyNumberFormat="1" applyFont="1" applyFill="1" applyBorder="1" applyAlignment="1">
      <alignment horizontal="center" vertical="center"/>
    </xf>
    <xf numFmtId="0" fontId="74" fillId="49" borderId="13" xfId="119" applyFont="1" applyFill="1" applyBorder="1" applyAlignment="1">
      <alignment horizontal="center"/>
    </xf>
    <xf numFmtId="3" fontId="0" fillId="0" borderId="0" xfId="0" applyNumberFormat="1"/>
    <xf numFmtId="3" fontId="8" fillId="51" borderId="13" xfId="0" applyNumberFormat="1" applyFont="1" applyFill="1" applyBorder="1" applyAlignment="1">
      <alignment horizontal="center" vertical="center" wrapText="1"/>
    </xf>
    <xf numFmtId="3" fontId="8" fillId="51" borderId="13" xfId="0" applyNumberFormat="1" applyFont="1" applyFill="1" applyBorder="1" applyAlignment="1">
      <alignment vertical="center" wrapText="1"/>
    </xf>
    <xf numFmtId="3" fontId="12" fillId="51" borderId="13" xfId="0" applyNumberFormat="1" applyFont="1" applyFill="1" applyBorder="1" applyAlignment="1">
      <alignment vertical="center" wrapText="1"/>
    </xf>
    <xf numFmtId="3" fontId="7" fillId="51" borderId="13" xfId="0" applyNumberFormat="1" applyFont="1" applyFill="1" applyBorder="1" applyAlignment="1">
      <alignment vertical="center" wrapText="1"/>
    </xf>
    <xf numFmtId="3" fontId="12" fillId="51" borderId="13" xfId="0" applyNumberFormat="1" applyFont="1" applyFill="1" applyBorder="1" applyAlignment="1">
      <alignment horizontal="center" vertical="center" wrapText="1"/>
    </xf>
    <xf numFmtId="3" fontId="8" fillId="50" borderId="13" xfId="128" applyNumberFormat="1" applyFont="1" applyFill="1" applyBorder="1" applyAlignment="1">
      <alignment horizontal="center" vertical="center" wrapText="1"/>
    </xf>
    <xf numFmtId="3" fontId="12" fillId="51" borderId="13" xfId="128" applyNumberFormat="1" applyFont="1" applyFill="1" applyBorder="1" applyAlignment="1">
      <alignment horizontal="center" vertical="center" wrapText="1"/>
    </xf>
    <xf numFmtId="3" fontId="12" fillId="51" borderId="13" xfId="128" applyNumberFormat="1" applyFont="1" applyFill="1" applyBorder="1" applyAlignment="1">
      <alignment horizontal="left" vertical="center" wrapText="1"/>
    </xf>
    <xf numFmtId="3" fontId="12" fillId="51" borderId="13" xfId="128" applyNumberFormat="1" applyFont="1" applyFill="1" applyBorder="1" applyAlignment="1">
      <alignment vertical="center" wrapText="1"/>
    </xf>
    <xf numFmtId="3" fontId="12" fillId="51" borderId="13" xfId="128" applyNumberFormat="1" applyFont="1" applyFill="1" applyBorder="1" applyAlignment="1">
      <alignment horizontal="left" vertical="center"/>
    </xf>
    <xf numFmtId="3" fontId="12" fillId="51" borderId="13" xfId="128" applyNumberFormat="1" applyFont="1" applyFill="1" applyBorder="1" applyAlignment="1">
      <alignment horizontal="center" vertical="center"/>
    </xf>
    <xf numFmtId="3" fontId="12" fillId="51" borderId="13" xfId="128" applyNumberFormat="1" applyFont="1" applyFill="1" applyBorder="1" applyAlignment="1">
      <alignment vertical="center"/>
    </xf>
    <xf numFmtId="3" fontId="8" fillId="51" borderId="13" xfId="128" applyNumberFormat="1" applyFont="1" applyFill="1" applyBorder="1" applyAlignment="1">
      <alignment horizontal="left" vertical="center" wrapText="1"/>
    </xf>
    <xf numFmtId="3" fontId="8" fillId="51" borderId="13" xfId="128" applyNumberFormat="1" applyFont="1" applyFill="1" applyBorder="1" applyAlignment="1">
      <alignment vertical="center"/>
    </xf>
    <xf numFmtId="3" fontId="5" fillId="0" borderId="0" xfId="0" applyNumberFormat="1" applyFont="1"/>
    <xf numFmtId="3" fontId="8" fillId="49" borderId="13" xfId="0" applyNumberFormat="1" applyFont="1" applyFill="1" applyBorder="1" applyAlignment="1">
      <alignment horizontal="center" vertical="center" wrapText="1"/>
    </xf>
    <xf numFmtId="3" fontId="7" fillId="0" borderId="13" xfId="127" applyNumberFormat="1" applyFont="1" applyBorder="1" applyAlignment="1">
      <alignment vertical="center"/>
    </xf>
    <xf numFmtId="3" fontId="5" fillId="0" borderId="0" xfId="0" applyNumberFormat="1" applyFont="1" applyFill="1"/>
    <xf numFmtId="3" fontId="7" fillId="0" borderId="13" xfId="128" applyNumberFormat="1" applyFont="1" applyBorder="1" applyAlignment="1">
      <alignment vertical="center" wrapText="1"/>
    </xf>
    <xf numFmtId="3" fontId="8" fillId="0" borderId="13" xfId="128" applyNumberFormat="1" applyFont="1" applyBorder="1" applyAlignment="1">
      <alignment horizontal="center" vertical="center" wrapText="1"/>
    </xf>
    <xf numFmtId="3" fontId="8" fillId="49" borderId="13" xfId="128" applyNumberFormat="1" applyFont="1" applyFill="1" applyBorder="1" applyAlignment="1">
      <alignment horizontal="right" vertical="center" wrapText="1"/>
    </xf>
    <xf numFmtId="3" fontId="8" fillId="50" borderId="13" xfId="128" applyNumberFormat="1" applyFont="1" applyFill="1" applyBorder="1" applyAlignment="1">
      <alignment horizontal="right" vertical="center" wrapText="1"/>
    </xf>
    <xf numFmtId="4" fontId="7" fillId="0" borderId="14" xfId="118" applyNumberFormat="1" applyFont="1" applyBorder="1" applyAlignment="1">
      <alignment vertical="center"/>
    </xf>
    <xf numFmtId="3" fontId="7" fillId="0" borderId="14" xfId="118" applyNumberFormat="1" applyFont="1" applyBorder="1" applyAlignment="1">
      <alignment vertical="center"/>
    </xf>
    <xf numFmtId="167" fontId="7" fillId="0" borderId="14" xfId="118" applyNumberFormat="1" applyFont="1" applyBorder="1" applyAlignment="1">
      <alignment vertical="center"/>
    </xf>
    <xf numFmtId="3" fontId="7" fillId="0" borderId="14" xfId="118" applyNumberFormat="1" applyFont="1" applyBorder="1" applyAlignment="1">
      <alignment horizontal="right" vertical="center"/>
    </xf>
    <xf numFmtId="3" fontId="50" fillId="0" borderId="14" xfId="118" applyNumberFormat="1" applyFont="1" applyBorder="1" applyAlignment="1">
      <alignment horizontal="right" vertical="center"/>
    </xf>
    <xf numFmtId="3" fontId="7" fillId="51" borderId="13" xfId="128" applyNumberFormat="1" applyFont="1" applyFill="1" applyBorder="1" applyAlignment="1">
      <alignment vertical="center" wrapText="1"/>
    </xf>
    <xf numFmtId="3" fontId="7" fillId="51" borderId="13" xfId="128" applyNumberFormat="1" applyFont="1" applyFill="1" applyBorder="1" applyAlignment="1">
      <alignment vertical="center"/>
    </xf>
    <xf numFmtId="3" fontId="8" fillId="52" borderId="13" xfId="118" applyNumberFormat="1" applyFont="1" applyFill="1" applyBorder="1" applyAlignment="1">
      <alignment horizontal="center" vertical="center" wrapText="1"/>
    </xf>
    <xf numFmtId="0" fontId="12" fillId="0" borderId="15" xfId="118" applyFont="1" applyFill="1" applyBorder="1" applyAlignment="1">
      <alignment horizontal="left" vertical="top"/>
    </xf>
    <xf numFmtId="3" fontId="8" fillId="0" borderId="15" xfId="118" applyNumberFormat="1" applyFont="1" applyFill="1" applyBorder="1" applyAlignment="1">
      <alignment horizontal="center" vertical="center" wrapText="1"/>
    </xf>
    <xf numFmtId="3" fontId="8" fillId="0" borderId="16" xfId="118" applyNumberFormat="1" applyFont="1" applyFill="1" applyBorder="1" applyAlignment="1">
      <alignment horizontal="center" vertical="center" wrapText="1"/>
    </xf>
    <xf numFmtId="0" fontId="7" fillId="0" borderId="14" xfId="118" applyFont="1" applyFill="1" applyBorder="1" applyAlignment="1">
      <alignment vertical="center" wrapText="1"/>
    </xf>
    <xf numFmtId="0" fontId="12" fillId="50" borderId="14" xfId="118" applyFont="1" applyFill="1" applyBorder="1" applyAlignment="1">
      <alignment vertical="center" wrapText="1"/>
    </xf>
    <xf numFmtId="3" fontId="8" fillId="52" borderId="17" xfId="118" applyNumberFormat="1" applyFont="1" applyFill="1" applyBorder="1" applyAlignment="1">
      <alignment vertical="center"/>
    </xf>
    <xf numFmtId="3" fontId="12" fillId="52" borderId="17" xfId="118" applyNumberFormat="1" applyFont="1" applyFill="1" applyBorder="1" applyAlignment="1">
      <alignment vertical="center"/>
    </xf>
    <xf numFmtId="3" fontId="12" fillId="53" borderId="13" xfId="0" applyNumberFormat="1" applyFont="1" applyFill="1" applyBorder="1" applyAlignment="1">
      <alignment vertical="center" wrapText="1"/>
    </xf>
    <xf numFmtId="0" fontId="12" fillId="53" borderId="13" xfId="118" applyFont="1" applyFill="1" applyBorder="1" applyAlignment="1">
      <alignment vertical="center"/>
    </xf>
    <xf numFmtId="3" fontId="12" fillId="53" borderId="13" xfId="118" applyNumberFormat="1" applyFont="1" applyFill="1" applyBorder="1" applyAlignment="1">
      <alignment vertical="center"/>
    </xf>
    <xf numFmtId="3" fontId="7" fillId="0" borderId="13" xfId="125" applyNumberFormat="1" applyFont="1" applyBorder="1" applyAlignment="1">
      <alignment vertical="center" wrapText="1"/>
    </xf>
    <xf numFmtId="1" fontId="7" fillId="0" borderId="13" xfId="125" applyNumberFormat="1" applyFont="1" applyBorder="1" applyAlignment="1">
      <alignment horizontal="center" vertical="center" wrapText="1"/>
    </xf>
    <xf numFmtId="3" fontId="7" fillId="0" borderId="13" xfId="125" applyNumberFormat="1" applyFont="1" applyBorder="1" applyAlignment="1">
      <alignment horizontal="right" vertical="center" wrapText="1"/>
    </xf>
    <xf numFmtId="3" fontId="8" fillId="51" borderId="13" xfId="0" applyNumberFormat="1" applyFont="1" applyFill="1" applyBorder="1" applyAlignment="1">
      <alignment vertical="center"/>
    </xf>
    <xf numFmtId="3" fontId="7" fillId="51" borderId="13" xfId="0" applyNumberFormat="1" applyFont="1" applyFill="1" applyBorder="1" applyAlignment="1">
      <alignment vertical="center"/>
    </xf>
    <xf numFmtId="3" fontId="8" fillId="49" borderId="13" xfId="0" applyNumberFormat="1" applyFont="1" applyFill="1" applyBorder="1" applyAlignment="1">
      <alignment horizontal="left" vertical="center" wrapText="1"/>
    </xf>
    <xf numFmtId="3" fontId="8" fillId="0" borderId="13" xfId="128" applyNumberFormat="1" applyFont="1" applyFill="1" applyBorder="1" applyAlignment="1">
      <alignment horizontal="left" vertical="center" wrapText="1"/>
    </xf>
    <xf numFmtId="0" fontId="7" fillId="0" borderId="18" xfId="118" applyFont="1" applyFill="1" applyBorder="1" applyAlignment="1">
      <alignment vertical="center" wrapText="1"/>
    </xf>
    <xf numFmtId="0" fontId="8" fillId="52" borderId="14" xfId="118" applyFont="1" applyFill="1" applyBorder="1" applyAlignment="1">
      <alignment vertical="center" wrapText="1"/>
    </xf>
    <xf numFmtId="0" fontId="7" fillId="0" borderId="13" xfId="12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/>
    <xf numFmtId="3" fontId="51" fillId="0" borderId="0" xfId="0" applyNumberFormat="1" applyFont="1" applyAlignment="1">
      <alignment vertical="center" wrapText="1"/>
    </xf>
    <xf numFmtId="0" fontId="11" fillId="0" borderId="13" xfId="0" applyFont="1" applyBorder="1"/>
    <xf numFmtId="0" fontId="7" fillId="0" borderId="19" xfId="121" applyFont="1" applyBorder="1" applyAlignment="1">
      <alignment vertical="center"/>
    </xf>
    <xf numFmtId="3" fontId="7" fillId="0" borderId="20" xfId="123" applyNumberFormat="1" applyFont="1" applyBorder="1" applyAlignment="1">
      <alignment vertical="center"/>
    </xf>
    <xf numFmtId="3" fontId="7" fillId="0" borderId="21" xfId="123" applyNumberFormat="1" applyFont="1" applyBorder="1" applyAlignment="1">
      <alignment vertical="center"/>
    </xf>
    <xf numFmtId="3" fontId="7" fillId="51" borderId="20" xfId="123" applyNumberFormat="1" applyFont="1" applyFill="1" applyBorder="1" applyAlignment="1">
      <alignment vertical="center"/>
    </xf>
    <xf numFmtId="3" fontId="7" fillId="51" borderId="21" xfId="123" applyNumberFormat="1" applyFont="1" applyFill="1" applyBorder="1" applyAlignment="1">
      <alignment vertical="center"/>
    </xf>
    <xf numFmtId="0" fontId="69" fillId="54" borderId="13" xfId="124" applyFont="1" applyFill="1" applyBorder="1" applyAlignment="1">
      <alignment horizontal="center"/>
    </xf>
    <xf numFmtId="0" fontId="72" fillId="51" borderId="13" xfId="124" applyFont="1" applyFill="1" applyBorder="1" applyAlignment="1">
      <alignment horizontal="center"/>
    </xf>
    <xf numFmtId="0" fontId="69" fillId="55" borderId="13" xfId="124" applyFont="1" applyFill="1" applyBorder="1" applyAlignment="1">
      <alignment horizontal="center"/>
    </xf>
    <xf numFmtId="3" fontId="7" fillId="0" borderId="21" xfId="125" applyNumberFormat="1" applyFont="1" applyBorder="1" applyAlignment="1">
      <alignment vertical="center" wrapText="1"/>
    </xf>
    <xf numFmtId="3" fontId="8" fillId="52" borderId="22" xfId="125" applyNumberFormat="1" applyFont="1" applyFill="1" applyBorder="1" applyAlignment="1">
      <alignment vertical="center" wrapText="1"/>
    </xf>
    <xf numFmtId="3" fontId="7" fillId="0" borderId="13" xfId="125" applyNumberFormat="1" applyFont="1" applyBorder="1" applyAlignment="1">
      <alignment horizontal="center" vertical="center" wrapText="1"/>
    </xf>
    <xf numFmtId="0" fontId="69" fillId="51" borderId="23" xfId="124" applyFont="1" applyFill="1" applyBorder="1" applyAlignment="1">
      <alignment horizontal="right"/>
    </xf>
    <xf numFmtId="3" fontId="69" fillId="51" borderId="23" xfId="124" applyNumberFormat="1" applyFont="1" applyFill="1" applyBorder="1" applyAlignment="1">
      <alignment horizontal="right" vertical="center" wrapText="1"/>
    </xf>
    <xf numFmtId="171" fontId="69" fillId="51" borderId="23" xfId="84" applyNumberFormat="1" applyFont="1" applyFill="1" applyBorder="1" applyAlignment="1">
      <alignment horizontal="right"/>
    </xf>
    <xf numFmtId="0" fontId="7" fillId="0" borderId="24" xfId="121" applyFont="1" applyBorder="1" applyAlignment="1">
      <alignment vertical="center"/>
    </xf>
    <xf numFmtId="0" fontId="7" fillId="0" borderId="23" xfId="121" applyFont="1" applyBorder="1" applyAlignment="1">
      <alignment vertical="center"/>
    </xf>
    <xf numFmtId="0" fontId="11" fillId="0" borderId="23" xfId="0" applyFont="1" applyBorder="1"/>
    <xf numFmtId="0" fontId="11" fillId="0" borderId="13" xfId="0" applyFont="1" applyBorder="1" applyAlignment="1">
      <alignment vertical="center" wrapText="1"/>
    </xf>
    <xf numFmtId="3" fontId="7" fillId="51" borderId="13" xfId="123" applyNumberFormat="1" applyFont="1" applyFill="1" applyBorder="1" applyAlignment="1">
      <alignment vertical="center"/>
    </xf>
    <xf numFmtId="3" fontId="7" fillId="51" borderId="14" xfId="118" applyNumberFormat="1" applyFont="1" applyFill="1" applyBorder="1" applyAlignment="1">
      <alignment vertical="center"/>
    </xf>
    <xf numFmtId="3" fontId="50" fillId="51" borderId="14" xfId="118" applyNumberFormat="1" applyFont="1" applyFill="1" applyBorder="1" applyAlignment="1">
      <alignment vertical="center"/>
    </xf>
    <xf numFmtId="171" fontId="68" fillId="0" borderId="0" xfId="84" applyNumberFormat="1" applyFont="1" applyAlignment="1">
      <alignment vertical="center"/>
    </xf>
    <xf numFmtId="3" fontId="68" fillId="0" borderId="0" xfId="116" applyNumberFormat="1" applyAlignment="1">
      <alignment vertical="center"/>
    </xf>
    <xf numFmtId="3" fontId="7" fillId="0" borderId="13" xfId="119" applyNumberFormat="1" applyFont="1" applyBorder="1" applyAlignment="1">
      <alignment wrapText="1"/>
    </xf>
    <xf numFmtId="3" fontId="12" fillId="49" borderId="13" xfId="0" applyNumberFormat="1" applyFont="1" applyFill="1" applyBorder="1" applyAlignment="1">
      <alignment vertical="center"/>
    </xf>
    <xf numFmtId="3" fontId="7" fillId="0" borderId="14" xfId="118" applyNumberFormat="1" applyFont="1" applyBorder="1" applyAlignment="1">
      <alignment horizontal="center" vertical="center"/>
    </xf>
    <xf numFmtId="3" fontId="7" fillId="0" borderId="14" xfId="118" applyNumberFormat="1" applyFont="1" applyFill="1" applyBorder="1" applyAlignment="1">
      <alignment horizontal="center" vertical="center"/>
    </xf>
    <xf numFmtId="3" fontId="12" fillId="51" borderId="14" xfId="118" applyNumberFormat="1" applyFont="1" applyFill="1" applyBorder="1" applyAlignment="1">
      <alignment vertical="center"/>
    </xf>
    <xf numFmtId="3" fontId="8" fillId="56" borderId="13" xfId="12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7" fillId="0" borderId="13" xfId="0" applyFont="1" applyFill="1" applyBorder="1"/>
    <xf numFmtId="0" fontId="72" fillId="0" borderId="13" xfId="123" applyFont="1" applyBorder="1" applyAlignment="1">
      <alignment vertical="center"/>
    </xf>
    <xf numFmtId="0" fontId="72" fillId="0" borderId="13" xfId="123" applyFont="1" applyBorder="1" applyAlignment="1">
      <alignment horizontal="left" vertical="center"/>
    </xf>
    <xf numFmtId="0" fontId="72" fillId="50" borderId="13" xfId="123" applyFont="1" applyFill="1" applyBorder="1" applyAlignment="1">
      <alignment horizontal="center" vertical="center"/>
    </xf>
    <xf numFmtId="0" fontId="72" fillId="50" borderId="13" xfId="123" applyFont="1" applyFill="1" applyBorder="1" applyAlignment="1">
      <alignment horizontal="left" vertical="center"/>
    </xf>
    <xf numFmtId="0" fontId="72" fillId="50" borderId="13" xfId="123" applyFont="1" applyFill="1" applyBorder="1" applyAlignment="1">
      <alignment vertical="center"/>
    </xf>
    <xf numFmtId="0" fontId="7" fillId="0" borderId="25" xfId="121" applyFont="1" applyBorder="1" applyAlignment="1">
      <alignment horizontal="center" vertical="center"/>
    </xf>
    <xf numFmtId="0" fontId="11" fillId="0" borderId="26" xfId="0" applyFont="1" applyBorder="1"/>
    <xf numFmtId="0" fontId="2" fillId="0" borderId="19" xfId="0" applyFont="1" applyBorder="1"/>
    <xf numFmtId="0" fontId="2" fillId="0" borderId="24" xfId="0" applyFont="1" applyBorder="1"/>
    <xf numFmtId="0" fontId="12" fillId="49" borderId="13" xfId="121" applyFont="1" applyFill="1" applyBorder="1" applyAlignment="1">
      <alignment horizontal="left" vertical="center"/>
    </xf>
    <xf numFmtId="3" fontId="12" fillId="49" borderId="13" xfId="121" applyNumberFormat="1" applyFont="1" applyFill="1" applyBorder="1" applyAlignment="1">
      <alignment vertical="center"/>
    </xf>
    <xf numFmtId="0" fontId="72" fillId="49" borderId="13" xfId="123" applyFont="1" applyFill="1" applyBorder="1" applyAlignment="1">
      <alignment horizontal="center" vertical="center"/>
    </xf>
    <xf numFmtId="0" fontId="12" fillId="49" borderId="13" xfId="121" applyFont="1" applyFill="1" applyBorder="1" applyAlignment="1">
      <alignment vertical="center"/>
    </xf>
    <xf numFmtId="3" fontId="7" fillId="49" borderId="13" xfId="121" applyNumberFormat="1" applyFont="1" applyFill="1" applyBorder="1" applyAlignment="1">
      <alignment horizontal="right" vertical="center"/>
    </xf>
    <xf numFmtId="0" fontId="7" fillId="0" borderId="27" xfId="121" applyFont="1" applyBorder="1" applyAlignment="1">
      <alignment horizontal="center" vertical="center"/>
    </xf>
    <xf numFmtId="0" fontId="2" fillId="0" borderId="0" xfId="0" applyFont="1"/>
    <xf numFmtId="0" fontId="72" fillId="51" borderId="13" xfId="124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2" fillId="55" borderId="13" xfId="124" applyFont="1" applyFill="1" applyBorder="1" applyAlignment="1">
      <alignment horizontal="left" vertical="center" wrapText="1"/>
    </xf>
    <xf numFmtId="3" fontId="12" fillId="55" borderId="23" xfId="124" applyNumberFormat="1" applyFont="1" applyFill="1" applyBorder="1" applyAlignment="1">
      <alignment horizontal="right" vertical="center" wrapText="1"/>
    </xf>
    <xf numFmtId="0" fontId="2" fillId="55" borderId="30" xfId="0" applyFont="1" applyFill="1" applyBorder="1" applyAlignment="1">
      <alignment horizontal="center"/>
    </xf>
    <xf numFmtId="0" fontId="72" fillId="51" borderId="13" xfId="124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center"/>
    </xf>
    <xf numFmtId="0" fontId="12" fillId="55" borderId="13" xfId="121" applyFont="1" applyFill="1" applyBorder="1"/>
    <xf numFmtId="3" fontId="72" fillId="55" borderId="23" xfId="124" applyNumberFormat="1" applyFont="1" applyFill="1" applyBorder="1" applyAlignment="1">
      <alignment horizontal="right" vertical="center" wrapText="1"/>
    </xf>
    <xf numFmtId="0" fontId="72" fillId="54" borderId="13" xfId="124" applyFont="1" applyFill="1" applyBorder="1" applyAlignment="1">
      <alignment horizontal="left" vertical="center" wrapText="1"/>
    </xf>
    <xf numFmtId="3" fontId="72" fillId="54" borderId="23" xfId="124" applyNumberFormat="1" applyFont="1" applyFill="1" applyBorder="1" applyAlignment="1">
      <alignment horizontal="right" vertical="center" wrapText="1"/>
    </xf>
    <xf numFmtId="0" fontId="2" fillId="54" borderId="31" xfId="0" applyFont="1" applyFill="1" applyBorder="1" applyAlignment="1">
      <alignment horizontal="center"/>
    </xf>
    <xf numFmtId="0" fontId="72" fillId="0" borderId="13" xfId="124" applyFont="1" applyBorder="1" applyAlignment="1">
      <alignment horizontal="center"/>
    </xf>
    <xf numFmtId="0" fontId="72" fillId="0" borderId="13" xfId="124" applyFont="1" applyBorder="1" applyAlignment="1">
      <alignment horizontal="left" vertical="center" wrapText="1"/>
    </xf>
    <xf numFmtId="3" fontId="12" fillId="0" borderId="23" xfId="124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/>
    </xf>
    <xf numFmtId="0" fontId="2" fillId="54" borderId="32" xfId="0" applyFont="1" applyFill="1" applyBorder="1" applyAlignment="1">
      <alignment horizontal="center"/>
    </xf>
    <xf numFmtId="3" fontId="7" fillId="0" borderId="27" xfId="125" applyNumberFormat="1" applyFont="1" applyBorder="1" applyAlignment="1">
      <alignment horizontal="center" vertical="center" wrapText="1"/>
    </xf>
    <xf numFmtId="3" fontId="7" fillId="49" borderId="33" xfId="125" applyNumberFormat="1" applyFont="1" applyFill="1" applyBorder="1" applyAlignment="1">
      <alignment vertical="center" wrapText="1"/>
    </xf>
    <xf numFmtId="3" fontId="8" fillId="52" borderId="13" xfId="125" applyNumberFormat="1" applyFont="1" applyFill="1" applyBorder="1" applyAlignment="1">
      <alignment horizontal="center" wrapText="1"/>
    </xf>
    <xf numFmtId="3" fontId="8" fillId="52" borderId="13" xfId="125" applyNumberFormat="1" applyFont="1" applyFill="1" applyBorder="1" applyAlignment="1">
      <alignment horizontal="center" vertical="center" wrapText="1"/>
    </xf>
    <xf numFmtId="3" fontId="8" fillId="52" borderId="34" xfId="125" applyNumberFormat="1" applyFont="1" applyFill="1" applyBorder="1" applyAlignment="1">
      <alignment vertical="center" wrapText="1"/>
    </xf>
    <xf numFmtId="0" fontId="0" fillId="0" borderId="0" xfId="0" applyFont="1"/>
    <xf numFmtId="0" fontId="8" fillId="49" borderId="13" xfId="116" applyFont="1" applyFill="1" applyBorder="1" applyAlignment="1">
      <alignment horizontal="center" vertical="center"/>
    </xf>
    <xf numFmtId="0" fontId="8" fillId="49" borderId="35" xfId="116" applyFont="1" applyFill="1" applyBorder="1" applyAlignment="1">
      <alignment horizontal="center" vertical="center" wrapText="1"/>
    </xf>
    <xf numFmtId="0" fontId="8" fillId="49" borderId="13" xfId="116" applyFont="1" applyFill="1" applyBorder="1" applyAlignment="1">
      <alignment horizontal="center" vertical="center" wrapText="1"/>
    </xf>
    <xf numFmtId="0" fontId="7" fillId="0" borderId="13" xfId="116" applyFont="1" applyBorder="1" applyAlignment="1">
      <alignment vertical="center" wrapText="1"/>
    </xf>
    <xf numFmtId="3" fontId="7" fillId="0" borderId="35" xfId="116" applyNumberFormat="1" applyFont="1" applyBorder="1" applyAlignment="1">
      <alignment vertical="center"/>
    </xf>
    <xf numFmtId="3" fontId="12" fillId="51" borderId="13" xfId="116" applyNumberFormat="1" applyFont="1" applyFill="1" applyBorder="1" applyAlignment="1">
      <alignment vertical="center"/>
    </xf>
    <xf numFmtId="3" fontId="7" fillId="0" borderId="13" xfId="116" applyNumberFormat="1" applyFont="1" applyBorder="1" applyAlignment="1">
      <alignment vertical="center"/>
    </xf>
    <xf numFmtId="0" fontId="7" fillId="0" borderId="13" xfId="116" applyFont="1" applyBorder="1" applyAlignment="1">
      <alignment vertical="center"/>
    </xf>
    <xf numFmtId="0" fontId="12" fillId="50" borderId="13" xfId="116" applyFont="1" applyFill="1" applyBorder="1" applyAlignment="1">
      <alignment vertical="center"/>
    </xf>
    <xf numFmtId="3" fontId="12" fillId="50" borderId="13" xfId="116" applyNumberFormat="1" applyFont="1" applyFill="1" applyBorder="1" applyAlignment="1">
      <alignment vertical="center"/>
    </xf>
    <xf numFmtId="3" fontId="12" fillId="0" borderId="35" xfId="116" applyNumberFormat="1" applyFont="1" applyBorder="1" applyAlignment="1">
      <alignment vertical="center"/>
    </xf>
    <xf numFmtId="0" fontId="11" fillId="0" borderId="13" xfId="119" applyFont="1" applyBorder="1" applyAlignment="1">
      <alignment horizontal="center" vertical="center"/>
    </xf>
    <xf numFmtId="3" fontId="51" fillId="0" borderId="13" xfId="0" applyNumberFormat="1" applyFont="1" applyBorder="1" applyAlignment="1">
      <alignment vertical="center" wrapText="1"/>
    </xf>
    <xf numFmtId="0" fontId="7" fillId="0" borderId="13" xfId="121" applyFont="1" applyBorder="1" applyAlignment="1">
      <alignment horizontal="center" vertical="center"/>
    </xf>
    <xf numFmtId="0" fontId="8" fillId="49" borderId="13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49" borderId="13" xfId="0" applyFont="1" applyFill="1" applyBorder="1"/>
    <xf numFmtId="0" fontId="7" fillId="55" borderId="13" xfId="0" applyFont="1" applyFill="1" applyBorder="1"/>
    <xf numFmtId="0" fontId="12" fillId="49" borderId="13" xfId="0" applyFont="1" applyFill="1" applyBorder="1"/>
    <xf numFmtId="0" fontId="8" fillId="49" borderId="13" xfId="0" applyFont="1" applyFill="1" applyBorder="1" applyAlignment="1">
      <alignment horizontal="center" vertical="center" wrapText="1"/>
    </xf>
    <xf numFmtId="3" fontId="12" fillId="53" borderId="13" xfId="128" applyNumberFormat="1" applyFont="1" applyFill="1" applyBorder="1" applyAlignment="1">
      <alignment vertical="center"/>
    </xf>
    <xf numFmtId="3" fontId="7" fillId="0" borderId="13" xfId="122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51" borderId="13" xfId="122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76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3" fontId="8" fillId="49" borderId="13" xfId="0" applyNumberFormat="1" applyFont="1" applyFill="1" applyBorder="1" applyAlignment="1">
      <alignment vertical="center"/>
    </xf>
    <xf numFmtId="3" fontId="76" fillId="0" borderId="13" xfId="0" applyNumberFormat="1" applyFont="1" applyBorder="1" applyAlignment="1">
      <alignment vertical="center" wrapText="1"/>
    </xf>
    <xf numFmtId="3" fontId="7" fillId="0" borderId="13" xfId="120" applyNumberFormat="1" applyFont="1" applyBorder="1" applyAlignment="1">
      <alignment horizontal="right" vertical="center"/>
    </xf>
    <xf numFmtId="3" fontId="12" fillId="49" borderId="13" xfId="0" applyNumberFormat="1" applyFont="1" applyFill="1" applyBorder="1" applyAlignment="1">
      <alignment vertical="center" wrapText="1"/>
    </xf>
    <xf numFmtId="3" fontId="12" fillId="49" borderId="13" xfId="121" applyNumberFormat="1" applyFont="1" applyFill="1" applyBorder="1" applyAlignment="1">
      <alignment horizontal="right" vertical="center"/>
    </xf>
    <xf numFmtId="3" fontId="7" fillId="0" borderId="23" xfId="84" applyNumberFormat="1" applyFont="1" applyBorder="1" applyAlignment="1">
      <alignment horizontal="right"/>
    </xf>
    <xf numFmtId="0" fontId="11" fillId="0" borderId="0" xfId="123"/>
    <xf numFmtId="0" fontId="11" fillId="49" borderId="13" xfId="123" applyFill="1" applyBorder="1"/>
    <xf numFmtId="0" fontId="11" fillId="0" borderId="13" xfId="123" applyBorder="1"/>
    <xf numFmtId="0" fontId="78" fillId="49" borderId="13" xfId="123" applyFont="1" applyFill="1" applyBorder="1" applyAlignment="1">
      <alignment horizontal="center" vertical="distributed"/>
    </xf>
    <xf numFmtId="0" fontId="78" fillId="49" borderId="13" xfId="123" applyFont="1" applyFill="1" applyBorder="1" applyAlignment="1">
      <alignment horizontal="left" vertical="distributed"/>
    </xf>
    <xf numFmtId="0" fontId="11" fillId="0" borderId="13" xfId="121" applyFont="1" applyBorder="1" applyAlignment="1">
      <alignment vertical="distributed"/>
    </xf>
    <xf numFmtId="0" fontId="74" fillId="0" borderId="13" xfId="121" applyFont="1" applyBorder="1" applyAlignment="1">
      <alignment vertical="distributed"/>
    </xf>
    <xf numFmtId="0" fontId="74" fillId="49" borderId="13" xfId="121" applyFont="1" applyFill="1" applyBorder="1" applyAlignment="1">
      <alignment vertical="distributed"/>
    </xf>
    <xf numFmtId="0" fontId="74" fillId="49" borderId="13" xfId="123" applyFont="1" applyFill="1" applyBorder="1"/>
    <xf numFmtId="16" fontId="79" fillId="0" borderId="13" xfId="123" applyNumberFormat="1" applyFont="1" applyBorder="1" applyAlignment="1">
      <alignment horizontal="center" vertical="distributed"/>
    </xf>
    <xf numFmtId="0" fontId="79" fillId="0" borderId="13" xfId="123" applyFont="1" applyBorder="1" applyAlignment="1">
      <alignment horizontal="center" vertical="distributed"/>
    </xf>
    <xf numFmtId="14" fontId="11" fillId="0" borderId="13" xfId="121" applyNumberFormat="1" applyFont="1" applyBorder="1" applyAlignment="1">
      <alignment vertical="distributed"/>
    </xf>
    <xf numFmtId="214" fontId="11" fillId="0" borderId="13" xfId="123" applyNumberFormat="1" applyBorder="1"/>
    <xf numFmtId="0" fontId="79" fillId="49" borderId="13" xfId="123" applyFont="1" applyFill="1" applyBorder="1"/>
    <xf numFmtId="214" fontId="74" fillId="49" borderId="13" xfId="123" applyNumberFormat="1" applyFont="1" applyFill="1" applyBorder="1" applyAlignment="1">
      <alignment vertical="center"/>
    </xf>
    <xf numFmtId="0" fontId="11" fillId="51" borderId="0" xfId="123" applyFill="1"/>
    <xf numFmtId="0" fontId="69" fillId="51" borderId="13" xfId="124" applyFont="1" applyFill="1" applyBorder="1" applyAlignment="1">
      <alignment horizontal="left" vertical="center" wrapText="1"/>
    </xf>
    <xf numFmtId="0" fontId="7" fillId="0" borderId="14" xfId="117" applyFont="1" applyBorder="1" applyAlignment="1">
      <alignment vertical="center"/>
    </xf>
    <xf numFmtId="0" fontId="7" fillId="0" borderId="17" xfId="117" applyFont="1" applyBorder="1" applyAlignment="1">
      <alignment vertical="center"/>
    </xf>
    <xf numFmtId="0" fontId="7" fillId="0" borderId="36" xfId="117" applyFont="1" applyBorder="1" applyAlignment="1">
      <alignment vertical="center"/>
    </xf>
    <xf numFmtId="3" fontId="7" fillId="51" borderId="13" xfId="128" applyNumberFormat="1" applyFont="1" applyFill="1" applyBorder="1" applyAlignment="1">
      <alignment horizontal="left" vertical="center"/>
    </xf>
    <xf numFmtId="0" fontId="7" fillId="51" borderId="13" xfId="120" applyFont="1" applyFill="1" applyBorder="1" applyAlignment="1">
      <alignment horizontal="left"/>
    </xf>
    <xf numFmtId="0" fontId="7" fillId="0" borderId="13" xfId="129" applyFont="1" applyBorder="1"/>
    <xf numFmtId="3" fontId="8" fillId="56" borderId="13" xfId="128" applyNumberFormat="1" applyFont="1" applyFill="1" applyBorder="1" applyAlignment="1">
      <alignment horizontal="center" vertical="center" wrapText="1"/>
    </xf>
    <xf numFmtId="3" fontId="8" fillId="52" borderId="13" xfId="118" applyNumberFormat="1" applyFont="1" applyFill="1" applyBorder="1" applyAlignment="1">
      <alignment horizontal="center" vertical="center"/>
    </xf>
    <xf numFmtId="0" fontId="5" fillId="47" borderId="37" xfId="118" applyFont="1" applyFill="1" applyBorder="1" applyAlignment="1">
      <alignment horizontal="center" vertical="center"/>
    </xf>
    <xf numFmtId="0" fontId="5" fillId="47" borderId="38" xfId="118" applyFont="1" applyFill="1" applyBorder="1" applyAlignment="1">
      <alignment horizontal="center" vertical="center"/>
    </xf>
    <xf numFmtId="0" fontId="5" fillId="0" borderId="0" xfId="118" applyFont="1" applyBorder="1" applyAlignment="1">
      <alignment horizontal="center" vertical="center"/>
    </xf>
    <xf numFmtId="0" fontId="8" fillId="52" borderId="37" xfId="118" applyFont="1" applyFill="1" applyBorder="1" applyAlignment="1">
      <alignment horizontal="center" vertical="center"/>
    </xf>
    <xf numFmtId="0" fontId="8" fillId="52" borderId="39" xfId="118" applyFont="1" applyFill="1" applyBorder="1" applyAlignment="1">
      <alignment horizontal="center" vertical="center"/>
    </xf>
    <xf numFmtId="0" fontId="77" fillId="49" borderId="13" xfId="123" applyFont="1" applyFill="1" applyBorder="1" applyAlignment="1">
      <alignment horizontal="center" vertical="center" wrapText="1"/>
    </xf>
    <xf numFmtId="0" fontId="77" fillId="49" borderId="13" xfId="123" applyFont="1" applyFill="1" applyBorder="1" applyAlignment="1">
      <alignment horizontal="center" vertical="center"/>
    </xf>
    <xf numFmtId="0" fontId="74" fillId="49" borderId="37" xfId="123" applyFont="1" applyFill="1" applyBorder="1" applyAlignment="1">
      <alignment horizontal="center" wrapText="1"/>
    </xf>
    <xf numFmtId="0" fontId="74" fillId="49" borderId="38" xfId="123" applyFont="1" applyFill="1" applyBorder="1" applyAlignment="1">
      <alignment horizontal="center" wrapText="1"/>
    </xf>
    <xf numFmtId="0" fontId="74" fillId="49" borderId="39" xfId="123" applyFont="1" applyFill="1" applyBorder="1" applyAlignment="1">
      <alignment horizontal="center" wrapText="1"/>
    </xf>
    <xf numFmtId="0" fontId="12" fillId="49" borderId="13" xfId="121" applyFont="1" applyFill="1" applyBorder="1" applyAlignment="1">
      <alignment horizontal="left" vertical="center"/>
    </xf>
    <xf numFmtId="0" fontId="73" fillId="49" borderId="13" xfId="123" applyFont="1" applyFill="1" applyBorder="1" applyAlignment="1">
      <alignment horizontal="center" vertical="center" wrapText="1"/>
    </xf>
    <xf numFmtId="0" fontId="73" fillId="49" borderId="13" xfId="123" applyFont="1" applyFill="1" applyBorder="1" applyAlignment="1">
      <alignment horizontal="center" vertical="center"/>
    </xf>
    <xf numFmtId="0" fontId="73" fillId="49" borderId="13" xfId="124" applyFont="1" applyFill="1" applyBorder="1" applyAlignment="1">
      <alignment horizontal="center" vertical="center" wrapText="1"/>
    </xf>
    <xf numFmtId="0" fontId="73" fillId="49" borderId="23" xfId="124" applyFont="1" applyFill="1" applyBorder="1" applyAlignment="1">
      <alignment horizontal="center" vertical="center" wrapText="1"/>
    </xf>
    <xf numFmtId="0" fontId="1" fillId="49" borderId="40" xfId="0" applyFont="1" applyFill="1" applyBorder="1" applyAlignment="1">
      <alignment horizontal="center"/>
    </xf>
    <xf numFmtId="0" fontId="1" fillId="49" borderId="31" xfId="0" applyFont="1" applyFill="1" applyBorder="1" applyAlignment="1">
      <alignment horizontal="center"/>
    </xf>
    <xf numFmtId="3" fontId="8" fillId="49" borderId="25" xfId="125" applyNumberFormat="1" applyFont="1" applyFill="1" applyBorder="1" applyAlignment="1">
      <alignment horizontal="center" vertical="center" wrapText="1"/>
    </xf>
    <xf numFmtId="3" fontId="8" fillId="49" borderId="27" xfId="125" applyNumberFormat="1" applyFont="1" applyFill="1" applyBorder="1" applyAlignment="1">
      <alignment horizontal="center" vertical="center" wrapText="1"/>
    </xf>
    <xf numFmtId="3" fontId="8" fillId="52" borderId="19" xfId="125" applyNumberFormat="1" applyFont="1" applyFill="1" applyBorder="1" applyAlignment="1">
      <alignment horizontal="center" vertical="center" wrapText="1"/>
    </xf>
    <xf numFmtId="3" fontId="8" fillId="52" borderId="13" xfId="125" applyNumberFormat="1" applyFont="1" applyFill="1" applyBorder="1" applyAlignment="1">
      <alignment horizontal="center" vertical="center" wrapText="1"/>
    </xf>
    <xf numFmtId="3" fontId="8" fillId="52" borderId="20" xfId="125" applyNumberFormat="1" applyFont="1" applyFill="1" applyBorder="1" applyAlignment="1">
      <alignment horizontal="center" wrapText="1"/>
    </xf>
    <xf numFmtId="3" fontId="8" fillId="52" borderId="21" xfId="125" applyNumberFormat="1" applyFont="1" applyFill="1" applyBorder="1" applyAlignment="1">
      <alignment horizontal="center" wrapText="1"/>
    </xf>
    <xf numFmtId="3" fontId="8" fillId="52" borderId="19" xfId="125" applyNumberFormat="1" applyFont="1" applyFill="1" applyBorder="1" applyAlignment="1">
      <alignment horizontal="center" wrapText="1"/>
    </xf>
    <xf numFmtId="3" fontId="12" fillId="0" borderId="13" xfId="119" applyNumberFormat="1" applyFont="1" applyBorder="1" applyAlignment="1">
      <alignment horizontal="left" vertical="distributed"/>
    </xf>
    <xf numFmtId="3" fontId="12" fillId="0" borderId="23" xfId="119" applyNumberFormat="1" applyFont="1" applyBorder="1" applyAlignment="1">
      <alignment horizontal="left" vertical="distributed"/>
    </xf>
    <xf numFmtId="3" fontId="12" fillId="0" borderId="41" xfId="119" applyNumberFormat="1" applyFont="1" applyBorder="1" applyAlignment="1">
      <alignment horizontal="left" vertical="distributed"/>
    </xf>
    <xf numFmtId="3" fontId="12" fillId="0" borderId="35" xfId="119" applyNumberFormat="1" applyFont="1" applyBorder="1" applyAlignment="1">
      <alignment horizontal="left" vertical="distributed"/>
    </xf>
    <xf numFmtId="3" fontId="12" fillId="49" borderId="13" xfId="119" applyNumberFormat="1" applyFont="1" applyFill="1" applyBorder="1" applyAlignment="1">
      <alignment horizontal="center" vertical="center"/>
    </xf>
    <xf numFmtId="3" fontId="12" fillId="0" borderId="23" xfId="119" applyNumberFormat="1" applyFont="1" applyFill="1" applyBorder="1" applyAlignment="1">
      <alignment horizontal="left" vertical="center" wrapText="1"/>
    </xf>
    <xf numFmtId="3" fontId="12" fillId="0" borderId="41" xfId="119" applyNumberFormat="1" applyFont="1" applyFill="1" applyBorder="1" applyAlignment="1">
      <alignment horizontal="left" vertical="center" wrapText="1"/>
    </xf>
    <xf numFmtId="3" fontId="12" fillId="0" borderId="35" xfId="119" applyNumberFormat="1" applyFont="1" applyFill="1" applyBorder="1" applyAlignment="1">
      <alignment horizontal="left" vertical="center" wrapText="1"/>
    </xf>
    <xf numFmtId="3" fontId="7" fillId="0" borderId="13" xfId="119" applyNumberFormat="1" applyFont="1" applyBorder="1" applyAlignment="1">
      <alignment horizontal="left" vertical="distributed"/>
    </xf>
    <xf numFmtId="0" fontId="74" fillId="48" borderId="13" xfId="119" applyFont="1" applyFill="1" applyBorder="1" applyAlignment="1">
      <alignment horizontal="center" vertical="center" wrapText="1"/>
    </xf>
    <xf numFmtId="3" fontId="12" fillId="49" borderId="13" xfId="119" applyNumberFormat="1" applyFont="1" applyFill="1" applyBorder="1" applyAlignment="1">
      <alignment horizontal="center" vertical="center" wrapText="1"/>
    </xf>
    <xf numFmtId="3" fontId="12" fillId="49" borderId="13" xfId="119" applyNumberFormat="1" applyFont="1" applyFill="1" applyBorder="1" applyAlignment="1">
      <alignment horizontal="center"/>
    </xf>
    <xf numFmtId="0" fontId="12" fillId="50" borderId="23" xfId="116" applyFont="1" applyFill="1" applyBorder="1" applyAlignment="1">
      <alignment horizontal="left" vertical="center"/>
    </xf>
    <xf numFmtId="0" fontId="12" fillId="50" borderId="41" xfId="116" applyFont="1" applyFill="1" applyBorder="1" applyAlignment="1">
      <alignment horizontal="left" vertical="center"/>
    </xf>
    <xf numFmtId="0" fontId="12" fillId="50" borderId="35" xfId="116" applyFont="1" applyFill="1" applyBorder="1" applyAlignment="1">
      <alignment horizontal="left" vertical="center"/>
    </xf>
  </cellXfs>
  <cellStyles count="145">
    <cellStyle name="1. jelölőszín" xfId="1"/>
    <cellStyle name="2. jelölőszín" xfId="2"/>
    <cellStyle name="20% - 1. jelölőszín" xfId="3" builtinId="30" customBuiltin="1"/>
    <cellStyle name="20% - 1. jelölőszín 2" xfId="4"/>
    <cellStyle name="20% - 2. jelölőszín" xfId="5" builtinId="34" customBuiltin="1"/>
    <cellStyle name="20% - 2. jelölőszín 2" xfId="6"/>
    <cellStyle name="20% - 3. jelölőszín" xfId="7" builtinId="38" customBuiltin="1"/>
    <cellStyle name="20% - 3. jelölőszín 2" xfId="8"/>
    <cellStyle name="20% - 4. jelölőszín" xfId="9" builtinId="42" customBuiltin="1"/>
    <cellStyle name="20% - 4. jelölőszín 2" xfId="10"/>
    <cellStyle name="20% - 5. jelölőszín" xfId="11" builtinId="46" customBuiltin="1"/>
    <cellStyle name="20% - 5. jelölőszín 2" xfId="12"/>
    <cellStyle name="20% - 6. jelölőszín" xfId="13" builtinId="50" customBuiltin="1"/>
    <cellStyle name="20% - 6. jelölőszín 2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. jelölőszín" xfId="21"/>
    <cellStyle name="4. jelölőszín" xfId="22"/>
    <cellStyle name="40% - 1. jelölőszín" xfId="23" builtinId="31" customBuiltin="1"/>
    <cellStyle name="40% - 1. jelölőszín 2" xfId="24"/>
    <cellStyle name="40% - 2. jelölőszín" xfId="25" builtinId="35" customBuiltin="1"/>
    <cellStyle name="40% - 2. jelölőszín 2" xfId="26"/>
    <cellStyle name="40% - 3. jelölőszín" xfId="27" builtinId="39" customBuiltin="1"/>
    <cellStyle name="40% - 3. jelölőszín 2" xfId="28"/>
    <cellStyle name="40% - 4. jelölőszín" xfId="29" builtinId="43" customBuiltin="1"/>
    <cellStyle name="40% - 4. jelölőszín 2" xfId="30"/>
    <cellStyle name="40% - 5. jelölőszín" xfId="31" builtinId="47" customBuiltin="1"/>
    <cellStyle name="40% - 5. jelölőszín 2" xfId="32"/>
    <cellStyle name="40% - 6. jelölőszín" xfId="33" builtinId="51" customBuiltin="1"/>
    <cellStyle name="40% - 6. jelölőszín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5. jelölőszín" xfId="41"/>
    <cellStyle name="6. jelölőszín" xfId="42"/>
    <cellStyle name="60% - 1. jelölőszín" xfId="43" builtinId="32" customBuiltin="1"/>
    <cellStyle name="60% - 1. jelölőszín 2" xfId="44"/>
    <cellStyle name="60% - 2. jelölőszín" xfId="45" builtinId="36" customBuiltin="1"/>
    <cellStyle name="60% - 2. jelölőszín 2" xfId="46"/>
    <cellStyle name="60% - 3. jelölőszín" xfId="47" builtinId="40" customBuiltin="1"/>
    <cellStyle name="60% - 3. jelölőszín 2" xfId="48"/>
    <cellStyle name="60% - 4. jelölőszín" xfId="49" builtinId="44" customBuiltin="1"/>
    <cellStyle name="60% - 4. jelölőszín 2" xfId="50"/>
    <cellStyle name="60% - 5. jelölőszín" xfId="51" builtinId="48" customBuiltin="1"/>
    <cellStyle name="60% - 5. jelölőszín 2" xfId="52"/>
    <cellStyle name="60% - 6. jelölőszín" xfId="53" builtinId="52" customBuiltin="1"/>
    <cellStyle name="60% - 6. jelölőszín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Bevitel" xfId="68" builtinId="20" customBuiltin="1"/>
    <cellStyle name="Bevitel 2" xfId="69"/>
    <cellStyle name="Calculation" xfId="70"/>
    <cellStyle name="Check Cell" xfId="71"/>
    <cellStyle name="Cím" xfId="72" builtinId="15" customBuiltin="1"/>
    <cellStyle name="Címsor 1" xfId="73" builtinId="16" customBuiltin="1"/>
    <cellStyle name="Címsor 1 2" xfId="74"/>
    <cellStyle name="Címsor 2" xfId="75" builtinId="17" customBuiltin="1"/>
    <cellStyle name="Címsor 2 2" xfId="76"/>
    <cellStyle name="Címsor 3" xfId="77" builtinId="18" customBuiltin="1"/>
    <cellStyle name="Címsor 3 2" xfId="78"/>
    <cellStyle name="Címsor 4" xfId="79" builtinId="19" customBuiltin="1"/>
    <cellStyle name="Címsor 4 2" xfId="80"/>
    <cellStyle name="Ellenőrzőcella" xfId="81" builtinId="23" customBuiltin="1"/>
    <cellStyle name="Ellenőrzőcella 2" xfId="82"/>
    <cellStyle name="Explanatory Text" xfId="83"/>
    <cellStyle name="Ezres" xfId="84" builtinId="3"/>
    <cellStyle name="Ezres 2" xfId="85"/>
    <cellStyle name="Figyelmeztetés" xfId="86" builtinId="11" customBuiltin="1"/>
    <cellStyle name="Figyelmeztetés 2" xfId="87"/>
    <cellStyle name="Good" xfId="88"/>
    <cellStyle name="Heading 1" xfId="89"/>
    <cellStyle name="Heading 2" xfId="90"/>
    <cellStyle name="Heading 3" xfId="91"/>
    <cellStyle name="Heading 4" xfId="92"/>
    <cellStyle name="Hivatkozott cella" xfId="93" builtinId="24" customBuiltin="1"/>
    <cellStyle name="Hivatkozott cella 2" xfId="94"/>
    <cellStyle name="Input" xfId="95"/>
    <cellStyle name="Jegyzet" xfId="96" builtinId="10" customBuiltin="1"/>
    <cellStyle name="Jegyzet 2" xfId="97"/>
    <cellStyle name="Jelölőszín (1) 2" xfId="98"/>
    <cellStyle name="Jelölőszín (2) 2" xfId="99"/>
    <cellStyle name="Jelölőszín (3) 2" xfId="100"/>
    <cellStyle name="Jelölőszín (4) 2" xfId="101"/>
    <cellStyle name="Jelölőszín (5) 2" xfId="102"/>
    <cellStyle name="Jelölőszín (6) 2" xfId="103"/>
    <cellStyle name="Jó" xfId="104" builtinId="26" customBuiltin="1"/>
    <cellStyle name="Jó 2" xfId="105"/>
    <cellStyle name="Kimenet" xfId="106" builtinId="21" customBuiltin="1"/>
    <cellStyle name="Kimenet 2" xfId="107"/>
    <cellStyle name="Linked Cell" xfId="108"/>
    <cellStyle name="Magyarázó szöveg" xfId="109" builtinId="53" customBuiltin="1"/>
    <cellStyle name="Magyarázó szöveg 2" xfId="110"/>
    <cellStyle name="Neutral" xfId="111"/>
    <cellStyle name="Normál" xfId="0" builtinId="0"/>
    <cellStyle name="Normál 2" xfId="112"/>
    <cellStyle name="Normál 2 2" xfId="113"/>
    <cellStyle name="Normál 3" xfId="114"/>
    <cellStyle name="Normál 4" xfId="115"/>
    <cellStyle name="Normál_   5    (2)_KÖLTSÉGVETÉS 2015 intézmények " xfId="116"/>
    <cellStyle name="Normál_  3   _2010.évi állami" xfId="117"/>
    <cellStyle name="Normál_  3   _2010.évi állami_állami  tám." xfId="118"/>
    <cellStyle name="Normál_10szm" xfId="119"/>
    <cellStyle name="Normál_1szm" xfId="120"/>
    <cellStyle name="Normál_2010.évi tervezett beruházás, felújítás" xfId="121"/>
    <cellStyle name="Normál_3aszm" xfId="122"/>
    <cellStyle name="Normál_6szm" xfId="123"/>
    <cellStyle name="Normál_7szm" xfId="124"/>
    <cellStyle name="Normál_KÖLTSÉGVETÉS_2013 (1)" xfId="125"/>
    <cellStyle name="Normál_Közvetett támogatások 2016" xfId="126"/>
    <cellStyle name="Normál_Munka2 (2)" xfId="127"/>
    <cellStyle name="Normál_ÖKIADELÖ" xfId="128"/>
    <cellStyle name="Normál_pe.átadások, támogatások 2003.évben" xfId="129"/>
    <cellStyle name="Normal_tanusitv" xfId="130"/>
    <cellStyle name="Note" xfId="131"/>
    <cellStyle name="Output" xfId="132"/>
    <cellStyle name="Összesen" xfId="133" builtinId="25" customBuiltin="1"/>
    <cellStyle name="Összesen 2" xfId="134"/>
    <cellStyle name="Pénznem 2" xfId="135"/>
    <cellStyle name="Rossz" xfId="136" builtinId="27" customBuiltin="1"/>
    <cellStyle name="Rossz 2" xfId="137"/>
    <cellStyle name="Semleges" xfId="138" builtinId="28" customBuiltin="1"/>
    <cellStyle name="Semleges 2" xfId="139"/>
    <cellStyle name="Számítás" xfId="140" builtinId="22" customBuiltin="1"/>
    <cellStyle name="Számítás 2" xfId="141"/>
    <cellStyle name="Title" xfId="142"/>
    <cellStyle name="Total" xfId="143"/>
    <cellStyle name="Warning Text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zoomScaleNormal="100" workbookViewId="0">
      <selection activeCell="E5" sqref="E5"/>
    </sheetView>
  </sheetViews>
  <sheetFormatPr defaultColWidth="9.33203125" defaultRowHeight="11.4" x14ac:dyDescent="0.2"/>
  <cols>
    <col min="1" max="1" width="45.109375" style="7" customWidth="1"/>
    <col min="2" max="2" width="15.6640625" style="7" customWidth="1"/>
    <col min="3" max="3" width="15.33203125" style="1" customWidth="1"/>
    <col min="4" max="4" width="2" style="5" customWidth="1"/>
    <col min="5" max="5" width="43" style="7" customWidth="1"/>
    <col min="6" max="6" width="15.109375" style="7" customWidth="1"/>
    <col min="7" max="7" width="15.109375" style="1" customWidth="1"/>
    <col min="8" max="8" width="12.6640625" style="6" bestFit="1" customWidth="1"/>
    <col min="9" max="9" width="14.44140625" style="6" bestFit="1" customWidth="1"/>
    <col min="10" max="16384" width="9.33203125" style="6"/>
  </cols>
  <sheetData>
    <row r="1" spans="1:9" s="3" customFormat="1" ht="39.9" customHeight="1" x14ac:dyDescent="0.2">
      <c r="A1" s="111" t="s">
        <v>109</v>
      </c>
      <c r="B1" s="111" t="s">
        <v>235</v>
      </c>
      <c r="C1" s="111" t="s">
        <v>243</v>
      </c>
      <c r="D1" s="97"/>
      <c r="E1" s="111" t="s">
        <v>109</v>
      </c>
      <c r="F1" s="111" t="s">
        <v>235</v>
      </c>
      <c r="G1" s="111" t="s">
        <v>243</v>
      </c>
    </row>
    <row r="2" spans="1:9" s="4" customFormat="1" ht="12.9" customHeight="1" x14ac:dyDescent="0.2">
      <c r="A2" s="75" t="s">
        <v>145</v>
      </c>
      <c r="B2" s="76"/>
      <c r="C2" s="76"/>
      <c r="D2" s="139"/>
      <c r="E2" s="75" t="s">
        <v>146</v>
      </c>
      <c r="F2" s="76"/>
      <c r="G2" s="76"/>
    </row>
    <row r="3" spans="1:9" ht="24.9" customHeight="1" x14ac:dyDescent="0.2">
      <c r="A3" s="77" t="s">
        <v>60</v>
      </c>
      <c r="B3" s="244">
        <v>25368633</v>
      </c>
      <c r="C3" s="245">
        <v>26422955</v>
      </c>
      <c r="D3" s="140"/>
      <c r="E3" s="77" t="s">
        <v>172</v>
      </c>
      <c r="F3" s="245">
        <v>6677533</v>
      </c>
      <c r="G3" s="245">
        <v>7710029</v>
      </c>
    </row>
    <row r="4" spans="1:9" ht="26.25" customHeight="1" x14ac:dyDescent="0.2">
      <c r="A4" s="77" t="s">
        <v>62</v>
      </c>
      <c r="B4" s="246">
        <v>4230000</v>
      </c>
      <c r="C4" s="247">
        <v>3000000</v>
      </c>
      <c r="D4" s="140"/>
      <c r="E4" s="17" t="s">
        <v>173</v>
      </c>
      <c r="F4" s="245">
        <v>1375037</v>
      </c>
      <c r="G4" s="245">
        <v>1366881</v>
      </c>
    </row>
    <row r="5" spans="1:9" ht="26.25" customHeight="1" x14ac:dyDescent="0.25">
      <c r="A5" s="77" t="s">
        <v>63</v>
      </c>
      <c r="B5" s="246">
        <v>1327829</v>
      </c>
      <c r="C5" s="247">
        <v>1169638</v>
      </c>
      <c r="D5" s="140"/>
      <c r="E5" s="17" t="s">
        <v>174</v>
      </c>
      <c r="F5" s="252">
        <v>12787210</v>
      </c>
      <c r="G5" s="245">
        <v>10901302</v>
      </c>
      <c r="I5" s="149"/>
    </row>
    <row r="6" spans="1:9" ht="26.25" customHeight="1" x14ac:dyDescent="0.2">
      <c r="A6" s="77" t="s">
        <v>66</v>
      </c>
      <c r="B6" s="245">
        <v>62500</v>
      </c>
      <c r="C6" s="245">
        <v>0</v>
      </c>
      <c r="D6" s="140"/>
      <c r="E6" s="17" t="s">
        <v>175</v>
      </c>
      <c r="F6" s="252">
        <v>3849000</v>
      </c>
      <c r="G6" s="245">
        <v>4468000</v>
      </c>
    </row>
    <row r="7" spans="1:9" ht="22.5" customHeight="1" x14ac:dyDescent="0.2">
      <c r="A7" s="235"/>
      <c r="B7" s="245"/>
      <c r="C7" s="245"/>
      <c r="D7" s="140"/>
      <c r="E7" s="77" t="s">
        <v>176</v>
      </c>
      <c r="F7" s="245">
        <f>489873+360000</f>
        <v>849873</v>
      </c>
      <c r="G7" s="245">
        <f>51041+791000+360000</f>
        <v>1202041</v>
      </c>
      <c r="H7" s="110"/>
      <c r="I7" s="110"/>
    </row>
    <row r="8" spans="1:9" ht="20.100000000000001" customHeight="1" x14ac:dyDescent="0.2">
      <c r="A8" s="235"/>
      <c r="B8" s="245"/>
      <c r="C8" s="245"/>
      <c r="D8" s="140"/>
      <c r="E8" s="77" t="s">
        <v>177</v>
      </c>
      <c r="F8" s="247">
        <v>3762460</v>
      </c>
      <c r="G8" s="247">
        <v>2346461</v>
      </c>
    </row>
    <row r="9" spans="1:9" ht="14.1" customHeight="1" x14ac:dyDescent="0.2">
      <c r="A9" s="15" t="s">
        <v>97</v>
      </c>
      <c r="B9" s="248">
        <f>SUM(B3+B4+B5+B6)</f>
        <v>30988962</v>
      </c>
      <c r="C9" s="248">
        <f>SUM(C3+C4+C5+C6)</f>
        <v>30592593</v>
      </c>
      <c r="D9" s="140"/>
      <c r="E9" s="15" t="s">
        <v>101</v>
      </c>
      <c r="F9" s="251">
        <f>SUM(F2:F8)</f>
        <v>29301113</v>
      </c>
      <c r="G9" s="251">
        <f>SUM(G2:G8)</f>
        <v>27994714</v>
      </c>
    </row>
    <row r="10" spans="1:9" ht="36.75" customHeight="1" x14ac:dyDescent="0.2">
      <c r="A10" s="17" t="s">
        <v>59</v>
      </c>
      <c r="B10" s="248"/>
      <c r="C10" s="248">
        <v>0</v>
      </c>
      <c r="D10" s="140"/>
      <c r="E10" s="17" t="s">
        <v>107</v>
      </c>
      <c r="F10" s="252">
        <v>1004437</v>
      </c>
      <c r="G10" s="77">
        <v>1047879</v>
      </c>
    </row>
    <row r="11" spans="1:9" ht="24.9" customHeight="1" x14ac:dyDescent="0.2">
      <c r="A11" s="17" t="s">
        <v>67</v>
      </c>
      <c r="B11" s="249"/>
      <c r="C11" s="249">
        <v>0</v>
      </c>
      <c r="D11" s="140"/>
      <c r="E11" s="17" t="s">
        <v>178</v>
      </c>
      <c r="F11" s="245">
        <v>0</v>
      </c>
      <c r="G11" s="245">
        <v>0</v>
      </c>
    </row>
    <row r="12" spans="1:9" ht="24.9" customHeight="1" x14ac:dyDescent="0.2">
      <c r="A12" s="17" t="s">
        <v>10</v>
      </c>
      <c r="B12" s="42"/>
      <c r="C12" s="42">
        <v>0</v>
      </c>
      <c r="D12" s="140"/>
      <c r="E12" s="17"/>
      <c r="F12" s="245"/>
      <c r="G12" s="245"/>
    </row>
    <row r="13" spans="1:9" s="4" customFormat="1" ht="24.9" customHeight="1" x14ac:dyDescent="0.2">
      <c r="A13" s="141" t="s">
        <v>179</v>
      </c>
      <c r="B13" s="250">
        <f>SUM(B9:B12)</f>
        <v>30988962</v>
      </c>
      <c r="C13" s="250">
        <f>SUM(C9:C12)</f>
        <v>30592593</v>
      </c>
      <c r="D13" s="140"/>
      <c r="E13" s="55" t="s">
        <v>180</v>
      </c>
      <c r="F13" s="55">
        <f>SUM(F9:F10)</f>
        <v>30305550</v>
      </c>
      <c r="G13" s="55">
        <f>SUM(G9:G10)</f>
        <v>29042593</v>
      </c>
    </row>
    <row r="14" spans="1:9" s="4" customFormat="1" ht="23.25" customHeight="1" x14ac:dyDescent="0.2">
      <c r="A14" s="75" t="s">
        <v>87</v>
      </c>
      <c r="B14" s="245"/>
      <c r="C14" s="245"/>
      <c r="D14" s="140"/>
      <c r="E14" s="75" t="s">
        <v>86</v>
      </c>
      <c r="F14" s="248"/>
      <c r="G14" s="248"/>
    </row>
    <row r="15" spans="1:9" ht="24" customHeight="1" x14ac:dyDescent="0.2">
      <c r="A15" s="77" t="s">
        <v>61</v>
      </c>
      <c r="B15" s="244">
        <v>3228000</v>
      </c>
      <c r="C15" s="245">
        <v>0</v>
      </c>
      <c r="D15" s="140"/>
      <c r="E15" s="77" t="s">
        <v>68</v>
      </c>
      <c r="F15" s="77">
        <v>0</v>
      </c>
      <c r="G15" s="77">
        <v>0</v>
      </c>
    </row>
    <row r="16" spans="1:9" ht="24" customHeight="1" x14ac:dyDescent="0.2">
      <c r="A16" s="77" t="s">
        <v>62</v>
      </c>
      <c r="B16" s="245"/>
      <c r="C16" s="245">
        <v>0</v>
      </c>
      <c r="D16" s="140"/>
      <c r="E16" s="77" t="s">
        <v>88</v>
      </c>
      <c r="F16" s="247">
        <v>0</v>
      </c>
      <c r="G16" s="247">
        <v>1200000</v>
      </c>
    </row>
    <row r="17" spans="1:9" ht="20.100000000000001" customHeight="1" x14ac:dyDescent="0.2">
      <c r="A17" s="77" t="s">
        <v>64</v>
      </c>
      <c r="B17" s="42">
        <v>0</v>
      </c>
      <c r="C17" s="42">
        <f>'2'!D24</f>
        <v>0</v>
      </c>
      <c r="D17" s="140"/>
      <c r="E17" s="77" t="s">
        <v>2</v>
      </c>
      <c r="F17" s="249">
        <v>0</v>
      </c>
      <c r="G17" s="249">
        <v>0</v>
      </c>
    </row>
    <row r="18" spans="1:9" ht="15" customHeight="1" x14ac:dyDescent="0.2">
      <c r="A18" s="77" t="s">
        <v>65</v>
      </c>
      <c r="B18" s="42"/>
      <c r="C18" s="42">
        <v>0</v>
      </c>
      <c r="D18" s="140"/>
      <c r="E18" s="77" t="s">
        <v>89</v>
      </c>
      <c r="F18" s="252">
        <v>3911412</v>
      </c>
      <c r="G18" s="247">
        <v>121277000</v>
      </c>
      <c r="H18" s="110"/>
    </row>
    <row r="19" spans="1:9" ht="24.9" customHeight="1" x14ac:dyDescent="0.2">
      <c r="A19" s="77"/>
      <c r="B19" s="42"/>
      <c r="C19" s="42">
        <v>0</v>
      </c>
      <c r="D19" s="140"/>
      <c r="E19" s="77" t="s">
        <v>90</v>
      </c>
      <c r="F19" s="245">
        <v>0</v>
      </c>
      <c r="G19" s="245">
        <v>4423678</v>
      </c>
      <c r="I19" s="110"/>
    </row>
    <row r="20" spans="1:9" ht="24" customHeight="1" x14ac:dyDescent="0.2">
      <c r="A20" s="15" t="s">
        <v>98</v>
      </c>
      <c r="B20" s="251">
        <f>SUM(B14:B18)</f>
        <v>3228000</v>
      </c>
      <c r="C20" s="251">
        <f>SUM(C14:C19)</f>
        <v>0</v>
      </c>
      <c r="D20" s="139"/>
      <c r="E20" s="15" t="s">
        <v>99</v>
      </c>
      <c r="F20" s="251">
        <f>SUM(F15+F16+F18+F19)</f>
        <v>3911412</v>
      </c>
      <c r="G20" s="251">
        <f>SUM(G15+G16+G18+G19)</f>
        <v>126900678</v>
      </c>
      <c r="I20" s="110"/>
    </row>
    <row r="21" spans="1:9" ht="12.9" customHeight="1" x14ac:dyDescent="0.2">
      <c r="A21" s="17" t="s">
        <v>59</v>
      </c>
      <c r="B21" s="251"/>
      <c r="C21" s="251"/>
      <c r="D21" s="139"/>
      <c r="E21" s="17" t="s">
        <v>69</v>
      </c>
      <c r="F21" s="245"/>
      <c r="G21" s="245"/>
    </row>
    <row r="22" spans="1:9" ht="24" customHeight="1" x14ac:dyDescent="0.2">
      <c r="A22" s="17" t="s">
        <v>105</v>
      </c>
      <c r="B22" s="77"/>
      <c r="C22" s="77">
        <v>0</v>
      </c>
      <c r="D22" s="140"/>
      <c r="E22" s="17" t="s">
        <v>95</v>
      </c>
      <c r="F22" s="245">
        <v>0</v>
      </c>
      <c r="G22" s="245">
        <v>0</v>
      </c>
    </row>
    <row r="23" spans="1:9" ht="24" customHeight="1" x14ac:dyDescent="0.2">
      <c r="A23" s="17" t="s">
        <v>106</v>
      </c>
      <c r="B23" s="249"/>
      <c r="C23" s="249">
        <v>125350678</v>
      </c>
      <c r="D23" s="140"/>
      <c r="E23" s="17" t="s">
        <v>94</v>
      </c>
      <c r="F23" s="247">
        <v>0</v>
      </c>
      <c r="G23" s="247">
        <v>0</v>
      </c>
    </row>
    <row r="24" spans="1:9" ht="24.9" customHeight="1" x14ac:dyDescent="0.2">
      <c r="A24" s="55" t="s">
        <v>91</v>
      </c>
      <c r="B24" s="176">
        <f>SUM(B20:B23)</f>
        <v>3228000</v>
      </c>
      <c r="C24" s="176">
        <f>SUM(C20:C23)</f>
        <v>125350678</v>
      </c>
      <c r="D24" s="140"/>
      <c r="E24" s="55" t="s">
        <v>92</v>
      </c>
      <c r="F24" s="176">
        <f>SUM(F20:F23)</f>
        <v>3911412</v>
      </c>
      <c r="G24" s="176">
        <f>SUM(G20:G23)</f>
        <v>126900678</v>
      </c>
    </row>
    <row r="25" spans="1:9" ht="25.5" customHeight="1" x14ac:dyDescent="0.2">
      <c r="A25" s="55" t="s">
        <v>159</v>
      </c>
      <c r="B25" s="176">
        <f>SUM(B13+B24)</f>
        <v>34216962</v>
      </c>
      <c r="C25" s="176">
        <f>SUM(C13+C24)</f>
        <v>155943271</v>
      </c>
      <c r="D25" s="140"/>
      <c r="E25" s="55" t="s">
        <v>159</v>
      </c>
      <c r="F25" s="253">
        <f>SUM(F13+F24)</f>
        <v>34216962</v>
      </c>
      <c r="G25" s="253">
        <f>SUM(G13+G24)</f>
        <v>155943271</v>
      </c>
    </row>
    <row r="43" spans="5:5" ht="13.2" x14ac:dyDescent="0.2">
      <c r="E43" s="150"/>
    </row>
  </sheetData>
  <phoneticPr fontId="0" type="noConversion"/>
  <printOptions horizontalCentered="1" verticalCentered="1"/>
  <pageMargins left="0.15748031496062992" right="0.19685039370078741" top="0.9055118110236221" bottom="0.27559055118110237" header="0.39370078740157483" footer="0.51181102362204722"/>
  <pageSetup paperSize="9" scale="79" orientation="landscape" horizontalDpi="300" verticalDpi="300" r:id="rId1"/>
  <headerFooter alignWithMargins="0">
    <oddHeader>&amp;C&amp;"Times New Roman CE,Félkövér dőlt"ZALAMERENYE KÖZSÉG ÖNKORMÁNYZAT
BEVÉTELEINEK  ÉS  KIADÁSAINAK   MÉRLEGE
2020-2021.
 ÉVEKBEN
&amp;R&amp;"Times New Roman CE,Félkövér dőlt"1. melléklet
Adatok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Layout" topLeftCell="B1" zoomScaleNormal="100" workbookViewId="0">
      <selection activeCell="L5" sqref="L5"/>
    </sheetView>
  </sheetViews>
  <sheetFormatPr defaultColWidth="10.6640625" defaultRowHeight="13.2" x14ac:dyDescent="0.25"/>
  <cols>
    <col min="1" max="1" width="9.33203125" style="52" customWidth="1"/>
    <col min="2" max="2" width="32" style="52" customWidth="1"/>
    <col min="3" max="3" width="17.33203125" style="52" customWidth="1"/>
    <col min="4" max="4" width="1.6640625" style="52" hidden="1" customWidth="1"/>
    <col min="5" max="5" width="18.33203125" style="52" customWidth="1"/>
    <col min="6" max="6" width="15.6640625" style="52" bestFit="1" customWidth="1"/>
    <col min="7" max="7" width="11.6640625" style="52" customWidth="1"/>
    <col min="8" max="8" width="26.109375" style="52" customWidth="1"/>
    <col min="9" max="10" width="10.6640625" style="52"/>
    <col min="11" max="11" width="14" style="52" customWidth="1"/>
    <col min="12" max="16384" width="10.6640625" style="52"/>
  </cols>
  <sheetData>
    <row r="1" spans="1:11" x14ac:dyDescent="0.25">
      <c r="A1" s="314" t="s">
        <v>215</v>
      </c>
      <c r="B1" s="315" t="s">
        <v>216</v>
      </c>
      <c r="C1" s="315"/>
      <c r="D1" s="315"/>
      <c r="E1" s="316" t="s">
        <v>217</v>
      </c>
      <c r="F1" s="316"/>
      <c r="G1" s="316"/>
      <c r="H1" s="316" t="s">
        <v>218</v>
      </c>
      <c r="I1" s="316"/>
      <c r="J1" s="316"/>
      <c r="K1" s="94" t="s">
        <v>110</v>
      </c>
    </row>
    <row r="2" spans="1:11" ht="41.25" customHeight="1" x14ac:dyDescent="0.25">
      <c r="A2" s="314"/>
      <c r="B2" s="315"/>
      <c r="C2" s="315"/>
      <c r="D2" s="315"/>
      <c r="E2" s="315" t="s">
        <v>219</v>
      </c>
      <c r="F2" s="315" t="s">
        <v>220</v>
      </c>
      <c r="G2" s="315" t="s">
        <v>221</v>
      </c>
      <c r="H2" s="315" t="s">
        <v>219</v>
      </c>
      <c r="I2" s="315" t="s">
        <v>220</v>
      </c>
      <c r="J2" s="315" t="s">
        <v>221</v>
      </c>
      <c r="K2" s="309" t="s">
        <v>222</v>
      </c>
    </row>
    <row r="3" spans="1:11" ht="31.5" customHeight="1" x14ac:dyDescent="0.25">
      <c r="A3" s="314"/>
      <c r="B3" s="315"/>
      <c r="C3" s="315"/>
      <c r="D3" s="315"/>
      <c r="E3" s="315"/>
      <c r="F3" s="315"/>
      <c r="G3" s="315"/>
      <c r="H3" s="315"/>
      <c r="I3" s="315"/>
      <c r="J3" s="315"/>
      <c r="K3" s="309"/>
    </row>
    <row r="4" spans="1:11" ht="32.25" customHeight="1" x14ac:dyDescent="0.25">
      <c r="A4" s="82" t="s">
        <v>191</v>
      </c>
      <c r="B4" s="310" t="s">
        <v>292</v>
      </c>
      <c r="C4" s="311"/>
      <c r="D4" s="312"/>
      <c r="E4" s="85"/>
      <c r="F4" s="85"/>
      <c r="G4" s="85"/>
      <c r="H4" s="85"/>
      <c r="I4" s="85"/>
      <c r="J4" s="85"/>
      <c r="K4" s="93"/>
    </row>
    <row r="5" spans="1:11" ht="79.2" x14ac:dyDescent="0.25">
      <c r="A5" s="83" t="s">
        <v>202</v>
      </c>
      <c r="B5" s="313" t="s">
        <v>223</v>
      </c>
      <c r="C5" s="313"/>
      <c r="D5" s="313"/>
      <c r="E5" s="86"/>
      <c r="F5" s="234" t="s">
        <v>269</v>
      </c>
      <c r="G5" s="88">
        <v>3027500</v>
      </c>
      <c r="H5" s="175" t="s">
        <v>284</v>
      </c>
      <c r="I5" s="87">
        <v>0</v>
      </c>
      <c r="J5" s="87">
        <v>0</v>
      </c>
      <c r="K5" s="88">
        <f>J5+G5</f>
        <v>3027500</v>
      </c>
    </row>
    <row r="6" spans="1:11" x14ac:dyDescent="0.25">
      <c r="A6" s="83"/>
      <c r="B6" s="305" t="s">
        <v>225</v>
      </c>
      <c r="C6" s="305"/>
      <c r="D6" s="305"/>
      <c r="E6" s="89"/>
      <c r="F6" s="89"/>
      <c r="G6" s="90">
        <f>SUM(G4:G5)</f>
        <v>3027500</v>
      </c>
      <c r="H6" s="89"/>
      <c r="I6" s="89"/>
      <c r="J6" s="90">
        <f>SUM(J5:J5)</f>
        <v>0</v>
      </c>
      <c r="K6" s="90">
        <f>SUM(K5:K5)</f>
        <v>3027500</v>
      </c>
    </row>
    <row r="7" spans="1:11" x14ac:dyDescent="0.25">
      <c r="A7" s="84"/>
      <c r="B7" s="306" t="s">
        <v>224</v>
      </c>
      <c r="C7" s="307"/>
      <c r="D7" s="308"/>
      <c r="E7" s="89"/>
      <c r="F7" s="89"/>
      <c r="G7" s="90">
        <f>SUM(G6:G6)</f>
        <v>3027500</v>
      </c>
      <c r="H7" s="89"/>
      <c r="I7" s="89"/>
      <c r="J7" s="90">
        <f>SUM(J6:J6)</f>
        <v>0</v>
      </c>
      <c r="K7" s="90">
        <f>SUM(K6:K6)</f>
        <v>3027500</v>
      </c>
    </row>
    <row r="8" spans="1:11" x14ac:dyDescent="0.25">
      <c r="B8" s="53"/>
    </row>
    <row r="9" spans="1:11" x14ac:dyDescent="0.25">
      <c r="B9" s="53"/>
    </row>
  </sheetData>
  <mergeCells count="15">
    <mergeCell ref="F2:F3"/>
    <mergeCell ref="G2:G3"/>
    <mergeCell ref="H2:H3"/>
    <mergeCell ref="I2:I3"/>
    <mergeCell ref="J2:J3"/>
    <mergeCell ref="B6:D6"/>
    <mergeCell ref="B7:D7"/>
    <mergeCell ref="K2:K3"/>
    <mergeCell ref="B4:D4"/>
    <mergeCell ref="B5:D5"/>
    <mergeCell ref="A1:A3"/>
    <mergeCell ref="B1:D3"/>
    <mergeCell ref="E1:G1"/>
    <mergeCell ref="H1:J1"/>
    <mergeCell ref="E2:E3"/>
  </mergeCells>
  <phoneticPr fontId="11" type="noConversion"/>
  <pageMargins left="0.78740157480314965" right="0.78740157480314965" top="2.1653543307086616" bottom="0.98425196850393704" header="1.4960629921259843" footer="0.51181102362204722"/>
  <pageSetup paperSize="9" scale="81" orientation="landscape" horizontalDpi="300" verticalDpi="300" r:id="rId1"/>
  <headerFooter alignWithMargins="0">
    <oddHeader>&amp;C&amp;"Times New Roman CE,Félkövér dőlt"ZALAMERENYE KÖZSÉG ÖNKORMÁNYZAT KÖZVETETT TÁMOGATÁSOK JOGCÍMEI ÉS ÖSSZEGEI 2021.ÉVBEN&amp;R&amp;"Times New Roman CE,Félkövér dőlt"10. melléklet
Adatok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Layout" zoomScaleNormal="100" workbookViewId="0">
      <selection activeCell="M4" sqref="M4"/>
    </sheetView>
  </sheetViews>
  <sheetFormatPr defaultColWidth="10.33203125" defaultRowHeight="12.6" x14ac:dyDescent="0.25"/>
  <cols>
    <col min="1" max="1" width="30.6640625" style="54" customWidth="1"/>
    <col min="2" max="2" width="13.109375" style="28" customWidth="1"/>
    <col min="3" max="4" width="12.44140625" style="28" customWidth="1"/>
    <col min="5" max="5" width="13.109375" style="28" customWidth="1"/>
    <col min="6" max="6" width="13" style="28" customWidth="1"/>
    <col min="7" max="8" width="12.33203125" style="28" customWidth="1"/>
    <col min="9" max="9" width="12.6640625" style="28" customWidth="1"/>
    <col min="10" max="10" width="12.33203125" style="28" customWidth="1"/>
    <col min="11" max="11" width="12.6640625" style="28" customWidth="1"/>
    <col min="12" max="12" width="12.44140625" style="28" customWidth="1"/>
    <col min="13" max="13" width="12.6640625" style="28" customWidth="1"/>
    <col min="14" max="14" width="14.77734375" style="28" customWidth="1"/>
    <col min="15" max="251" width="9.33203125" style="28" customWidth="1"/>
    <col min="252" max="252" width="30.6640625" style="28" customWidth="1"/>
    <col min="253" max="253" width="10.44140625" style="28" customWidth="1"/>
    <col min="254" max="254" width="30.6640625" style="28" customWidth="1"/>
    <col min="255" max="255" width="10.44140625" style="28" customWidth="1"/>
    <col min="256" max="16384" width="10.33203125" style="28"/>
  </cols>
  <sheetData>
    <row r="1" spans="1:14" s="29" customFormat="1" ht="42" customHeight="1" x14ac:dyDescent="0.25">
      <c r="A1" s="223" t="s">
        <v>109</v>
      </c>
      <c r="B1" s="224" t="s">
        <v>132</v>
      </c>
      <c r="C1" s="225" t="s">
        <v>133</v>
      </c>
      <c r="D1" s="225" t="s">
        <v>134</v>
      </c>
      <c r="E1" s="225" t="s">
        <v>135</v>
      </c>
      <c r="F1" s="225" t="s">
        <v>136</v>
      </c>
      <c r="G1" s="225" t="s">
        <v>137</v>
      </c>
      <c r="H1" s="225" t="s">
        <v>138</v>
      </c>
      <c r="I1" s="225" t="s">
        <v>139</v>
      </c>
      <c r="J1" s="225" t="s">
        <v>140</v>
      </c>
      <c r="K1" s="225" t="s">
        <v>141</v>
      </c>
      <c r="L1" s="225" t="s">
        <v>142</v>
      </c>
      <c r="M1" s="225" t="s">
        <v>143</v>
      </c>
      <c r="N1" s="223" t="s">
        <v>110</v>
      </c>
    </row>
    <row r="2" spans="1:14" ht="18.75" customHeight="1" x14ac:dyDescent="0.25">
      <c r="A2" s="317" t="s">
        <v>144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</row>
    <row r="3" spans="1:14" ht="27" customHeight="1" x14ac:dyDescent="0.25">
      <c r="A3" s="226" t="s">
        <v>17</v>
      </c>
      <c r="B3" s="227">
        <f>26422955/12</f>
        <v>2201912.9166666665</v>
      </c>
      <c r="C3" s="227">
        <f t="shared" ref="C3:M3" si="0">26422955/12</f>
        <v>2201912.9166666665</v>
      </c>
      <c r="D3" s="227">
        <f t="shared" si="0"/>
        <v>2201912.9166666665</v>
      </c>
      <c r="E3" s="227">
        <f t="shared" si="0"/>
        <v>2201912.9166666665</v>
      </c>
      <c r="F3" s="227">
        <f t="shared" si="0"/>
        <v>2201912.9166666665</v>
      </c>
      <c r="G3" s="227">
        <f t="shared" si="0"/>
        <v>2201912.9166666665</v>
      </c>
      <c r="H3" s="227">
        <f t="shared" si="0"/>
        <v>2201912.9166666665</v>
      </c>
      <c r="I3" s="227">
        <f t="shared" si="0"/>
        <v>2201912.9166666665</v>
      </c>
      <c r="J3" s="227">
        <f t="shared" si="0"/>
        <v>2201912.9166666665</v>
      </c>
      <c r="K3" s="227">
        <f t="shared" si="0"/>
        <v>2201912.9166666665</v>
      </c>
      <c r="L3" s="227">
        <f t="shared" si="0"/>
        <v>2201912.9166666665</v>
      </c>
      <c r="M3" s="227">
        <f t="shared" si="0"/>
        <v>2201912.9166666665</v>
      </c>
      <c r="N3" s="228">
        <f t="shared" ref="N3:N9" si="1">SUM(B3:M3)</f>
        <v>26422955.000000004</v>
      </c>
    </row>
    <row r="4" spans="1:14" ht="23.25" customHeight="1" x14ac:dyDescent="0.25">
      <c r="A4" s="226" t="s">
        <v>28</v>
      </c>
      <c r="B4" s="227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8">
        <f t="shared" si="1"/>
        <v>0</v>
      </c>
    </row>
    <row r="5" spans="1:14" ht="18.75" customHeight="1" x14ac:dyDescent="0.25">
      <c r="A5" s="230" t="s">
        <v>8</v>
      </c>
      <c r="B5" s="227">
        <v>0</v>
      </c>
      <c r="C5" s="227">
        <v>0</v>
      </c>
      <c r="D5" s="227">
        <v>1500000</v>
      </c>
      <c r="E5" s="227">
        <v>0</v>
      </c>
      <c r="F5" s="227">
        <v>0</v>
      </c>
      <c r="G5" s="227">
        <v>0</v>
      </c>
      <c r="H5" s="227">
        <v>0</v>
      </c>
      <c r="I5" s="227">
        <v>0</v>
      </c>
      <c r="J5" s="227">
        <v>1500000</v>
      </c>
      <c r="K5" s="227">
        <v>0</v>
      </c>
      <c r="L5" s="227">
        <v>0</v>
      </c>
      <c r="M5" s="227">
        <v>0</v>
      </c>
      <c r="N5" s="228">
        <f t="shared" si="1"/>
        <v>3000000</v>
      </c>
    </row>
    <row r="6" spans="1:14" ht="18.75" customHeight="1" x14ac:dyDescent="0.25">
      <c r="A6" s="230" t="s">
        <v>152</v>
      </c>
      <c r="B6" s="227">
        <f>1169638/12</f>
        <v>97469.833333333328</v>
      </c>
      <c r="C6" s="227">
        <f t="shared" ref="C6:M6" si="2">1169638/12</f>
        <v>97469.833333333328</v>
      </c>
      <c r="D6" s="227">
        <f t="shared" si="2"/>
        <v>97469.833333333328</v>
      </c>
      <c r="E6" s="227">
        <f t="shared" si="2"/>
        <v>97469.833333333328</v>
      </c>
      <c r="F6" s="227">
        <f t="shared" si="2"/>
        <v>97469.833333333328</v>
      </c>
      <c r="G6" s="227">
        <f t="shared" si="2"/>
        <v>97469.833333333328</v>
      </c>
      <c r="H6" s="227">
        <f t="shared" si="2"/>
        <v>97469.833333333328</v>
      </c>
      <c r="I6" s="227">
        <f t="shared" si="2"/>
        <v>97469.833333333328</v>
      </c>
      <c r="J6" s="227">
        <f t="shared" si="2"/>
        <v>97469.833333333328</v>
      </c>
      <c r="K6" s="227">
        <f t="shared" si="2"/>
        <v>97469.833333333328</v>
      </c>
      <c r="L6" s="227">
        <f t="shared" si="2"/>
        <v>97469.833333333328</v>
      </c>
      <c r="M6" s="227">
        <f t="shared" si="2"/>
        <v>97469.833333333328</v>
      </c>
      <c r="N6" s="228">
        <f t="shared" si="1"/>
        <v>1169638</v>
      </c>
    </row>
    <row r="7" spans="1:14" ht="18.75" customHeight="1" x14ac:dyDescent="0.25">
      <c r="A7" s="230" t="s">
        <v>226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8">
        <f t="shared" si="1"/>
        <v>0</v>
      </c>
    </row>
    <row r="8" spans="1:14" ht="18.75" customHeight="1" x14ac:dyDescent="0.25">
      <c r="A8" s="230" t="s">
        <v>155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>
        <f t="shared" si="1"/>
        <v>0</v>
      </c>
    </row>
    <row r="9" spans="1:14" ht="18.75" customHeight="1" x14ac:dyDescent="0.25">
      <c r="A9" s="230" t="s">
        <v>156</v>
      </c>
      <c r="B9" s="227">
        <f>125350678/12</f>
        <v>10445889.833333334</v>
      </c>
      <c r="C9" s="227">
        <f t="shared" ref="C9:M9" si="3">125350678/12</f>
        <v>10445889.833333334</v>
      </c>
      <c r="D9" s="227">
        <f t="shared" si="3"/>
        <v>10445889.833333334</v>
      </c>
      <c r="E9" s="227">
        <f t="shared" si="3"/>
        <v>10445889.833333334</v>
      </c>
      <c r="F9" s="227">
        <f t="shared" si="3"/>
        <v>10445889.833333334</v>
      </c>
      <c r="G9" s="227">
        <f t="shared" si="3"/>
        <v>10445889.833333334</v>
      </c>
      <c r="H9" s="227">
        <f t="shared" si="3"/>
        <v>10445889.833333334</v>
      </c>
      <c r="I9" s="227">
        <f t="shared" si="3"/>
        <v>10445889.833333334</v>
      </c>
      <c r="J9" s="227">
        <f t="shared" si="3"/>
        <v>10445889.833333334</v>
      </c>
      <c r="K9" s="227">
        <f t="shared" si="3"/>
        <v>10445889.833333334</v>
      </c>
      <c r="L9" s="227">
        <f t="shared" si="3"/>
        <v>10445889.833333334</v>
      </c>
      <c r="M9" s="227">
        <f t="shared" si="3"/>
        <v>10445889.833333334</v>
      </c>
      <c r="N9" s="228">
        <f t="shared" si="1"/>
        <v>125350677.99999999</v>
      </c>
    </row>
    <row r="10" spans="1:14" ht="18.75" customHeight="1" x14ac:dyDescent="0.25">
      <c r="A10" s="231" t="s">
        <v>194</v>
      </c>
      <c r="B10" s="232">
        <f>SUM(B3:B9)</f>
        <v>12745272.583333334</v>
      </c>
      <c r="C10" s="232">
        <f t="shared" ref="C10:N10" si="4">SUM(C3:C9)</f>
        <v>12745272.583333334</v>
      </c>
      <c r="D10" s="232">
        <f t="shared" si="4"/>
        <v>14245272.583333334</v>
      </c>
      <c r="E10" s="232">
        <f t="shared" si="4"/>
        <v>12745272.583333334</v>
      </c>
      <c r="F10" s="232">
        <f t="shared" si="4"/>
        <v>12745272.583333334</v>
      </c>
      <c r="G10" s="232">
        <f t="shared" si="4"/>
        <v>12745272.583333334</v>
      </c>
      <c r="H10" s="232">
        <f t="shared" si="4"/>
        <v>12745272.583333334</v>
      </c>
      <c r="I10" s="232">
        <f t="shared" si="4"/>
        <v>12745272.583333334</v>
      </c>
      <c r="J10" s="232">
        <f t="shared" si="4"/>
        <v>14245272.583333334</v>
      </c>
      <c r="K10" s="232">
        <f t="shared" si="4"/>
        <v>12745272.583333334</v>
      </c>
      <c r="L10" s="232">
        <f t="shared" si="4"/>
        <v>12745272.583333334</v>
      </c>
      <c r="M10" s="232">
        <f t="shared" si="4"/>
        <v>12745272.583333334</v>
      </c>
      <c r="N10" s="232">
        <f t="shared" si="4"/>
        <v>155943271</v>
      </c>
    </row>
    <row r="11" spans="1:14" ht="19.5" customHeight="1" x14ac:dyDescent="0.25"/>
    <row r="12" spans="1:14" ht="24.75" customHeight="1" x14ac:dyDescent="0.25"/>
    <row r="15" spans="1:14" ht="23.25" customHeight="1" x14ac:dyDescent="0.25"/>
  </sheetData>
  <mergeCells count="1">
    <mergeCell ref="A2:N2"/>
  </mergeCells>
  <phoneticPr fontId="0" type="noConversion"/>
  <printOptions horizontalCentered="1"/>
  <pageMargins left="0.27559055118110237" right="0.35433070866141736" top="1.2204724409448819" bottom="0.78740157480314965" header="0.86614173228346458" footer="0.51181102362204722"/>
  <pageSetup paperSize="9" scale="77" orientation="landscape" r:id="rId1"/>
  <headerFooter alignWithMargins="0">
    <oddHeader>&amp;C&amp;"Times New Roman,Félkövér dőlt"ZALAMERENYE KÖZSÉG ÖNKRORMÁNYZAT
2021. ÉVI BEVÉTELI ELŐIRÁNYZATAI NAK FELHASZNÁLÁSI ÜTEMTERVE&amp;R&amp;"Times New Roman,Félkövér dőlt"11.a melléklet
Adatok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Layout" zoomScaleNormal="100" workbookViewId="0">
      <selection activeCell="L3" sqref="L3"/>
    </sheetView>
  </sheetViews>
  <sheetFormatPr defaultColWidth="10.33203125" defaultRowHeight="12.6" x14ac:dyDescent="0.25"/>
  <cols>
    <col min="1" max="1" width="30.6640625" style="54" customWidth="1"/>
    <col min="2" max="2" width="13.109375" style="28" customWidth="1"/>
    <col min="3" max="4" width="12.44140625" style="28" customWidth="1"/>
    <col min="5" max="5" width="13.109375" style="28" customWidth="1"/>
    <col min="6" max="6" width="13" style="28" customWidth="1"/>
    <col min="7" max="8" width="12.33203125" style="28" customWidth="1"/>
    <col min="9" max="9" width="12.6640625" style="28" customWidth="1"/>
    <col min="10" max="10" width="12.33203125" style="28" customWidth="1"/>
    <col min="11" max="11" width="12.6640625" style="28" customWidth="1"/>
    <col min="12" max="12" width="12.44140625" style="28" customWidth="1"/>
    <col min="13" max="13" width="12.6640625" style="28" customWidth="1"/>
    <col min="14" max="14" width="15.6640625" style="28" customWidth="1"/>
    <col min="15" max="251" width="9.33203125" style="28" customWidth="1"/>
    <col min="252" max="252" width="30.6640625" style="28" customWidth="1"/>
    <col min="253" max="253" width="10.44140625" style="28" customWidth="1"/>
    <col min="254" max="254" width="30.6640625" style="28" customWidth="1"/>
    <col min="255" max="255" width="10.44140625" style="28" customWidth="1"/>
    <col min="256" max="16384" width="10.33203125" style="28"/>
  </cols>
  <sheetData>
    <row r="1" spans="1:14" s="29" customFormat="1" ht="42" customHeight="1" x14ac:dyDescent="0.25">
      <c r="A1" s="223" t="s">
        <v>109</v>
      </c>
      <c r="B1" s="224" t="s">
        <v>132</v>
      </c>
      <c r="C1" s="225" t="s">
        <v>133</v>
      </c>
      <c r="D1" s="225" t="s">
        <v>134</v>
      </c>
      <c r="E1" s="225" t="s">
        <v>135</v>
      </c>
      <c r="F1" s="225" t="s">
        <v>136</v>
      </c>
      <c r="G1" s="225" t="s">
        <v>137</v>
      </c>
      <c r="H1" s="225" t="s">
        <v>138</v>
      </c>
      <c r="I1" s="225" t="s">
        <v>139</v>
      </c>
      <c r="J1" s="225" t="s">
        <v>140</v>
      </c>
      <c r="K1" s="225" t="s">
        <v>141</v>
      </c>
      <c r="L1" s="225" t="s">
        <v>142</v>
      </c>
      <c r="M1" s="225" t="s">
        <v>143</v>
      </c>
      <c r="N1" s="223" t="s">
        <v>110</v>
      </c>
    </row>
    <row r="2" spans="1:14" ht="18.75" customHeight="1" x14ac:dyDescent="0.25">
      <c r="A2" s="317" t="s">
        <v>227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9"/>
    </row>
    <row r="3" spans="1:14" ht="27" customHeight="1" x14ac:dyDescent="0.25">
      <c r="A3" s="226" t="s">
        <v>96</v>
      </c>
      <c r="B3" s="227">
        <f>7710029/12</f>
        <v>642502.41666666663</v>
      </c>
      <c r="C3" s="227">
        <f t="shared" ref="C3:M3" si="0">7710029/12</f>
        <v>642502.41666666663</v>
      </c>
      <c r="D3" s="227">
        <f t="shared" si="0"/>
        <v>642502.41666666663</v>
      </c>
      <c r="E3" s="227">
        <f t="shared" si="0"/>
        <v>642502.41666666663</v>
      </c>
      <c r="F3" s="227">
        <f t="shared" si="0"/>
        <v>642502.41666666663</v>
      </c>
      <c r="G3" s="227">
        <f t="shared" si="0"/>
        <v>642502.41666666663</v>
      </c>
      <c r="H3" s="227">
        <f t="shared" si="0"/>
        <v>642502.41666666663</v>
      </c>
      <c r="I3" s="227">
        <f t="shared" si="0"/>
        <v>642502.41666666663</v>
      </c>
      <c r="J3" s="227">
        <f t="shared" si="0"/>
        <v>642502.41666666663</v>
      </c>
      <c r="K3" s="227">
        <f t="shared" si="0"/>
        <v>642502.41666666663</v>
      </c>
      <c r="L3" s="227">
        <f t="shared" si="0"/>
        <v>642502.41666666663</v>
      </c>
      <c r="M3" s="227">
        <f t="shared" si="0"/>
        <v>642502.41666666663</v>
      </c>
      <c r="N3" s="228">
        <f t="shared" ref="N3:N9" si="1">SUM(B3:M3)</f>
        <v>7710029.0000000009</v>
      </c>
    </row>
    <row r="4" spans="1:14" ht="23.25" customHeight="1" x14ac:dyDescent="0.25">
      <c r="A4" s="226" t="s">
        <v>228</v>
      </c>
      <c r="B4" s="227">
        <f>1366881/12</f>
        <v>113906.75</v>
      </c>
      <c r="C4" s="227">
        <f t="shared" ref="C4:M4" si="2">1366881/12</f>
        <v>113906.75</v>
      </c>
      <c r="D4" s="227">
        <f t="shared" si="2"/>
        <v>113906.75</v>
      </c>
      <c r="E4" s="227">
        <f t="shared" si="2"/>
        <v>113906.75</v>
      </c>
      <c r="F4" s="227">
        <f t="shared" si="2"/>
        <v>113906.75</v>
      </c>
      <c r="G4" s="227">
        <f t="shared" si="2"/>
        <v>113906.75</v>
      </c>
      <c r="H4" s="227">
        <f t="shared" si="2"/>
        <v>113906.75</v>
      </c>
      <c r="I4" s="227">
        <f t="shared" si="2"/>
        <v>113906.75</v>
      </c>
      <c r="J4" s="227">
        <f t="shared" si="2"/>
        <v>113906.75</v>
      </c>
      <c r="K4" s="227">
        <f t="shared" si="2"/>
        <v>113906.75</v>
      </c>
      <c r="L4" s="227">
        <f t="shared" si="2"/>
        <v>113906.75</v>
      </c>
      <c r="M4" s="227">
        <f t="shared" si="2"/>
        <v>113906.75</v>
      </c>
      <c r="N4" s="228">
        <f t="shared" si="1"/>
        <v>1366881</v>
      </c>
    </row>
    <row r="5" spans="1:14" ht="18.75" customHeight="1" x14ac:dyDescent="0.25">
      <c r="A5" s="230" t="s">
        <v>151</v>
      </c>
      <c r="B5" s="227">
        <f>10901302/12</f>
        <v>908441.83333333337</v>
      </c>
      <c r="C5" s="227">
        <f t="shared" ref="C5:M5" si="3">10901302/12</f>
        <v>908441.83333333337</v>
      </c>
      <c r="D5" s="227">
        <f t="shared" si="3"/>
        <v>908441.83333333337</v>
      </c>
      <c r="E5" s="227">
        <f t="shared" si="3"/>
        <v>908441.83333333337</v>
      </c>
      <c r="F5" s="227">
        <f t="shared" si="3"/>
        <v>908441.83333333337</v>
      </c>
      <c r="G5" s="227">
        <f t="shared" si="3"/>
        <v>908441.83333333337</v>
      </c>
      <c r="H5" s="227">
        <f t="shared" si="3"/>
        <v>908441.83333333337</v>
      </c>
      <c r="I5" s="227">
        <f t="shared" si="3"/>
        <v>908441.83333333337</v>
      </c>
      <c r="J5" s="227">
        <f t="shared" si="3"/>
        <v>908441.83333333337</v>
      </c>
      <c r="K5" s="227">
        <f t="shared" si="3"/>
        <v>908441.83333333337</v>
      </c>
      <c r="L5" s="227">
        <f t="shared" si="3"/>
        <v>908441.83333333337</v>
      </c>
      <c r="M5" s="227">
        <f t="shared" si="3"/>
        <v>908441.83333333337</v>
      </c>
      <c r="N5" s="228">
        <f t="shared" si="1"/>
        <v>10901302</v>
      </c>
    </row>
    <row r="6" spans="1:14" ht="18.75" customHeight="1" x14ac:dyDescent="0.25">
      <c r="A6" s="230" t="s">
        <v>9</v>
      </c>
      <c r="B6" s="227">
        <v>50000</v>
      </c>
      <c r="C6" s="227">
        <v>50000</v>
      </c>
      <c r="D6" s="227">
        <v>50000</v>
      </c>
      <c r="E6" s="227">
        <v>50000</v>
      </c>
      <c r="F6" s="227">
        <v>50000</v>
      </c>
      <c r="G6" s="227">
        <v>50000</v>
      </c>
      <c r="H6" s="227">
        <v>50000</v>
      </c>
      <c r="I6" s="227">
        <v>300000</v>
      </c>
      <c r="J6" s="227">
        <v>350000</v>
      </c>
      <c r="K6" s="227">
        <v>350000</v>
      </c>
      <c r="L6" s="227">
        <v>350000</v>
      </c>
      <c r="M6" s="227">
        <v>2768000</v>
      </c>
      <c r="N6" s="228">
        <f t="shared" si="1"/>
        <v>4468000</v>
      </c>
    </row>
    <row r="7" spans="1:14" ht="18.75" customHeight="1" x14ac:dyDescent="0.25">
      <c r="A7" s="230" t="s">
        <v>14</v>
      </c>
      <c r="B7" s="227">
        <f>7972180/12</f>
        <v>664348.33333333337</v>
      </c>
      <c r="C7" s="227">
        <f t="shared" ref="C7:M7" si="4">7972180/12</f>
        <v>664348.33333333337</v>
      </c>
      <c r="D7" s="227">
        <f t="shared" si="4"/>
        <v>664348.33333333337</v>
      </c>
      <c r="E7" s="227">
        <f t="shared" si="4"/>
        <v>664348.33333333337</v>
      </c>
      <c r="F7" s="227">
        <f t="shared" si="4"/>
        <v>664348.33333333337</v>
      </c>
      <c r="G7" s="227">
        <f t="shared" si="4"/>
        <v>664348.33333333337</v>
      </c>
      <c r="H7" s="227">
        <f t="shared" si="4"/>
        <v>664348.33333333337</v>
      </c>
      <c r="I7" s="227">
        <f t="shared" si="4"/>
        <v>664348.33333333337</v>
      </c>
      <c r="J7" s="227">
        <f t="shared" si="4"/>
        <v>664348.33333333337</v>
      </c>
      <c r="K7" s="227">
        <f t="shared" si="4"/>
        <v>664348.33333333337</v>
      </c>
      <c r="L7" s="227">
        <f t="shared" si="4"/>
        <v>664348.33333333337</v>
      </c>
      <c r="M7" s="227">
        <f t="shared" si="4"/>
        <v>664348.33333333337</v>
      </c>
      <c r="N7" s="228">
        <f t="shared" si="1"/>
        <v>7972179.9999999991</v>
      </c>
    </row>
    <row r="8" spans="1:14" ht="18.75" customHeight="1" x14ac:dyDescent="0.25">
      <c r="A8" s="230" t="s">
        <v>229</v>
      </c>
      <c r="B8" s="227">
        <v>0</v>
      </c>
      <c r="C8" s="227">
        <v>0</v>
      </c>
      <c r="D8" s="227">
        <v>0</v>
      </c>
      <c r="E8" s="227">
        <f>122477000/6</f>
        <v>20412833.333333332</v>
      </c>
      <c r="F8" s="227">
        <v>20412833.333333332</v>
      </c>
      <c r="G8" s="227">
        <v>20412833.333333332</v>
      </c>
      <c r="H8" s="227">
        <v>20412833.333333332</v>
      </c>
      <c r="I8" s="227">
        <v>20412833.333333332</v>
      </c>
      <c r="J8" s="227">
        <v>20412833.333333332</v>
      </c>
      <c r="K8" s="227">
        <v>0</v>
      </c>
      <c r="L8" s="227">
        <v>0</v>
      </c>
      <c r="M8" s="227">
        <v>0</v>
      </c>
      <c r="N8" s="233">
        <f t="shared" si="1"/>
        <v>122476999.99999999</v>
      </c>
    </row>
    <row r="9" spans="1:14" ht="18.75" customHeight="1" x14ac:dyDescent="0.25">
      <c r="A9" s="230" t="s">
        <v>111</v>
      </c>
      <c r="B9" s="227">
        <f>1047879/12</f>
        <v>87323.25</v>
      </c>
      <c r="C9" s="227">
        <f t="shared" ref="C9:M9" si="5">1047879/12</f>
        <v>87323.25</v>
      </c>
      <c r="D9" s="227">
        <f t="shared" si="5"/>
        <v>87323.25</v>
      </c>
      <c r="E9" s="227">
        <f t="shared" si="5"/>
        <v>87323.25</v>
      </c>
      <c r="F9" s="227">
        <f t="shared" si="5"/>
        <v>87323.25</v>
      </c>
      <c r="G9" s="227">
        <f t="shared" si="5"/>
        <v>87323.25</v>
      </c>
      <c r="H9" s="227">
        <f t="shared" si="5"/>
        <v>87323.25</v>
      </c>
      <c r="I9" s="227">
        <f t="shared" si="5"/>
        <v>87323.25</v>
      </c>
      <c r="J9" s="227">
        <f t="shared" si="5"/>
        <v>87323.25</v>
      </c>
      <c r="K9" s="227">
        <f t="shared" si="5"/>
        <v>87323.25</v>
      </c>
      <c r="L9" s="227">
        <f t="shared" si="5"/>
        <v>87323.25</v>
      </c>
      <c r="M9" s="227">
        <f t="shared" si="5"/>
        <v>87323.25</v>
      </c>
      <c r="N9" s="228">
        <f t="shared" si="1"/>
        <v>1047879</v>
      </c>
    </row>
    <row r="10" spans="1:14" ht="18.75" customHeight="1" x14ac:dyDescent="0.25">
      <c r="A10" s="231" t="s">
        <v>194</v>
      </c>
      <c r="B10" s="232">
        <f>SUM(B3:B9)</f>
        <v>2466522.5833333335</v>
      </c>
      <c r="C10" s="232">
        <f t="shared" ref="C10:M10" si="6">SUM(C3:C9)</f>
        <v>2466522.5833333335</v>
      </c>
      <c r="D10" s="232">
        <f t="shared" si="6"/>
        <v>2466522.5833333335</v>
      </c>
      <c r="E10" s="232">
        <f t="shared" si="6"/>
        <v>22879355.916666664</v>
      </c>
      <c r="F10" s="232">
        <f t="shared" si="6"/>
        <v>22879355.916666664</v>
      </c>
      <c r="G10" s="232">
        <f t="shared" si="6"/>
        <v>22879355.916666664</v>
      </c>
      <c r="H10" s="232">
        <f t="shared" si="6"/>
        <v>22879355.916666664</v>
      </c>
      <c r="I10" s="232">
        <f t="shared" si="6"/>
        <v>23129355.916666664</v>
      </c>
      <c r="J10" s="232">
        <f t="shared" si="6"/>
        <v>23179355.916666664</v>
      </c>
      <c r="K10" s="232">
        <f t="shared" si="6"/>
        <v>2766522.5833333335</v>
      </c>
      <c r="L10" s="232">
        <f t="shared" si="6"/>
        <v>2766522.5833333335</v>
      </c>
      <c r="M10" s="232">
        <f t="shared" si="6"/>
        <v>5184522.583333333</v>
      </c>
      <c r="N10" s="232">
        <f>SUM(N3:N9)</f>
        <v>155943271</v>
      </c>
    </row>
    <row r="12" spans="1:14" x14ac:dyDescent="0.25">
      <c r="N12" s="174"/>
    </row>
    <row r="13" spans="1:14" x14ac:dyDescent="0.25">
      <c r="B13" s="173"/>
      <c r="N13" s="174"/>
    </row>
  </sheetData>
  <mergeCells count="1">
    <mergeCell ref="A2:N2"/>
  </mergeCells>
  <printOptions horizontalCentered="1"/>
  <pageMargins left="0.27559055118110237" right="0.35433070866141736" top="1.2204724409448819" bottom="0.78740157480314965" header="0.86614173228346458" footer="0.51181102362204722"/>
  <pageSetup paperSize="9" scale="77" orientation="landscape" r:id="rId1"/>
  <headerFooter alignWithMargins="0">
    <oddHeader>&amp;C&amp;"Times New Roman,Félkövér dőlt"ZALAMERENYE KÖZSÉG ÖNKORMÁNYZATA 
2021. ÉVI KIADÁSI ELŐIRÁNYZATAI NAK FELHASZNÁLÁSI ÜTEMTERVE&amp;R&amp;"Times New Roman,Félkövér dőlt"11.b melléklet
Adatok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Layout" zoomScaleNormal="100" workbookViewId="0">
      <selection activeCell="F4" sqref="F4"/>
    </sheetView>
  </sheetViews>
  <sheetFormatPr defaultRowHeight="13.2" x14ac:dyDescent="0.25"/>
  <cols>
    <col min="1" max="1" width="9.33203125" customWidth="1"/>
    <col min="2" max="2" width="43.6640625" customWidth="1"/>
    <col min="3" max="3" width="15.6640625" customWidth="1"/>
    <col min="4" max="4" width="14.44140625" customWidth="1"/>
    <col min="5" max="5" width="14.77734375" customWidth="1"/>
    <col min="6" max="6" width="14.33203125" customWidth="1"/>
    <col min="8" max="8" width="11.109375" bestFit="1" customWidth="1"/>
  </cols>
  <sheetData>
    <row r="1" spans="1:6" x14ac:dyDescent="0.25">
      <c r="A1" s="222"/>
      <c r="B1" s="222"/>
      <c r="C1" s="222"/>
      <c r="D1" s="222"/>
      <c r="E1" s="222"/>
      <c r="F1" s="222"/>
    </row>
    <row r="2" spans="1:6" ht="38.25" customHeight="1" x14ac:dyDescent="0.25">
      <c r="A2" s="111" t="s">
        <v>123</v>
      </c>
      <c r="B2" s="111" t="s">
        <v>109</v>
      </c>
      <c r="C2" s="111" t="s">
        <v>244</v>
      </c>
      <c r="D2" s="111" t="s">
        <v>234</v>
      </c>
      <c r="E2" s="111" t="s">
        <v>240</v>
      </c>
      <c r="F2" s="111" t="s">
        <v>285</v>
      </c>
    </row>
    <row r="3" spans="1:6" ht="24" customHeight="1" x14ac:dyDescent="0.25">
      <c r="A3" s="111" t="s">
        <v>15</v>
      </c>
      <c r="B3" s="55" t="s">
        <v>93</v>
      </c>
      <c r="C3" s="55"/>
      <c r="D3" s="55"/>
      <c r="E3" s="55"/>
      <c r="F3" s="55"/>
    </row>
    <row r="4" spans="1:6" ht="24" customHeight="1" x14ac:dyDescent="0.25">
      <c r="A4" s="96" t="s">
        <v>16</v>
      </c>
      <c r="B4" s="97" t="s">
        <v>17</v>
      </c>
      <c r="C4" s="98">
        <v>26422955</v>
      </c>
      <c r="D4" s="98">
        <v>27000000</v>
      </c>
      <c r="E4" s="98">
        <v>28500000</v>
      </c>
      <c r="F4" s="98">
        <v>28800000</v>
      </c>
    </row>
    <row r="5" spans="1:6" ht="24" customHeight="1" x14ac:dyDescent="0.25">
      <c r="A5" s="96" t="s">
        <v>27</v>
      </c>
      <c r="B5" s="97" t="s">
        <v>28</v>
      </c>
      <c r="C5" s="98">
        <v>0</v>
      </c>
      <c r="D5" s="98">
        <v>0</v>
      </c>
      <c r="E5" s="98">
        <v>0</v>
      </c>
      <c r="F5" s="98">
        <v>0</v>
      </c>
    </row>
    <row r="6" spans="1:6" ht="24" customHeight="1" x14ac:dyDescent="0.25">
      <c r="A6" s="96" t="s">
        <v>31</v>
      </c>
      <c r="B6" s="97" t="s">
        <v>8</v>
      </c>
      <c r="C6" s="98">
        <v>3000000</v>
      </c>
      <c r="D6" s="98">
        <v>3000000</v>
      </c>
      <c r="E6" s="98">
        <v>3000000</v>
      </c>
      <c r="F6" s="98">
        <v>3000000</v>
      </c>
    </row>
    <row r="7" spans="1:6" ht="24" customHeight="1" x14ac:dyDescent="0.25">
      <c r="A7" s="96" t="s">
        <v>42</v>
      </c>
      <c r="B7" s="97" t="s">
        <v>152</v>
      </c>
      <c r="C7" s="97">
        <v>1169638</v>
      </c>
      <c r="D7" s="97">
        <v>1170000</v>
      </c>
      <c r="E7" s="97">
        <v>1170000</v>
      </c>
      <c r="F7" s="97">
        <v>1170000</v>
      </c>
    </row>
    <row r="8" spans="1:6" ht="24" customHeight="1" x14ac:dyDescent="0.25">
      <c r="A8" s="96" t="s">
        <v>43</v>
      </c>
      <c r="B8" s="97" t="s">
        <v>153</v>
      </c>
      <c r="C8" s="99">
        <v>0</v>
      </c>
      <c r="D8" s="99">
        <v>0</v>
      </c>
      <c r="E8" s="99">
        <v>0</v>
      </c>
      <c r="F8" s="99">
        <v>0</v>
      </c>
    </row>
    <row r="9" spans="1:6" ht="24" customHeight="1" x14ac:dyDescent="0.25">
      <c r="A9" s="96" t="s">
        <v>46</v>
      </c>
      <c r="B9" s="97" t="s">
        <v>154</v>
      </c>
      <c r="C9" s="97">
        <v>0</v>
      </c>
      <c r="D9" s="97">
        <v>0</v>
      </c>
      <c r="E9" s="97">
        <v>0</v>
      </c>
      <c r="F9" s="97">
        <v>0</v>
      </c>
    </row>
    <row r="10" spans="1:6" ht="24" customHeight="1" x14ac:dyDescent="0.25">
      <c r="A10" s="100" t="s">
        <v>47</v>
      </c>
      <c r="B10" s="98" t="s">
        <v>155</v>
      </c>
      <c r="C10" s="98">
        <v>0</v>
      </c>
      <c r="D10" s="98">
        <v>0</v>
      </c>
      <c r="E10" s="98">
        <v>0</v>
      </c>
      <c r="F10" s="98">
        <v>0</v>
      </c>
    </row>
    <row r="11" spans="1:6" ht="24" customHeight="1" x14ac:dyDescent="0.25">
      <c r="A11" s="111" t="s">
        <v>52</v>
      </c>
      <c r="B11" s="55" t="s">
        <v>112</v>
      </c>
      <c r="C11" s="55">
        <f>C4+C5+C6+C7+C9+C10</f>
        <v>30592593</v>
      </c>
      <c r="D11" s="55">
        <f>D4+D5+D6+D7+D9+D10</f>
        <v>31170000</v>
      </c>
      <c r="E11" s="55">
        <f>E4+E5+E6+E7+E9+E10</f>
        <v>32670000</v>
      </c>
      <c r="F11" s="55">
        <f>F4+F5+F6+F7+F9+F10</f>
        <v>32970000</v>
      </c>
    </row>
    <row r="12" spans="1:6" ht="24" customHeight="1" x14ac:dyDescent="0.25">
      <c r="A12" s="96" t="s">
        <v>53</v>
      </c>
      <c r="B12" s="97" t="s">
        <v>156</v>
      </c>
      <c r="C12" s="97">
        <v>125350678</v>
      </c>
      <c r="D12" s="97">
        <v>0</v>
      </c>
      <c r="E12" s="97">
        <v>0</v>
      </c>
      <c r="F12" s="97">
        <v>0</v>
      </c>
    </row>
    <row r="13" spans="1:6" ht="24" customHeight="1" x14ac:dyDescent="0.25">
      <c r="A13" s="111"/>
      <c r="B13" s="55" t="s">
        <v>58</v>
      </c>
      <c r="C13" s="55">
        <f>C11+C12</f>
        <v>155943271</v>
      </c>
      <c r="D13" s="55">
        <f>D11+D12</f>
        <v>31170000</v>
      </c>
      <c r="E13" s="55">
        <f>E11+E12</f>
        <v>32670000</v>
      </c>
      <c r="F13" s="55">
        <f>F11+F12</f>
        <v>32970000</v>
      </c>
    </row>
    <row r="14" spans="1:6" ht="24" customHeight="1" x14ac:dyDescent="0.25">
      <c r="A14" s="101" t="s">
        <v>185</v>
      </c>
      <c r="B14" s="68" t="s">
        <v>188</v>
      </c>
      <c r="C14" s="101"/>
      <c r="D14" s="101"/>
      <c r="E14" s="101"/>
      <c r="F14" s="101"/>
    </row>
    <row r="15" spans="1:6" ht="24" customHeight="1" x14ac:dyDescent="0.25">
      <c r="A15" s="102" t="s">
        <v>124</v>
      </c>
      <c r="B15" s="103" t="s">
        <v>96</v>
      </c>
      <c r="C15" s="104">
        <v>7710029</v>
      </c>
      <c r="D15" s="104">
        <v>8000000</v>
      </c>
      <c r="E15" s="104">
        <v>8500000</v>
      </c>
      <c r="F15" s="104">
        <v>9000000</v>
      </c>
    </row>
    <row r="16" spans="1:6" ht="24" customHeight="1" x14ac:dyDescent="0.25">
      <c r="A16" s="102" t="s">
        <v>125</v>
      </c>
      <c r="B16" s="103" t="s">
        <v>149</v>
      </c>
      <c r="C16" s="104">
        <v>1366881</v>
      </c>
      <c r="D16" s="104">
        <v>1500000</v>
      </c>
      <c r="E16" s="104">
        <v>1600000</v>
      </c>
      <c r="F16" s="104">
        <v>1700000</v>
      </c>
    </row>
    <row r="17" spans="1:8" ht="24" customHeight="1" x14ac:dyDescent="0.25">
      <c r="A17" s="102" t="s">
        <v>126</v>
      </c>
      <c r="B17" s="105" t="s">
        <v>150</v>
      </c>
      <c r="C17" s="104">
        <v>10901302</v>
      </c>
      <c r="D17" s="104">
        <v>11000000</v>
      </c>
      <c r="E17" s="104">
        <v>11000000</v>
      </c>
      <c r="F17" s="104">
        <v>11000000</v>
      </c>
    </row>
    <row r="18" spans="1:8" ht="24" customHeight="1" x14ac:dyDescent="0.25">
      <c r="A18" s="102" t="s">
        <v>127</v>
      </c>
      <c r="B18" s="105" t="s">
        <v>9</v>
      </c>
      <c r="C18" s="104">
        <v>4468000</v>
      </c>
      <c r="D18" s="104">
        <v>4500000</v>
      </c>
      <c r="E18" s="104">
        <v>4500000</v>
      </c>
      <c r="F18" s="104">
        <v>4500000</v>
      </c>
      <c r="H18" s="95"/>
    </row>
    <row r="19" spans="1:8" ht="24" customHeight="1" x14ac:dyDescent="0.25">
      <c r="A19" s="102" t="s">
        <v>128</v>
      </c>
      <c r="B19" s="105" t="s">
        <v>14</v>
      </c>
      <c r="C19" s="104">
        <v>7972180</v>
      </c>
      <c r="D19" s="104">
        <v>8000000</v>
      </c>
      <c r="E19" s="104">
        <v>8000000</v>
      </c>
      <c r="F19" s="104">
        <v>8000000</v>
      </c>
    </row>
    <row r="20" spans="1:8" ht="24" customHeight="1" x14ac:dyDescent="0.25">
      <c r="A20" s="60"/>
      <c r="B20" s="56" t="s">
        <v>157</v>
      </c>
      <c r="C20" s="57">
        <f>SUM(C15:C19)</f>
        <v>32418392</v>
      </c>
      <c r="D20" s="57">
        <f>SUM(D15:D19)</f>
        <v>33000000</v>
      </c>
      <c r="E20" s="57">
        <f>SUM(E15:E19)</f>
        <v>33600000</v>
      </c>
      <c r="F20" s="57">
        <f>SUM(F15:F19)</f>
        <v>34200000</v>
      </c>
    </row>
    <row r="21" spans="1:8" ht="24" customHeight="1" x14ac:dyDescent="0.25">
      <c r="A21" s="106" t="s">
        <v>129</v>
      </c>
      <c r="B21" s="107" t="s">
        <v>13</v>
      </c>
      <c r="C21" s="107">
        <v>1200000</v>
      </c>
      <c r="D21" s="107">
        <v>1000000</v>
      </c>
      <c r="E21" s="107">
        <v>1000000</v>
      </c>
      <c r="F21" s="107">
        <v>1000000</v>
      </c>
    </row>
    <row r="22" spans="1:8" ht="24" customHeight="1" x14ac:dyDescent="0.25">
      <c r="A22" s="106" t="s">
        <v>130</v>
      </c>
      <c r="B22" s="107" t="s">
        <v>12</v>
      </c>
      <c r="C22" s="107">
        <v>121277000</v>
      </c>
      <c r="D22" s="107">
        <v>2000000</v>
      </c>
      <c r="E22" s="107">
        <v>2000000</v>
      </c>
      <c r="F22" s="107">
        <v>2000000</v>
      </c>
    </row>
    <row r="23" spans="1:8" ht="24" customHeight="1" x14ac:dyDescent="0.25">
      <c r="A23" s="106" t="s">
        <v>131</v>
      </c>
      <c r="B23" s="107" t="s">
        <v>70</v>
      </c>
      <c r="C23" s="107">
        <v>0</v>
      </c>
      <c r="D23" s="107">
        <v>0</v>
      </c>
      <c r="E23" s="107">
        <v>0</v>
      </c>
      <c r="F23" s="107">
        <v>0</v>
      </c>
    </row>
    <row r="24" spans="1:8" ht="24" customHeight="1" x14ac:dyDescent="0.25">
      <c r="A24" s="58"/>
      <c r="B24" s="56" t="s">
        <v>158</v>
      </c>
      <c r="C24" s="57">
        <f>SUM(C21:C23)</f>
        <v>122477000</v>
      </c>
      <c r="D24" s="57">
        <f>SUM(D21:D23)</f>
        <v>3000000</v>
      </c>
      <c r="E24" s="57">
        <f>SUM(E21:E23)</f>
        <v>3000000</v>
      </c>
      <c r="F24" s="57">
        <f>SUM(F21:F23)</f>
        <v>3000000</v>
      </c>
    </row>
    <row r="25" spans="1:8" ht="24" customHeight="1" x14ac:dyDescent="0.25">
      <c r="A25" s="59" t="s">
        <v>71</v>
      </c>
      <c r="B25" s="56" t="s">
        <v>72</v>
      </c>
      <c r="C25" s="57">
        <f>SUM(C20+C24)</f>
        <v>154895392</v>
      </c>
      <c r="D25" s="57">
        <f>SUM(D20+D24)</f>
        <v>36000000</v>
      </c>
      <c r="E25" s="57">
        <f>SUM(E20+E24)</f>
        <v>36600000</v>
      </c>
      <c r="F25" s="57">
        <f>SUM(F20+F24)</f>
        <v>37200000</v>
      </c>
    </row>
    <row r="26" spans="1:8" ht="24" customHeight="1" x14ac:dyDescent="0.25">
      <c r="A26" s="106" t="s">
        <v>73</v>
      </c>
      <c r="B26" s="108" t="s">
        <v>111</v>
      </c>
      <c r="C26" s="109">
        <v>1047879</v>
      </c>
      <c r="D26" s="109">
        <v>1100000</v>
      </c>
      <c r="E26" s="109">
        <v>1100000</v>
      </c>
      <c r="F26" s="109">
        <v>1100000</v>
      </c>
    </row>
    <row r="27" spans="1:8" ht="24" customHeight="1" x14ac:dyDescent="0.25">
      <c r="A27" s="58"/>
      <c r="B27" s="56" t="s">
        <v>102</v>
      </c>
      <c r="C27" s="57">
        <f>SUM(C25:C26)</f>
        <v>155943271</v>
      </c>
      <c r="D27" s="57">
        <f>SUM(D25:D26)</f>
        <v>37100000</v>
      </c>
      <c r="E27" s="57">
        <f>SUM(E25:E26)</f>
        <v>37700000</v>
      </c>
      <c r="F27" s="57">
        <f>SUM(F25:F26)</f>
        <v>38300000</v>
      </c>
    </row>
  </sheetData>
  <pageMargins left="0.70866141732283472" right="0.70866141732283472" top="1.7322834645669292" bottom="0.74803149606299213" header="0.9055118110236221" footer="0.31496062992125984"/>
  <pageSetup paperSize="9" scale="86" orientation="portrait" r:id="rId1"/>
  <headerFooter>
    <oddHeader>&amp;C&amp;"Times New Roman CE,Félkövér dőlt"ZALAMERENYE KÖZSÉG ÖNKORMÁNYZATA VÁRHATÓ BEVÉTELI ÉS KIADÁSI 
ELŐIRÁNYZATAI A TÁRGYÉVET KÖVETŐ 3 ÉVRE&amp;R12. melléklet
adatok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zoomScaleNormal="100" workbookViewId="0">
      <selection activeCell="G9" sqref="G9"/>
    </sheetView>
  </sheetViews>
  <sheetFormatPr defaultColWidth="9.33203125" defaultRowHeight="11.4" x14ac:dyDescent="0.2"/>
  <cols>
    <col min="1" max="1" width="7.44140625" style="9" customWidth="1"/>
    <col min="2" max="2" width="65.44140625" style="7" customWidth="1"/>
    <col min="3" max="3" width="18" style="7" customWidth="1"/>
    <col min="4" max="4" width="17.109375" style="7" customWidth="1"/>
    <col min="5" max="5" width="9.33203125" style="6"/>
    <col min="6" max="6" width="11.44140625" style="6" bestFit="1" customWidth="1"/>
    <col min="7" max="16384" width="9.33203125" style="6"/>
  </cols>
  <sheetData>
    <row r="1" spans="1:6" s="3" customFormat="1" ht="55.5" customHeight="1" x14ac:dyDescent="0.2">
      <c r="A1" s="111" t="s">
        <v>123</v>
      </c>
      <c r="B1" s="111" t="s">
        <v>109</v>
      </c>
      <c r="C1" s="111" t="s">
        <v>236</v>
      </c>
      <c r="D1" s="111" t="s">
        <v>244</v>
      </c>
    </row>
    <row r="2" spans="1:6" s="8" customFormat="1" ht="14.4" customHeight="1" x14ac:dyDescent="0.2">
      <c r="A2" s="12" t="s">
        <v>15</v>
      </c>
      <c r="B2" s="15" t="s">
        <v>93</v>
      </c>
      <c r="C2" s="75"/>
      <c r="D2" s="15"/>
    </row>
    <row r="3" spans="1:6" s="3" customFormat="1" ht="14.4" customHeight="1" x14ac:dyDescent="0.2">
      <c r="A3" s="70" t="s">
        <v>16</v>
      </c>
      <c r="B3" s="71" t="s">
        <v>17</v>
      </c>
      <c r="C3" s="73">
        <f>SUM(C4:C13)</f>
        <v>25368633</v>
      </c>
      <c r="D3" s="73">
        <f>SUM(D4:D13)</f>
        <v>26422955</v>
      </c>
    </row>
    <row r="4" spans="1:6" s="3" customFormat="1" ht="14.4" customHeight="1" x14ac:dyDescent="0.2">
      <c r="A4" s="26" t="s">
        <v>18</v>
      </c>
      <c r="B4" s="17" t="s">
        <v>19</v>
      </c>
      <c r="C4" s="77"/>
      <c r="D4" s="17"/>
    </row>
    <row r="5" spans="1:6" s="3" customFormat="1" ht="18" customHeight="1" x14ac:dyDescent="0.25">
      <c r="A5" s="27" t="s">
        <v>20</v>
      </c>
      <c r="B5" s="17" t="s">
        <v>21</v>
      </c>
      <c r="C5" s="42">
        <v>14506651</v>
      </c>
      <c r="D5" s="42">
        <v>14360964</v>
      </c>
      <c r="E5"/>
      <c r="F5"/>
    </row>
    <row r="6" spans="1:6" s="3" customFormat="1" ht="18" customHeight="1" x14ac:dyDescent="0.25">
      <c r="A6" s="27" t="s">
        <v>22</v>
      </c>
      <c r="B6" s="17" t="s">
        <v>30</v>
      </c>
      <c r="C6" s="112"/>
      <c r="D6" s="42"/>
      <c r="E6"/>
      <c r="F6"/>
    </row>
    <row r="7" spans="1:6" s="3" customFormat="1" ht="24.9" customHeight="1" x14ac:dyDescent="0.25">
      <c r="A7" s="27" t="s">
        <v>245</v>
      </c>
      <c r="B7" s="17" t="s">
        <v>23</v>
      </c>
      <c r="C7" s="112">
        <v>8621880</v>
      </c>
      <c r="D7" s="42">
        <v>9411520</v>
      </c>
      <c r="E7"/>
      <c r="F7"/>
    </row>
    <row r="8" spans="1:6" s="3" customFormat="1" ht="24.9" customHeight="1" x14ac:dyDescent="0.25">
      <c r="A8" s="27" t="s">
        <v>246</v>
      </c>
      <c r="B8" s="17" t="s">
        <v>247</v>
      </c>
      <c r="C8" s="112">
        <v>182400</v>
      </c>
      <c r="D8" s="42">
        <v>154470</v>
      </c>
      <c r="E8"/>
      <c r="F8"/>
    </row>
    <row r="9" spans="1:6" s="3" customFormat="1" ht="15" customHeight="1" x14ac:dyDescent="0.25">
      <c r="A9" s="27" t="s">
        <v>24</v>
      </c>
      <c r="B9" s="17" t="s">
        <v>26</v>
      </c>
      <c r="C9" s="112">
        <v>1800000</v>
      </c>
      <c r="D9" s="42">
        <v>2270000</v>
      </c>
      <c r="E9"/>
      <c r="F9"/>
    </row>
    <row r="10" spans="1:6" s="3" customFormat="1" ht="16.5" customHeight="1" x14ac:dyDescent="0.2">
      <c r="A10" s="27" t="s">
        <v>25</v>
      </c>
      <c r="B10" s="17" t="s">
        <v>75</v>
      </c>
      <c r="C10" s="77">
        <v>0</v>
      </c>
      <c r="D10" s="42"/>
    </row>
    <row r="11" spans="1:6" s="3" customFormat="1" ht="15" customHeight="1" x14ac:dyDescent="0.2">
      <c r="A11" s="27" t="s">
        <v>163</v>
      </c>
      <c r="B11" s="17" t="s">
        <v>164</v>
      </c>
      <c r="C11" s="77">
        <v>0</v>
      </c>
      <c r="D11" s="42"/>
    </row>
    <row r="12" spans="1:6" s="3" customFormat="1" ht="24.75" customHeight="1" x14ac:dyDescent="0.2">
      <c r="A12" s="26" t="s">
        <v>165</v>
      </c>
      <c r="B12" s="17" t="s">
        <v>166</v>
      </c>
      <c r="C12" s="77">
        <v>0</v>
      </c>
      <c r="D12" s="42"/>
    </row>
    <row r="13" spans="1:6" s="3" customFormat="1" ht="18.75" customHeight="1" x14ac:dyDescent="0.2">
      <c r="A13" s="26" t="s">
        <v>103</v>
      </c>
      <c r="B13" s="17" t="s">
        <v>104</v>
      </c>
      <c r="C13" s="77">
        <v>257702</v>
      </c>
      <c r="D13" s="17">
        <f>SUM(D14:D14)</f>
        <v>226001</v>
      </c>
      <c r="F13" s="113"/>
    </row>
    <row r="14" spans="1:6" s="3" customFormat="1" ht="18.75" customHeight="1" x14ac:dyDescent="0.2">
      <c r="A14" s="26"/>
      <c r="B14" s="17" t="s">
        <v>248</v>
      </c>
      <c r="C14" s="17">
        <v>257702</v>
      </c>
      <c r="D14" s="17">
        <v>226001</v>
      </c>
    </row>
    <row r="15" spans="1:6" s="3" customFormat="1" ht="14.4" customHeight="1" x14ac:dyDescent="0.2">
      <c r="A15" s="70" t="s">
        <v>27</v>
      </c>
      <c r="B15" s="71" t="s">
        <v>28</v>
      </c>
      <c r="C15" s="71">
        <f>C16</f>
        <v>3228000</v>
      </c>
      <c r="D15" s="73">
        <f>D16</f>
        <v>0</v>
      </c>
    </row>
    <row r="16" spans="1:6" s="3" customFormat="1" ht="17.25" customHeight="1" x14ac:dyDescent="0.2">
      <c r="A16" s="26" t="s">
        <v>249</v>
      </c>
      <c r="B16" s="17" t="s">
        <v>29</v>
      </c>
      <c r="C16" s="17">
        <v>3228000</v>
      </c>
      <c r="D16" s="17"/>
    </row>
    <row r="17" spans="1:4" s="3" customFormat="1" ht="14.4" customHeight="1" x14ac:dyDescent="0.2">
      <c r="A17" s="70" t="s">
        <v>31</v>
      </c>
      <c r="B17" s="71" t="s">
        <v>8</v>
      </c>
      <c r="C17" s="71">
        <f>SUM(C18:C22)</f>
        <v>4230000</v>
      </c>
      <c r="D17" s="73">
        <f>SUM(D18:D22)</f>
        <v>3000000</v>
      </c>
    </row>
    <row r="18" spans="1:4" s="3" customFormat="1" ht="14.4" customHeight="1" x14ac:dyDescent="0.25">
      <c r="A18" s="181" t="s">
        <v>76</v>
      </c>
      <c r="B18" s="182" t="s">
        <v>77</v>
      </c>
      <c r="C18" s="77">
        <v>2000000</v>
      </c>
      <c r="D18" s="77">
        <v>2000000</v>
      </c>
    </row>
    <row r="19" spans="1:4" s="3" customFormat="1" ht="14.4" customHeight="1" x14ac:dyDescent="0.2">
      <c r="A19" s="26" t="s">
        <v>32</v>
      </c>
      <c r="B19" s="17" t="s">
        <v>0</v>
      </c>
      <c r="C19" s="77">
        <v>1800000</v>
      </c>
      <c r="D19" s="77">
        <v>900000</v>
      </c>
    </row>
    <row r="20" spans="1:4" s="3" customFormat="1" ht="14.4" customHeight="1" x14ac:dyDescent="0.2">
      <c r="A20" s="26" t="s">
        <v>33</v>
      </c>
      <c r="B20" s="17" t="s">
        <v>39</v>
      </c>
      <c r="C20" s="77">
        <v>330000</v>
      </c>
      <c r="D20" s="77">
        <v>0</v>
      </c>
    </row>
    <row r="21" spans="1:4" s="3" customFormat="1" ht="26.25" customHeight="1" x14ac:dyDescent="0.2">
      <c r="A21" s="26" t="s">
        <v>40</v>
      </c>
      <c r="B21" s="17" t="s">
        <v>117</v>
      </c>
      <c r="C21" s="77">
        <v>100000</v>
      </c>
      <c r="D21" s="77">
        <v>90000</v>
      </c>
    </row>
    <row r="22" spans="1:4" s="3" customFormat="1" ht="14.4" customHeight="1" x14ac:dyDescent="0.2">
      <c r="A22" s="26" t="s">
        <v>41</v>
      </c>
      <c r="B22" s="17" t="s">
        <v>118</v>
      </c>
      <c r="C22" s="77"/>
      <c r="D22" s="77">
        <v>10000</v>
      </c>
    </row>
    <row r="23" spans="1:4" s="3" customFormat="1" ht="15" customHeight="1" x14ac:dyDescent="0.2">
      <c r="A23" s="70" t="s">
        <v>42</v>
      </c>
      <c r="B23" s="71" t="s">
        <v>152</v>
      </c>
      <c r="C23" s="71">
        <v>1327829</v>
      </c>
      <c r="D23" s="71">
        <v>1169638</v>
      </c>
    </row>
    <row r="24" spans="1:4" s="3" customFormat="1" ht="15" customHeight="1" x14ac:dyDescent="0.2">
      <c r="A24" s="70" t="s">
        <v>43</v>
      </c>
      <c r="B24" s="71" t="s">
        <v>153</v>
      </c>
      <c r="C24" s="71">
        <v>0</v>
      </c>
      <c r="D24" s="72">
        <v>0</v>
      </c>
    </row>
    <row r="25" spans="1:4" s="3" customFormat="1" ht="15" customHeight="1" x14ac:dyDescent="0.2">
      <c r="A25" s="16" t="s">
        <v>44</v>
      </c>
      <c r="B25" s="17" t="s">
        <v>45</v>
      </c>
      <c r="C25" s="17">
        <v>0</v>
      </c>
      <c r="D25" s="17"/>
    </row>
    <row r="26" spans="1:4" s="3" customFormat="1" ht="15" customHeight="1" x14ac:dyDescent="0.2">
      <c r="A26" s="16" t="s">
        <v>78</v>
      </c>
      <c r="B26" s="17" t="s">
        <v>79</v>
      </c>
      <c r="C26" s="17">
        <v>0</v>
      </c>
      <c r="D26" s="17"/>
    </row>
    <row r="27" spans="1:4" s="3" customFormat="1" ht="15" customHeight="1" x14ac:dyDescent="0.2">
      <c r="A27" s="16" t="s">
        <v>80</v>
      </c>
      <c r="B27" s="17" t="s">
        <v>81</v>
      </c>
      <c r="C27" s="17">
        <v>0</v>
      </c>
      <c r="D27" s="17"/>
    </row>
    <row r="28" spans="1:4" s="3" customFormat="1" ht="15" customHeight="1" x14ac:dyDescent="0.2">
      <c r="A28" s="16" t="s">
        <v>82</v>
      </c>
      <c r="B28" s="17" t="s">
        <v>83</v>
      </c>
      <c r="C28" s="17">
        <v>0</v>
      </c>
      <c r="D28" s="17"/>
    </row>
    <row r="29" spans="1:4" s="3" customFormat="1" ht="15" customHeight="1" x14ac:dyDescent="0.2">
      <c r="A29" s="70" t="s">
        <v>46</v>
      </c>
      <c r="B29" s="71" t="s">
        <v>154</v>
      </c>
      <c r="C29" s="71">
        <v>62500</v>
      </c>
      <c r="D29" s="71">
        <v>0</v>
      </c>
    </row>
    <row r="30" spans="1:4" s="3" customFormat="1" ht="15" customHeight="1" x14ac:dyDescent="0.2">
      <c r="A30" s="74" t="s">
        <v>47</v>
      </c>
      <c r="B30" s="73" t="s">
        <v>155</v>
      </c>
      <c r="C30" s="73">
        <f>C31+C32</f>
        <v>0</v>
      </c>
      <c r="D30" s="73">
        <f>D31+D32</f>
        <v>0</v>
      </c>
    </row>
    <row r="31" spans="1:4" s="3" customFormat="1" ht="24.9" customHeight="1" x14ac:dyDescent="0.2">
      <c r="A31" s="16" t="s">
        <v>48</v>
      </c>
      <c r="B31" s="17" t="s">
        <v>49</v>
      </c>
      <c r="C31" s="77"/>
      <c r="D31" s="17"/>
    </row>
    <row r="32" spans="1:4" s="3" customFormat="1" ht="15" customHeight="1" x14ac:dyDescent="0.2">
      <c r="A32" s="16" t="s">
        <v>50</v>
      </c>
      <c r="B32" s="17" t="s">
        <v>51</v>
      </c>
      <c r="C32" s="77"/>
      <c r="D32" s="17"/>
    </row>
    <row r="33" spans="1:4" s="3" customFormat="1" ht="15" customHeight="1" x14ac:dyDescent="0.2">
      <c r="A33" s="111" t="s">
        <v>52</v>
      </c>
      <c r="B33" s="55" t="s">
        <v>112</v>
      </c>
      <c r="C33" s="55">
        <f>C3+C15+C17+C23+C29+C30</f>
        <v>34216962</v>
      </c>
      <c r="D33" s="55">
        <f>D3+D15+D17+D23+D29+D30</f>
        <v>30592593</v>
      </c>
    </row>
    <row r="34" spans="1:4" s="3" customFormat="1" ht="15.9" customHeight="1" x14ac:dyDescent="0.2">
      <c r="A34" s="70" t="s">
        <v>53</v>
      </c>
      <c r="B34" s="71" t="s">
        <v>156</v>
      </c>
      <c r="C34" s="71">
        <f>SUM(C35:C38)</f>
        <v>0</v>
      </c>
      <c r="D34" s="71">
        <f>SUM(D36:D38)</f>
        <v>125350678</v>
      </c>
    </row>
    <row r="35" spans="1:4" s="3" customFormat="1" ht="14.4" customHeight="1" x14ac:dyDescent="0.2">
      <c r="A35" s="17" t="s">
        <v>54</v>
      </c>
      <c r="B35" s="17" t="s">
        <v>55</v>
      </c>
      <c r="C35" s="77"/>
      <c r="D35" s="17"/>
    </row>
    <row r="36" spans="1:4" s="3" customFormat="1" ht="21" customHeight="1" x14ac:dyDescent="0.2">
      <c r="A36" s="17" t="s">
        <v>56</v>
      </c>
      <c r="B36" s="17" t="s">
        <v>186</v>
      </c>
      <c r="C36" s="77"/>
      <c r="D36" s="17"/>
    </row>
    <row r="37" spans="1:4" s="3" customFormat="1" ht="14.4" customHeight="1" x14ac:dyDescent="0.2">
      <c r="A37" s="17" t="s">
        <v>162</v>
      </c>
      <c r="B37" s="26" t="s">
        <v>161</v>
      </c>
      <c r="C37" s="77">
        <v>0</v>
      </c>
      <c r="D37" s="17"/>
    </row>
    <row r="38" spans="1:4" s="3" customFormat="1" ht="14.4" customHeight="1" x14ac:dyDescent="0.2">
      <c r="A38" s="17" t="s">
        <v>57</v>
      </c>
      <c r="B38" s="17" t="s">
        <v>187</v>
      </c>
      <c r="C38" s="77"/>
      <c r="D38" s="17">
        <v>125350678</v>
      </c>
    </row>
    <row r="39" spans="1:4" ht="15.9" customHeight="1" x14ac:dyDescent="0.2">
      <c r="A39" s="111"/>
      <c r="B39" s="55" t="s">
        <v>58</v>
      </c>
      <c r="C39" s="55">
        <f>C33+C34</f>
        <v>34216962</v>
      </c>
      <c r="D39" s="55">
        <f>D33+D34</f>
        <v>155943271</v>
      </c>
    </row>
  </sheetData>
  <printOptions horizontalCentered="1"/>
  <pageMargins left="0.15748031496062992" right="0.15748031496062992" top="1.1023622047244095" bottom="0.23622047244094491" header="0.51181102362204722" footer="0.35433070866141736"/>
  <pageSetup paperSize="9" scale="81" orientation="portrait" horizontalDpi="300" verticalDpi="300" r:id="rId1"/>
  <headerFooter alignWithMargins="0">
    <oddHeader>&amp;C&amp;"Times New Roman CE,Félkövér dőlt"ZALAMERENYE KÖZSÉG ÖNKORMÁNYZAT BEVÉTELEI 
ELŐIRÁNYZATAI ROVATONKÉNT 2020-2021. években        
&amp;R&amp;"Times New Roman CE,Félkövér dőlt" 2. melléklet
Adatok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topLeftCell="A4" zoomScaleNormal="100" workbookViewId="0">
      <selection activeCell="B32" sqref="B32"/>
    </sheetView>
  </sheetViews>
  <sheetFormatPr defaultColWidth="9.33203125" defaultRowHeight="11.4" x14ac:dyDescent="0.2"/>
  <cols>
    <col min="1" max="1" width="9.33203125" style="6"/>
    <col min="2" max="2" width="71" style="6" bestFit="1" customWidth="1"/>
    <col min="3" max="3" width="16.77734375" style="6" customWidth="1"/>
    <col min="4" max="4" width="14.6640625" style="6" customWidth="1"/>
    <col min="5" max="6" width="16.33203125" style="6" customWidth="1"/>
    <col min="7" max="7" width="12.33203125" style="6" customWidth="1"/>
    <col min="8" max="8" width="14.6640625" style="6" customWidth="1"/>
    <col min="9" max="9" width="9.33203125" style="6"/>
    <col min="10" max="10" width="14.44140625" style="6" bestFit="1" customWidth="1"/>
    <col min="11" max="11" width="12.6640625" style="6" bestFit="1" customWidth="1"/>
    <col min="12" max="12" width="14.44140625" style="6" bestFit="1" customWidth="1"/>
    <col min="13" max="16384" width="9.33203125" style="6"/>
  </cols>
  <sheetData>
    <row r="1" spans="1:8" s="13" customFormat="1" ht="50.1" customHeight="1" x14ac:dyDescent="0.25">
      <c r="A1" s="180" t="s">
        <v>123</v>
      </c>
      <c r="B1" s="180" t="s">
        <v>109</v>
      </c>
      <c r="C1" s="279" t="s">
        <v>232</v>
      </c>
      <c r="D1" s="279"/>
      <c r="E1" s="279"/>
      <c r="F1" s="279" t="s">
        <v>233</v>
      </c>
      <c r="G1" s="279"/>
      <c r="H1" s="279"/>
    </row>
    <row r="2" spans="1:8" s="13" customFormat="1" ht="36.75" customHeight="1" x14ac:dyDescent="0.25">
      <c r="A2" s="91" t="s">
        <v>185</v>
      </c>
      <c r="B2" s="142" t="s">
        <v>188</v>
      </c>
      <c r="C2" s="115" t="s">
        <v>230</v>
      </c>
      <c r="D2" s="115" t="s">
        <v>231</v>
      </c>
      <c r="E2" s="115" t="s">
        <v>110</v>
      </c>
      <c r="F2" s="91" t="s">
        <v>230</v>
      </c>
      <c r="G2" s="115" t="s">
        <v>231</v>
      </c>
      <c r="H2" s="115" t="s">
        <v>110</v>
      </c>
    </row>
    <row r="3" spans="1:8" s="14" customFormat="1" ht="13.2" x14ac:dyDescent="0.25">
      <c r="A3" s="62" t="s">
        <v>124</v>
      </c>
      <c r="B3" s="63" t="s">
        <v>96</v>
      </c>
      <c r="C3" s="64">
        <v>6677533</v>
      </c>
      <c r="D3" s="67">
        <v>0</v>
      </c>
      <c r="E3" s="67">
        <f>C3+D3</f>
        <v>6677533</v>
      </c>
      <c r="F3" s="64">
        <v>7710029</v>
      </c>
      <c r="G3" s="67"/>
      <c r="H3" s="67">
        <f>SUM(F3:G3)</f>
        <v>7710029</v>
      </c>
    </row>
    <row r="4" spans="1:8" s="10" customFormat="1" ht="13.2" x14ac:dyDescent="0.25">
      <c r="A4" s="62" t="s">
        <v>125</v>
      </c>
      <c r="B4" s="63" t="s">
        <v>149</v>
      </c>
      <c r="C4" s="64">
        <v>1375037</v>
      </c>
      <c r="D4" s="67">
        <v>0</v>
      </c>
      <c r="E4" s="67">
        <f>C4+D4</f>
        <v>1375037</v>
      </c>
      <c r="F4" s="64">
        <v>1366881</v>
      </c>
      <c r="G4" s="67">
        <v>0</v>
      </c>
      <c r="H4" s="67">
        <f t="shared" ref="H4:H21" si="0">SUM(F4:G4)</f>
        <v>1366881</v>
      </c>
    </row>
    <row r="5" spans="1:8" s="10" customFormat="1" ht="13.2" x14ac:dyDescent="0.25">
      <c r="A5" s="62" t="s">
        <v>126</v>
      </c>
      <c r="B5" s="65" t="s">
        <v>150</v>
      </c>
      <c r="C5" s="64">
        <v>11212210</v>
      </c>
      <c r="D5" s="67">
        <v>1575000</v>
      </c>
      <c r="E5" s="67">
        <f>C5+D5</f>
        <v>12787210</v>
      </c>
      <c r="F5" s="64">
        <v>10772309</v>
      </c>
      <c r="G5" s="67">
        <v>128993</v>
      </c>
      <c r="H5" s="67">
        <f t="shared" si="0"/>
        <v>10901302</v>
      </c>
    </row>
    <row r="6" spans="1:8" s="10" customFormat="1" ht="13.2" x14ac:dyDescent="0.25">
      <c r="A6" s="62" t="s">
        <v>127</v>
      </c>
      <c r="B6" s="65" t="s">
        <v>9</v>
      </c>
      <c r="C6" s="64">
        <v>3849000</v>
      </c>
      <c r="D6" s="67">
        <v>0</v>
      </c>
      <c r="E6" s="67">
        <f>C6+D6</f>
        <v>3849000</v>
      </c>
      <c r="F6" s="64">
        <v>4468000</v>
      </c>
      <c r="G6" s="67">
        <v>0</v>
      </c>
      <c r="H6" s="67">
        <f t="shared" si="0"/>
        <v>4468000</v>
      </c>
    </row>
    <row r="7" spans="1:8" s="10" customFormat="1" ht="13.2" x14ac:dyDescent="0.25">
      <c r="A7" s="62" t="s">
        <v>128</v>
      </c>
      <c r="B7" s="65" t="s">
        <v>14</v>
      </c>
      <c r="C7" s="64">
        <f>SUM(C10:C12)</f>
        <v>4612333</v>
      </c>
      <c r="D7" s="67"/>
      <c r="E7" s="67">
        <f>C7+D7</f>
        <v>4612333</v>
      </c>
      <c r="F7" s="67">
        <f>F8+F9+F10+F11+F12</f>
        <v>7972180</v>
      </c>
      <c r="G7" s="67"/>
      <c r="H7" s="67">
        <f>SUM(F7:G7)</f>
        <v>7972180</v>
      </c>
    </row>
    <row r="8" spans="1:8" s="10" customFormat="1" ht="13.2" x14ac:dyDescent="0.25">
      <c r="A8" s="102"/>
      <c r="B8" s="276" t="s">
        <v>252</v>
      </c>
      <c r="C8" s="104"/>
      <c r="D8" s="107"/>
      <c r="E8" s="107"/>
      <c r="F8" s="123">
        <v>51041</v>
      </c>
      <c r="G8" s="107"/>
      <c r="H8" s="124">
        <v>51041</v>
      </c>
    </row>
    <row r="9" spans="1:8" s="10" customFormat="1" ht="13.2" x14ac:dyDescent="0.25">
      <c r="A9" s="102"/>
      <c r="B9" s="276" t="s">
        <v>253</v>
      </c>
      <c r="C9" s="104"/>
      <c r="D9" s="107"/>
      <c r="E9" s="107"/>
      <c r="F9" s="123">
        <v>230000</v>
      </c>
      <c r="G9" s="107"/>
      <c r="H9" s="124">
        <v>230000</v>
      </c>
    </row>
    <row r="10" spans="1:8" s="10" customFormat="1" ht="13.2" x14ac:dyDescent="0.25">
      <c r="A10" s="18"/>
      <c r="B10" s="277" t="s">
        <v>250</v>
      </c>
      <c r="C10" s="114">
        <v>360000</v>
      </c>
      <c r="D10" s="21"/>
      <c r="E10" s="21">
        <f>SUM(C10:D10)</f>
        <v>360000</v>
      </c>
      <c r="F10" s="25">
        <v>360000</v>
      </c>
      <c r="G10" s="21"/>
      <c r="H10" s="124">
        <f t="shared" si="0"/>
        <v>360000</v>
      </c>
    </row>
    <row r="11" spans="1:8" s="10" customFormat="1" ht="13.2" x14ac:dyDescent="0.25">
      <c r="A11" s="18"/>
      <c r="B11" s="278" t="s">
        <v>291</v>
      </c>
      <c r="C11" s="114">
        <v>489873</v>
      </c>
      <c r="D11" s="21"/>
      <c r="E11" s="21">
        <f>SUM(C11:D11)</f>
        <v>489873</v>
      </c>
      <c r="F11" s="25">
        <v>561000</v>
      </c>
      <c r="G11" s="21"/>
      <c r="H11" s="124">
        <f t="shared" si="0"/>
        <v>561000</v>
      </c>
    </row>
    <row r="12" spans="1:8" s="10" customFormat="1" ht="13.2" x14ac:dyDescent="0.25">
      <c r="A12" s="18"/>
      <c r="B12" s="277" t="s">
        <v>251</v>
      </c>
      <c r="C12" s="114">
        <v>3762460</v>
      </c>
      <c r="D12" s="21"/>
      <c r="E12" s="21">
        <f>D12+C12</f>
        <v>3762460</v>
      </c>
      <c r="F12" s="25">
        <v>6770139</v>
      </c>
      <c r="G12" s="21"/>
      <c r="H12" s="124">
        <f t="shared" si="0"/>
        <v>6770139</v>
      </c>
    </row>
    <row r="13" spans="1:8" s="10" customFormat="1" ht="13.8" x14ac:dyDescent="0.25">
      <c r="A13" s="60"/>
      <c r="B13" s="56" t="s">
        <v>157</v>
      </c>
      <c r="C13" s="116">
        <f>SUM(C3:C7)</f>
        <v>27726113</v>
      </c>
      <c r="D13" s="116">
        <f>SUM(D3:D7)</f>
        <v>1575000</v>
      </c>
      <c r="E13" s="116">
        <f>SUM(C13:D13)</f>
        <v>29301113</v>
      </c>
      <c r="F13" s="57">
        <f>SUM(F3:F7)</f>
        <v>32289399</v>
      </c>
      <c r="G13" s="57">
        <f>SUM(G3:G7)</f>
        <v>128993</v>
      </c>
      <c r="H13" s="57">
        <f>SUM(H3:H7)</f>
        <v>32418392</v>
      </c>
    </row>
    <row r="14" spans="1:8" s="10" customFormat="1" ht="13.2" x14ac:dyDescent="0.25">
      <c r="A14" s="66" t="s">
        <v>129</v>
      </c>
      <c r="B14" s="67" t="s">
        <v>13</v>
      </c>
      <c r="C14" s="67">
        <v>0</v>
      </c>
      <c r="D14" s="67">
        <v>0</v>
      </c>
      <c r="E14" s="67">
        <f>SUM(C14:D14)</f>
        <v>0</v>
      </c>
      <c r="F14" s="67">
        <v>1200000</v>
      </c>
      <c r="G14" s="67">
        <v>0</v>
      </c>
      <c r="H14" s="67">
        <f t="shared" si="0"/>
        <v>1200000</v>
      </c>
    </row>
    <row r="15" spans="1:8" s="10" customFormat="1" ht="13.2" x14ac:dyDescent="0.25">
      <c r="A15" s="66" t="s">
        <v>130</v>
      </c>
      <c r="B15" s="67" t="s">
        <v>12</v>
      </c>
      <c r="C15" s="67">
        <v>3911412</v>
      </c>
      <c r="D15" s="67">
        <v>0</v>
      </c>
      <c r="E15" s="67">
        <f>SUM(C15:D15)</f>
        <v>3911412</v>
      </c>
      <c r="F15" s="67">
        <v>121277000</v>
      </c>
      <c r="G15" s="67">
        <v>0</v>
      </c>
      <c r="H15" s="67">
        <f t="shared" si="0"/>
        <v>121277000</v>
      </c>
    </row>
    <row r="16" spans="1:8" s="10" customFormat="1" ht="13.2" x14ac:dyDescent="0.25">
      <c r="A16" s="66" t="s">
        <v>131</v>
      </c>
      <c r="B16" s="67" t="s">
        <v>70</v>
      </c>
      <c r="C16" s="67">
        <v>0</v>
      </c>
      <c r="D16" s="67"/>
      <c r="E16" s="67"/>
      <c r="F16" s="67">
        <v>0</v>
      </c>
      <c r="G16" s="67">
        <v>0</v>
      </c>
      <c r="H16" s="67">
        <f t="shared" si="0"/>
        <v>0</v>
      </c>
    </row>
    <row r="17" spans="1:8" s="10" customFormat="1" ht="13.8" x14ac:dyDescent="0.25">
      <c r="A17" s="58"/>
      <c r="B17" s="56" t="s">
        <v>158</v>
      </c>
      <c r="C17" s="116">
        <f>SUM(C14:C16)</f>
        <v>3911412</v>
      </c>
      <c r="D17" s="116"/>
      <c r="E17" s="116">
        <f>SUM(C17:D17)</f>
        <v>3911412</v>
      </c>
      <c r="F17" s="57">
        <f>SUM(F14:F16)</f>
        <v>122477000</v>
      </c>
      <c r="G17" s="57">
        <f>SUM(G14:G16)</f>
        <v>0</v>
      </c>
      <c r="H17" s="243">
        <f>SUM(F17:G17)</f>
        <v>122477000</v>
      </c>
    </row>
    <row r="18" spans="1:8" s="10" customFormat="1" ht="18" customHeight="1" x14ac:dyDescent="0.25">
      <c r="A18" s="59" t="s">
        <v>71</v>
      </c>
      <c r="B18" s="56" t="s">
        <v>72</v>
      </c>
      <c r="C18" s="116">
        <f>SUM(C13+C17)</f>
        <v>31637525</v>
      </c>
      <c r="D18" s="116">
        <f>SUM(D13+D17)</f>
        <v>1575000</v>
      </c>
      <c r="E18" s="116">
        <f>SUM(C18:D18)</f>
        <v>33212525</v>
      </c>
      <c r="F18" s="57">
        <f>SUM(F13+F17)</f>
        <v>154766399</v>
      </c>
      <c r="G18" s="57">
        <f>SUM(G13+G17)</f>
        <v>128993</v>
      </c>
      <c r="H18" s="243">
        <f>SUM(F18:G18)</f>
        <v>154895392</v>
      </c>
    </row>
    <row r="19" spans="1:8" s="10" customFormat="1" ht="16.5" customHeight="1" x14ac:dyDescent="0.25">
      <c r="A19" s="66" t="s">
        <v>73</v>
      </c>
      <c r="B19" s="68" t="s">
        <v>111</v>
      </c>
      <c r="C19" s="117">
        <f>SUM(C20:C21)</f>
        <v>1004437</v>
      </c>
      <c r="D19" s="117">
        <f>SUM(D20:D21)</f>
        <v>0</v>
      </c>
      <c r="E19" s="117">
        <f>SUM(E20:E21)</f>
        <v>1004437</v>
      </c>
      <c r="F19" s="69">
        <f>SUM(F20:F21)</f>
        <v>1047879</v>
      </c>
      <c r="G19" s="69">
        <v>0</v>
      </c>
      <c r="H19" s="67">
        <f t="shared" si="0"/>
        <v>1047879</v>
      </c>
    </row>
    <row r="20" spans="1:8" s="10" customFormat="1" ht="16.5" customHeight="1" x14ac:dyDescent="0.25">
      <c r="A20" s="19"/>
      <c r="B20" s="20" t="s">
        <v>181</v>
      </c>
      <c r="C20" s="21"/>
      <c r="D20" s="21">
        <v>0</v>
      </c>
      <c r="E20" s="21">
        <f>SUM(C20:D20)</f>
        <v>0</v>
      </c>
      <c r="F20" s="61"/>
      <c r="G20" s="21">
        <v>0</v>
      </c>
      <c r="H20" s="107">
        <f t="shared" si="0"/>
        <v>0</v>
      </c>
    </row>
    <row r="21" spans="1:8" s="10" customFormat="1" ht="16.5" customHeight="1" x14ac:dyDescent="0.25">
      <c r="A21" s="19"/>
      <c r="B21" s="20" t="s">
        <v>182</v>
      </c>
      <c r="C21" s="21">
        <v>1004437</v>
      </c>
      <c r="D21" s="21">
        <v>0</v>
      </c>
      <c r="E21" s="21">
        <f>SUM(C21:D21)</f>
        <v>1004437</v>
      </c>
      <c r="F21" s="61">
        <v>1047879</v>
      </c>
      <c r="G21" s="21">
        <v>0</v>
      </c>
      <c r="H21" s="107">
        <f t="shared" si="0"/>
        <v>1047879</v>
      </c>
    </row>
    <row r="22" spans="1:8" s="11" customFormat="1" ht="18.75" customHeight="1" x14ac:dyDescent="0.25">
      <c r="A22" s="58"/>
      <c r="B22" s="56" t="s">
        <v>102</v>
      </c>
      <c r="C22" s="116">
        <f>SUM(C18:C19)</f>
        <v>32641962</v>
      </c>
      <c r="D22" s="116">
        <f>SUM(D18:D19)</f>
        <v>1575000</v>
      </c>
      <c r="E22" s="116">
        <f>SUM(C22:D22)</f>
        <v>34216962</v>
      </c>
      <c r="F22" s="57">
        <f>SUM(F18:F19)</f>
        <v>155814278</v>
      </c>
      <c r="G22" s="57">
        <f>SUM(G18:G19)</f>
        <v>128993</v>
      </c>
      <c r="H22" s="92">
        <f>SUM(F22:G22)</f>
        <v>155943271</v>
      </c>
    </row>
    <row r="23" spans="1:8" s="2" customFormat="1" ht="13.2" x14ac:dyDescent="0.25">
      <c r="A23" s="23"/>
      <c r="B23" s="22"/>
      <c r="C23" s="22"/>
      <c r="D23" s="22"/>
      <c r="E23" s="22"/>
      <c r="F23" s="22"/>
    </row>
    <row r="24" spans="1:8" s="1" customFormat="1" ht="13.2" x14ac:dyDescent="0.25">
      <c r="A24" s="23"/>
      <c r="B24" s="23"/>
      <c r="C24" s="23"/>
      <c r="D24" s="23"/>
      <c r="E24" s="23"/>
      <c r="F24" s="23"/>
    </row>
    <row r="25" spans="1:8" s="1" customFormat="1" ht="13.2" x14ac:dyDescent="0.25">
      <c r="A25" s="23"/>
      <c r="B25" s="23"/>
      <c r="C25" s="23"/>
      <c r="D25" s="23"/>
      <c r="E25" s="23"/>
      <c r="F25" s="23"/>
    </row>
    <row r="26" spans="1:8" s="1" customFormat="1" ht="13.2" x14ac:dyDescent="0.25">
      <c r="A26" s="23"/>
      <c r="B26" s="23"/>
      <c r="C26" s="23"/>
      <c r="D26" s="23"/>
      <c r="E26" s="23"/>
      <c r="F26" s="23"/>
    </row>
    <row r="27" spans="1:8" s="1" customFormat="1" ht="13.2" x14ac:dyDescent="0.25">
      <c r="A27" s="23"/>
      <c r="B27" s="23"/>
      <c r="C27" s="23"/>
      <c r="D27" s="23"/>
      <c r="E27" s="23"/>
      <c r="F27" s="23"/>
    </row>
    <row r="28" spans="1:8" s="1" customFormat="1" ht="13.2" x14ac:dyDescent="0.25">
      <c r="A28" s="23"/>
      <c r="B28" s="23"/>
      <c r="C28" s="23"/>
      <c r="D28" s="23"/>
      <c r="E28" s="23"/>
      <c r="F28" s="23"/>
    </row>
    <row r="29" spans="1:8" s="1" customFormat="1" ht="13.2" x14ac:dyDescent="0.25">
      <c r="A29" s="23"/>
      <c r="B29" s="23"/>
      <c r="C29" s="23"/>
      <c r="D29" s="23"/>
      <c r="E29" s="23"/>
      <c r="F29" s="23"/>
    </row>
    <row r="30" spans="1:8" s="1" customFormat="1" ht="13.2" x14ac:dyDescent="0.25">
      <c r="A30" s="23"/>
      <c r="B30" s="23"/>
      <c r="C30" s="23"/>
      <c r="D30" s="23"/>
      <c r="E30" s="23"/>
      <c r="F30" s="23"/>
    </row>
    <row r="31" spans="1:8" s="1" customFormat="1" ht="13.2" x14ac:dyDescent="0.25">
      <c r="A31" s="23"/>
      <c r="B31" s="23"/>
      <c r="C31" s="23"/>
      <c r="D31" s="23"/>
      <c r="E31" s="23"/>
      <c r="F31" s="23"/>
    </row>
    <row r="32" spans="1:8" s="1" customFormat="1" ht="13.2" x14ac:dyDescent="0.25">
      <c r="A32" s="23"/>
      <c r="B32" s="23"/>
      <c r="C32" s="23"/>
      <c r="D32" s="23"/>
      <c r="E32" s="23"/>
      <c r="F32" s="23"/>
    </row>
    <row r="33" spans="1:6" s="1" customFormat="1" ht="13.2" x14ac:dyDescent="0.25">
      <c r="A33" s="24"/>
      <c r="B33" s="23"/>
      <c r="C33" s="23"/>
      <c r="D33" s="23"/>
      <c r="E33" s="23"/>
      <c r="F33" s="23"/>
    </row>
    <row r="34" spans="1:6" ht="13.2" x14ac:dyDescent="0.25">
      <c r="A34" s="24"/>
      <c r="B34" s="24"/>
      <c r="C34" s="24"/>
      <c r="D34" s="24"/>
      <c r="E34" s="24"/>
      <c r="F34" s="24"/>
    </row>
    <row r="35" spans="1:6" ht="13.2" x14ac:dyDescent="0.25">
      <c r="A35" s="24"/>
      <c r="B35" s="24"/>
      <c r="C35" s="24"/>
      <c r="D35" s="24"/>
      <c r="E35" s="24"/>
      <c r="F35" s="24"/>
    </row>
    <row r="36" spans="1:6" ht="13.2" x14ac:dyDescent="0.25">
      <c r="A36" s="24"/>
      <c r="B36" s="24"/>
      <c r="C36" s="24"/>
      <c r="D36" s="24"/>
      <c r="E36" s="24"/>
      <c r="F36" s="24"/>
    </row>
    <row r="37" spans="1:6" ht="13.2" x14ac:dyDescent="0.25">
      <c r="A37" s="24"/>
      <c r="B37" s="24"/>
      <c r="C37" s="24"/>
      <c r="D37" s="24"/>
      <c r="E37" s="24"/>
      <c r="F37" s="24"/>
    </row>
    <row r="38" spans="1:6" ht="13.2" x14ac:dyDescent="0.25">
      <c r="A38" s="24"/>
      <c r="B38" s="24"/>
      <c r="C38" s="24"/>
      <c r="D38" s="24"/>
      <c r="E38" s="24"/>
      <c r="F38" s="24"/>
    </row>
    <row r="39" spans="1:6" ht="13.2" x14ac:dyDescent="0.25">
      <c r="B39" s="24"/>
      <c r="C39" s="24"/>
      <c r="D39" s="24"/>
      <c r="E39" s="24"/>
      <c r="F39" s="24"/>
    </row>
  </sheetData>
  <mergeCells count="2">
    <mergeCell ref="F1:H1"/>
    <mergeCell ref="C1:E1"/>
  </mergeCells>
  <printOptions horizontalCentered="1"/>
  <pageMargins left="0.39370078740157483" right="0.35433070866141736" top="1.3779527559055118" bottom="0.6692913385826772" header="0.78740157480314965" footer="0.51181102362204722"/>
  <pageSetup paperSize="9" scale="68" orientation="landscape" horizontalDpi="300" verticalDpi="300" r:id="rId1"/>
  <headerFooter alignWithMargins="0">
    <oddHeader>&amp;C&amp;"Times New Roman CE,Félkövér"ZALAMERENYE KÖZSÉG ÖNKORMÁNYZAT &amp;"Times New Roman CE,Félkövér dőlt"
 KIADÁSI ELŐIRÁNYZATAI 
ROVATONKÉNT 2020-2021.  ÉVBEN
&amp;R&amp;"Times New Roman CE,Félkövér dőlt"3. melléklet
Adatok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Layout" topLeftCell="A14" zoomScaleNormal="90" workbookViewId="0">
      <selection activeCell="F27" sqref="F27"/>
    </sheetView>
  </sheetViews>
  <sheetFormatPr defaultColWidth="9.33203125" defaultRowHeight="11.4" x14ac:dyDescent="0.25"/>
  <cols>
    <col min="1" max="1" width="66.33203125" style="30" customWidth="1"/>
    <col min="2" max="2" width="8.33203125" style="30" customWidth="1"/>
    <col min="3" max="3" width="7.6640625" style="30" customWidth="1"/>
    <col min="4" max="4" width="10.77734375" style="30" customWidth="1"/>
    <col min="5" max="5" width="13.44140625" style="30" customWidth="1"/>
    <col min="6" max="6" width="14.6640625" style="30" bestFit="1" customWidth="1"/>
    <col min="7" max="8" width="9.6640625" style="36" customWidth="1"/>
    <col min="9" max="9" width="11.6640625" style="36" customWidth="1"/>
    <col min="10" max="10" width="13.33203125" style="36" customWidth="1"/>
    <col min="11" max="11" width="15.44140625" style="36" customWidth="1"/>
    <col min="12" max="12" width="15" style="36" hidden="1" customWidth="1"/>
    <col min="13" max="13" width="9.33203125" style="30"/>
    <col min="14" max="14" width="11.44140625" style="30" bestFit="1" customWidth="1"/>
    <col min="15" max="16384" width="9.33203125" style="30"/>
  </cols>
  <sheetData>
    <row r="1" spans="1:16" ht="15" customHeight="1" x14ac:dyDescent="0.25">
      <c r="A1" s="284" t="s">
        <v>3</v>
      </c>
      <c r="B1" s="280" t="s">
        <v>237</v>
      </c>
      <c r="C1" s="280"/>
      <c r="D1" s="280"/>
      <c r="E1" s="280"/>
      <c r="F1" s="280"/>
      <c r="G1" s="280" t="s">
        <v>254</v>
      </c>
      <c r="H1" s="280"/>
      <c r="I1" s="280"/>
      <c r="J1" s="280"/>
      <c r="K1" s="280"/>
      <c r="L1" s="281" t="s">
        <v>119</v>
      </c>
    </row>
    <row r="2" spans="1:16" s="31" customFormat="1" ht="32.25" customHeight="1" x14ac:dyDescent="0.25">
      <c r="A2" s="285"/>
      <c r="B2" s="125" t="s">
        <v>4</v>
      </c>
      <c r="C2" s="125" t="s">
        <v>5</v>
      </c>
      <c r="D2" s="125" t="s">
        <v>6</v>
      </c>
      <c r="E2" s="125" t="s">
        <v>113</v>
      </c>
      <c r="F2" s="125" t="s">
        <v>183</v>
      </c>
      <c r="G2" s="125" t="s">
        <v>4</v>
      </c>
      <c r="H2" s="125" t="s">
        <v>5</v>
      </c>
      <c r="I2" s="125" t="s">
        <v>6</v>
      </c>
      <c r="J2" s="125" t="s">
        <v>113</v>
      </c>
      <c r="K2" s="125" t="s">
        <v>183</v>
      </c>
      <c r="L2" s="282"/>
      <c r="O2" s="283"/>
      <c r="P2" s="283"/>
    </row>
    <row r="3" spans="1:16" s="31" customFormat="1" ht="11.25" customHeight="1" x14ac:dyDescent="0.25">
      <c r="A3" s="126"/>
      <c r="B3" s="126"/>
      <c r="C3" s="126"/>
      <c r="D3" s="126"/>
      <c r="E3" s="126"/>
      <c r="F3" s="126"/>
      <c r="G3" s="127"/>
      <c r="H3" s="128"/>
      <c r="I3" s="128"/>
      <c r="J3" s="128"/>
      <c r="K3" s="128"/>
      <c r="L3" s="43"/>
    </row>
    <row r="4" spans="1:16" ht="13.5" customHeight="1" x14ac:dyDescent="0.25">
      <c r="A4" s="130" t="s">
        <v>7</v>
      </c>
      <c r="B4" s="78"/>
      <c r="C4" s="78"/>
      <c r="D4" s="78"/>
      <c r="E4" s="78"/>
      <c r="F4" s="79">
        <f>E8+E9+E10+E11+E12+E13+E14+E15+E16+E17+E18+E19+E20</f>
        <v>14506651</v>
      </c>
      <c r="G4" s="78"/>
      <c r="H4" s="78"/>
      <c r="I4" s="78"/>
      <c r="J4" s="78"/>
      <c r="K4" s="79">
        <f>J8+J9+J10+J11+J12+J13+J14+J15+J16+J17</f>
        <v>14360964</v>
      </c>
      <c r="L4" s="43"/>
    </row>
    <row r="5" spans="1:16" ht="15" customHeight="1" x14ac:dyDescent="0.25">
      <c r="A5" s="129" t="s">
        <v>84</v>
      </c>
      <c r="B5" s="118"/>
      <c r="C5" s="118"/>
      <c r="D5" s="119"/>
      <c r="E5" s="119"/>
      <c r="F5" s="119"/>
      <c r="G5" s="33"/>
      <c r="H5" s="33"/>
      <c r="I5" s="32"/>
      <c r="J5" s="32"/>
      <c r="K5" s="32"/>
      <c r="L5" s="44"/>
    </row>
    <row r="6" spans="1:16" ht="15" customHeight="1" x14ac:dyDescent="0.25">
      <c r="A6" s="129" t="s">
        <v>114</v>
      </c>
      <c r="B6" s="118"/>
      <c r="C6" s="118"/>
      <c r="D6" s="119"/>
      <c r="E6" s="119"/>
      <c r="F6" s="171"/>
      <c r="G6" s="33"/>
      <c r="H6" s="33"/>
      <c r="I6" s="32"/>
      <c r="J6" s="32"/>
      <c r="K6" s="32"/>
      <c r="L6" s="44"/>
    </row>
    <row r="7" spans="1:16" ht="15" customHeight="1" x14ac:dyDescent="0.25">
      <c r="A7" s="129" t="s">
        <v>115</v>
      </c>
      <c r="B7" s="119"/>
      <c r="C7" s="119"/>
      <c r="D7" s="119"/>
      <c r="E7" s="119"/>
      <c r="F7" s="171">
        <f>E8+E9+E10+E11+E12+E13+E14+E15+E16+E17+E18+E19+E20</f>
        <v>14506651</v>
      </c>
      <c r="G7" s="32"/>
      <c r="H7" s="32"/>
      <c r="I7" s="32"/>
      <c r="J7" s="32"/>
      <c r="K7" s="32">
        <f>J8+J9+J11+J13+J15</f>
        <v>14360964</v>
      </c>
      <c r="L7" s="44"/>
    </row>
    <row r="8" spans="1:16" ht="26.4" x14ac:dyDescent="0.25">
      <c r="A8" s="129" t="s">
        <v>278</v>
      </c>
      <c r="B8" s="119"/>
      <c r="C8" s="120"/>
      <c r="D8" s="119">
        <v>25200</v>
      </c>
      <c r="E8" s="119">
        <v>1436400</v>
      </c>
      <c r="F8" s="171"/>
      <c r="G8" s="32"/>
      <c r="H8" s="34"/>
      <c r="I8" s="32">
        <v>25200</v>
      </c>
      <c r="J8" s="171">
        <v>2104307</v>
      </c>
      <c r="K8" s="32"/>
      <c r="L8" s="44"/>
    </row>
    <row r="9" spans="1:16" ht="15" customHeight="1" x14ac:dyDescent="0.25">
      <c r="A9" s="129" t="s">
        <v>147</v>
      </c>
      <c r="B9" s="119"/>
      <c r="C9" s="120">
        <f>E9/D9</f>
        <v>3.4</v>
      </c>
      <c r="D9" s="119">
        <v>320000</v>
      </c>
      <c r="E9" s="119">
        <v>1088000</v>
      </c>
      <c r="F9" s="171"/>
      <c r="G9" s="32"/>
      <c r="H9" s="34">
        <f>J9/I9</f>
        <v>4.9809531250000001</v>
      </c>
      <c r="I9" s="32">
        <v>320000</v>
      </c>
      <c r="J9" s="171">
        <v>1593905</v>
      </c>
      <c r="K9" s="32"/>
      <c r="L9" s="44"/>
    </row>
    <row r="10" spans="1:16" ht="15" customHeight="1" x14ac:dyDescent="0.25">
      <c r="A10" s="129" t="s">
        <v>148</v>
      </c>
      <c r="B10" s="119"/>
      <c r="C10" s="119"/>
      <c r="D10" s="119"/>
      <c r="E10" s="119">
        <v>0</v>
      </c>
      <c r="F10" s="171"/>
      <c r="G10" s="32"/>
      <c r="H10" s="32"/>
      <c r="I10" s="32"/>
      <c r="J10" s="171">
        <v>0</v>
      </c>
      <c r="K10" s="32"/>
      <c r="L10" s="44"/>
    </row>
    <row r="11" spans="1:16" ht="15" customHeight="1" x14ac:dyDescent="0.25">
      <c r="A11" s="129" t="s">
        <v>280</v>
      </c>
      <c r="B11" s="119"/>
      <c r="C11" s="118">
        <f>E11/D11</f>
        <v>4.17</v>
      </c>
      <c r="D11" s="119">
        <v>227000</v>
      </c>
      <c r="E11" s="119">
        <v>946590</v>
      </c>
      <c r="F11" s="171"/>
      <c r="G11" s="32"/>
      <c r="H11" s="33"/>
      <c r="I11" s="32"/>
      <c r="J11" s="171">
        <v>1861626</v>
      </c>
      <c r="K11" s="32"/>
      <c r="L11" s="44"/>
    </row>
    <row r="12" spans="1:16" ht="26.4" x14ac:dyDescent="0.25">
      <c r="A12" s="129" t="s">
        <v>279</v>
      </c>
      <c r="B12" s="119"/>
      <c r="C12" s="119"/>
      <c r="D12" s="119"/>
      <c r="E12" s="119">
        <v>0</v>
      </c>
      <c r="F12" s="171"/>
      <c r="G12" s="32"/>
      <c r="H12" s="32"/>
      <c r="I12" s="32"/>
      <c r="J12" s="171">
        <v>0</v>
      </c>
      <c r="K12" s="32"/>
      <c r="L12" s="44"/>
    </row>
    <row r="13" spans="1:16" ht="13.2" x14ac:dyDescent="0.25">
      <c r="A13" s="129" t="s">
        <v>281</v>
      </c>
      <c r="B13" s="119"/>
      <c r="C13" s="119"/>
      <c r="D13" s="119">
        <v>2700</v>
      </c>
      <c r="E13" s="119">
        <v>5000000</v>
      </c>
      <c r="F13" s="171"/>
      <c r="G13" s="32"/>
      <c r="H13" s="32"/>
      <c r="I13" s="32"/>
      <c r="J13" s="171">
        <v>8789919</v>
      </c>
      <c r="K13" s="32"/>
      <c r="L13" s="44"/>
    </row>
    <row r="14" spans="1:16" ht="13.2" x14ac:dyDescent="0.25">
      <c r="A14" s="129" t="s">
        <v>116</v>
      </c>
      <c r="B14" s="119"/>
      <c r="C14" s="119"/>
      <c r="D14" s="119"/>
      <c r="E14" s="119"/>
      <c r="F14" s="171"/>
      <c r="G14" s="32"/>
      <c r="H14" s="32"/>
      <c r="I14" s="32"/>
      <c r="J14" s="171"/>
      <c r="K14" s="32"/>
      <c r="L14" s="44"/>
    </row>
    <row r="15" spans="1:16" ht="13.2" x14ac:dyDescent="0.25">
      <c r="A15" s="129" t="s">
        <v>282</v>
      </c>
      <c r="B15" s="119"/>
      <c r="C15" s="119"/>
      <c r="D15" s="119">
        <v>2550</v>
      </c>
      <c r="E15" s="119">
        <v>10200</v>
      </c>
      <c r="F15" s="171"/>
      <c r="G15" s="32"/>
      <c r="H15" s="32"/>
      <c r="I15" s="32">
        <v>2550</v>
      </c>
      <c r="J15" s="171">
        <v>11207</v>
      </c>
      <c r="K15" s="32"/>
      <c r="L15" s="44"/>
    </row>
    <row r="16" spans="1:16" ht="13.2" x14ac:dyDescent="0.25">
      <c r="A16" s="129" t="s">
        <v>160</v>
      </c>
      <c r="B16" s="119"/>
      <c r="C16" s="119"/>
      <c r="D16" s="119"/>
      <c r="E16" s="119"/>
      <c r="F16" s="171"/>
      <c r="G16" s="32"/>
      <c r="H16" s="32"/>
      <c r="I16" s="32"/>
      <c r="J16" s="32"/>
      <c r="K16" s="32"/>
      <c r="L16" s="44"/>
    </row>
    <row r="17" spans="1:14" ht="15" customHeight="1" x14ac:dyDescent="0.25">
      <c r="A17" s="129" t="s">
        <v>168</v>
      </c>
      <c r="B17" s="120"/>
      <c r="C17" s="119"/>
      <c r="D17" s="118">
        <v>1</v>
      </c>
      <c r="E17" s="119">
        <v>108500</v>
      </c>
      <c r="F17" s="171"/>
      <c r="G17" s="34"/>
      <c r="H17" s="32"/>
      <c r="I17" s="33">
        <v>1</v>
      </c>
      <c r="J17" s="32">
        <v>0</v>
      </c>
      <c r="K17" s="32"/>
      <c r="L17" s="44"/>
    </row>
    <row r="18" spans="1:14" ht="15" customHeight="1" x14ac:dyDescent="0.25">
      <c r="A18" s="129" t="s">
        <v>169</v>
      </c>
      <c r="B18" s="119"/>
      <c r="C18" s="119"/>
      <c r="D18" s="118"/>
      <c r="E18" s="119">
        <v>0</v>
      </c>
      <c r="F18" s="171"/>
      <c r="G18" s="32"/>
      <c r="H18" s="32"/>
      <c r="I18" s="33"/>
      <c r="J18" s="32"/>
      <c r="K18" s="32"/>
      <c r="L18" s="44"/>
    </row>
    <row r="19" spans="1:14" ht="15" customHeight="1" x14ac:dyDescent="0.25">
      <c r="A19" s="129" t="s">
        <v>286</v>
      </c>
      <c r="B19" s="119"/>
      <c r="C19" s="119"/>
      <c r="D19" s="118"/>
      <c r="E19" s="119">
        <v>1908900</v>
      </c>
      <c r="F19" s="171"/>
      <c r="G19" s="32"/>
      <c r="H19" s="32"/>
      <c r="I19" s="33"/>
      <c r="J19" s="32"/>
      <c r="K19" s="32"/>
      <c r="L19" s="44"/>
    </row>
    <row r="20" spans="1:14" ht="15" customHeight="1" x14ac:dyDescent="0.25">
      <c r="A20" s="129" t="s">
        <v>170</v>
      </c>
      <c r="B20" s="119"/>
      <c r="C20" s="119"/>
      <c r="D20" s="119"/>
      <c r="E20" s="119">
        <v>4008061</v>
      </c>
      <c r="F20" s="171"/>
      <c r="G20" s="32"/>
      <c r="H20" s="32"/>
      <c r="I20" s="32"/>
      <c r="J20" s="32"/>
      <c r="K20" s="32"/>
      <c r="L20" s="44"/>
    </row>
    <row r="21" spans="1:14" ht="15" customHeight="1" x14ac:dyDescent="0.25">
      <c r="A21" s="129" t="s">
        <v>120</v>
      </c>
      <c r="B21" s="119"/>
      <c r="C21" s="119"/>
      <c r="D21" s="119"/>
      <c r="E21" s="119"/>
      <c r="F21" s="119"/>
      <c r="G21" s="32"/>
      <c r="H21" s="32"/>
      <c r="I21" s="32"/>
      <c r="J21" s="32"/>
      <c r="K21" s="32"/>
      <c r="L21" s="44"/>
    </row>
    <row r="22" spans="1:14" ht="26.4" x14ac:dyDescent="0.25">
      <c r="A22" s="129" t="s">
        <v>167</v>
      </c>
      <c r="B22" s="119"/>
      <c r="C22" s="119"/>
      <c r="D22" s="119"/>
      <c r="E22" s="119"/>
      <c r="F22" s="119"/>
      <c r="G22" s="32"/>
      <c r="H22" s="32"/>
      <c r="I22" s="32"/>
      <c r="J22" s="32"/>
      <c r="K22" s="32"/>
      <c r="L22" s="44"/>
    </row>
    <row r="23" spans="1:14" ht="13.2" x14ac:dyDescent="0.25">
      <c r="A23" s="129" t="s">
        <v>171</v>
      </c>
      <c r="B23" s="119"/>
      <c r="C23" s="119"/>
      <c r="D23" s="119"/>
      <c r="E23" s="119"/>
      <c r="F23" s="119"/>
      <c r="G23" s="32"/>
      <c r="H23" s="32"/>
      <c r="I23" s="32"/>
      <c r="J23" s="32"/>
      <c r="K23" s="32"/>
      <c r="L23" s="44">
        <v>80000</v>
      </c>
    </row>
    <row r="24" spans="1:14" ht="15" hidden="1" customHeight="1" x14ac:dyDescent="0.25">
      <c r="A24" s="129" t="s">
        <v>122</v>
      </c>
      <c r="B24" s="119"/>
      <c r="C24" s="119"/>
      <c r="D24" s="119"/>
      <c r="E24" s="119"/>
      <c r="F24" s="41"/>
      <c r="G24" s="32"/>
      <c r="H24" s="32"/>
      <c r="I24" s="32"/>
      <c r="J24" s="32"/>
      <c r="K24" s="41"/>
      <c r="L24" s="45"/>
    </row>
    <row r="25" spans="1:14" ht="21.6" customHeight="1" x14ac:dyDescent="0.25">
      <c r="A25" s="130" t="s">
        <v>287</v>
      </c>
      <c r="B25" s="78"/>
      <c r="C25" s="78"/>
      <c r="D25" s="80"/>
      <c r="E25" s="80"/>
      <c r="F25" s="79">
        <f>F26+F28+F29+F31</f>
        <v>8804280</v>
      </c>
      <c r="G25" s="78"/>
      <c r="H25" s="78"/>
      <c r="I25" s="80"/>
      <c r="J25" s="80"/>
      <c r="K25" s="79">
        <f>K26+K28+K29+K31</f>
        <v>9565990</v>
      </c>
      <c r="L25" s="44"/>
    </row>
    <row r="26" spans="1:14" ht="17.399999999999999" customHeight="1" x14ac:dyDescent="0.25">
      <c r="A26" s="273" t="s">
        <v>272</v>
      </c>
      <c r="B26" s="171"/>
      <c r="C26" s="171"/>
      <c r="D26" s="172"/>
      <c r="E26" s="172"/>
      <c r="F26" s="171">
        <v>3849000</v>
      </c>
      <c r="G26" s="171"/>
      <c r="H26" s="171"/>
      <c r="I26" s="172"/>
      <c r="J26" s="172"/>
      <c r="K26" s="171">
        <v>4468000</v>
      </c>
      <c r="L26" s="44"/>
    </row>
    <row r="27" spans="1:14" ht="9.75" customHeight="1" x14ac:dyDescent="0.25">
      <c r="A27" s="273" t="s">
        <v>273</v>
      </c>
      <c r="B27" s="119"/>
      <c r="C27" s="119"/>
      <c r="D27" s="119"/>
      <c r="E27" s="119"/>
      <c r="F27" s="119"/>
      <c r="G27" s="32"/>
      <c r="H27" s="32"/>
      <c r="I27" s="32"/>
      <c r="J27" s="32"/>
      <c r="K27" s="171"/>
      <c r="L27" s="44"/>
    </row>
    <row r="28" spans="1:14" ht="9.75" customHeight="1" x14ac:dyDescent="0.25">
      <c r="A28" s="273" t="s">
        <v>274</v>
      </c>
      <c r="B28" s="119"/>
      <c r="C28" s="119"/>
      <c r="D28" s="119">
        <v>8</v>
      </c>
      <c r="E28" s="119">
        <v>65360</v>
      </c>
      <c r="F28" s="119">
        <f>D28*E28</f>
        <v>522880</v>
      </c>
      <c r="G28" s="32"/>
      <c r="H28" s="32">
        <v>7</v>
      </c>
      <c r="I28" s="32">
        <v>66360</v>
      </c>
      <c r="J28" s="32"/>
      <c r="K28" s="171">
        <f>I28*H28</f>
        <v>464520</v>
      </c>
      <c r="L28" s="44"/>
    </row>
    <row r="29" spans="1:14" ht="9.75" customHeight="1" x14ac:dyDescent="0.25">
      <c r="A29" s="274" t="s">
        <v>275</v>
      </c>
      <c r="B29" s="119"/>
      <c r="C29" s="119"/>
      <c r="D29" s="121" t="s">
        <v>277</v>
      </c>
      <c r="E29" s="119"/>
      <c r="F29" s="119">
        <v>4250000</v>
      </c>
      <c r="G29" s="32"/>
      <c r="H29" s="35" t="s">
        <v>277</v>
      </c>
      <c r="I29" s="32"/>
      <c r="J29" s="32"/>
      <c r="K29" s="171">
        <v>4479000</v>
      </c>
      <c r="L29" s="44"/>
    </row>
    <row r="30" spans="1:14" ht="9.75" customHeight="1" x14ac:dyDescent="0.25">
      <c r="A30" s="275" t="s">
        <v>276</v>
      </c>
      <c r="B30" s="119"/>
      <c r="C30" s="119"/>
      <c r="D30" s="119"/>
      <c r="E30" s="119"/>
      <c r="F30" s="119"/>
      <c r="G30" s="32"/>
      <c r="H30" s="32"/>
      <c r="I30" s="32"/>
      <c r="J30" s="32"/>
      <c r="K30" s="171"/>
      <c r="L30" s="44"/>
    </row>
    <row r="31" spans="1:14" ht="15" customHeight="1" x14ac:dyDescent="0.25">
      <c r="A31" s="143" t="s">
        <v>1</v>
      </c>
      <c r="B31" s="119">
        <v>570</v>
      </c>
      <c r="C31" s="177" t="s">
        <v>121</v>
      </c>
      <c r="D31" s="119">
        <v>320</v>
      </c>
      <c r="E31" s="122"/>
      <c r="F31" s="119">
        <f>D31*B31</f>
        <v>182400</v>
      </c>
      <c r="G31" s="32">
        <v>570</v>
      </c>
      <c r="H31" s="178" t="s">
        <v>121</v>
      </c>
      <c r="I31" s="32">
        <v>271</v>
      </c>
      <c r="J31" s="37"/>
      <c r="K31" s="171">
        <v>154470</v>
      </c>
      <c r="L31" s="44">
        <v>100000</v>
      </c>
      <c r="N31" s="36"/>
    </row>
    <row r="32" spans="1:14" ht="15" customHeight="1" x14ac:dyDescent="0.25">
      <c r="A32" s="130" t="s">
        <v>288</v>
      </c>
      <c r="B32" s="78"/>
      <c r="C32" s="78"/>
      <c r="D32" s="81"/>
      <c r="E32" s="81"/>
      <c r="F32" s="79">
        <f>F33</f>
        <v>1800000</v>
      </c>
      <c r="G32" s="78"/>
      <c r="H32" s="78"/>
      <c r="I32" s="81"/>
      <c r="J32" s="81"/>
      <c r="K32" s="179">
        <f>K33</f>
        <v>2270000</v>
      </c>
      <c r="L32" s="44">
        <v>23595000</v>
      </c>
    </row>
    <row r="33" spans="1:16" ht="25.2" customHeight="1" x14ac:dyDescent="0.25">
      <c r="A33" s="129" t="s">
        <v>184</v>
      </c>
      <c r="B33" s="119"/>
      <c r="C33" s="119"/>
      <c r="D33" s="121">
        <v>1210</v>
      </c>
      <c r="E33" s="121"/>
      <c r="F33" s="119">
        <v>1800000</v>
      </c>
      <c r="G33" s="32"/>
      <c r="H33" s="32"/>
      <c r="I33" s="35">
        <v>2170</v>
      </c>
      <c r="J33" s="35"/>
      <c r="K33" s="171">
        <v>2270000</v>
      </c>
      <c r="L33" s="44"/>
    </row>
    <row r="34" spans="1:16" ht="15" customHeight="1" x14ac:dyDescent="0.25">
      <c r="A34" s="144" t="s">
        <v>85</v>
      </c>
      <c r="B34" s="131"/>
      <c r="C34" s="131"/>
      <c r="D34" s="131"/>
      <c r="E34" s="131"/>
      <c r="F34" s="132"/>
      <c r="G34" s="131"/>
      <c r="H34" s="131"/>
      <c r="I34" s="131"/>
      <c r="J34" s="131"/>
      <c r="K34" s="132"/>
      <c r="L34" s="44"/>
    </row>
    <row r="35" spans="1:16" ht="14.25" customHeight="1" x14ac:dyDescent="0.25">
      <c r="A35" s="133" t="s">
        <v>241</v>
      </c>
      <c r="B35" s="134"/>
      <c r="C35" s="134"/>
      <c r="D35" s="134"/>
      <c r="E35" s="134"/>
      <c r="F35" s="135">
        <f>F4+F25+F32</f>
        <v>25110931</v>
      </c>
      <c r="G35" s="135"/>
      <c r="H35" s="135"/>
      <c r="I35" s="135"/>
      <c r="J35" s="135"/>
      <c r="K35" s="135">
        <f>K32+K25+K4</f>
        <v>26196954</v>
      </c>
      <c r="L35" s="46"/>
    </row>
    <row r="36" spans="1:16" x14ac:dyDescent="0.25">
      <c r="K36" s="39"/>
      <c r="L36" s="46">
        <v>150547900</v>
      </c>
      <c r="M36" s="47"/>
      <c r="N36" s="47"/>
      <c r="O36" s="47"/>
      <c r="P36" s="47"/>
    </row>
    <row r="37" spans="1:16" ht="13.5" customHeight="1" x14ac:dyDescent="0.25">
      <c r="K37" s="39"/>
      <c r="L37" s="32">
        <v>4477000</v>
      </c>
    </row>
    <row r="38" spans="1:16" ht="13.5" customHeight="1" x14ac:dyDescent="0.25">
      <c r="L38" s="46"/>
    </row>
    <row r="39" spans="1:16" ht="13.5" customHeight="1" x14ac:dyDescent="0.25">
      <c r="L39" s="46">
        <v>200621000</v>
      </c>
    </row>
    <row r="40" spans="1:16" ht="13.2" x14ac:dyDescent="0.25">
      <c r="L40" s="32">
        <v>175117817</v>
      </c>
    </row>
    <row r="41" spans="1:16" ht="13.5" customHeight="1" x14ac:dyDescent="0.25">
      <c r="L41" s="46">
        <v>658350</v>
      </c>
    </row>
    <row r="42" spans="1:16" ht="13.5" customHeight="1" x14ac:dyDescent="0.25">
      <c r="L42" s="46"/>
    </row>
    <row r="43" spans="1:16" ht="23.25" customHeight="1" x14ac:dyDescent="0.25">
      <c r="L43" s="32">
        <v>106000000</v>
      </c>
    </row>
    <row r="44" spans="1:16" s="31" customFormat="1" ht="22.5" customHeight="1" x14ac:dyDescent="0.25">
      <c r="A44" s="30"/>
      <c r="B44" s="30"/>
      <c r="C44" s="30"/>
      <c r="D44" s="30"/>
      <c r="E44" s="30"/>
      <c r="F44" s="30"/>
      <c r="G44" s="36"/>
      <c r="H44" s="36"/>
      <c r="I44" s="36"/>
      <c r="J44" s="36"/>
      <c r="K44" s="36"/>
      <c r="L44" s="38">
        <f>SUM(L23:L43)</f>
        <v>661197067</v>
      </c>
    </row>
    <row r="45" spans="1:16" ht="12.75" hidden="1" customHeight="1" x14ac:dyDescent="0.25">
      <c r="L45" s="39"/>
      <c r="M45" s="40"/>
      <c r="N45" s="40"/>
      <c r="O45" s="40"/>
    </row>
    <row r="46" spans="1:16" ht="13.5" customHeight="1" x14ac:dyDescent="0.25">
      <c r="L46" s="39"/>
      <c r="M46" s="40"/>
      <c r="N46" s="40"/>
      <c r="O46" s="40"/>
    </row>
    <row r="47" spans="1:16" x14ac:dyDescent="0.25">
      <c r="L47" s="39"/>
      <c r="M47" s="40"/>
      <c r="N47" s="40"/>
      <c r="O47" s="40"/>
    </row>
  </sheetData>
  <sheetProtection selectLockedCells="1" selectUnlockedCells="1"/>
  <mergeCells count="5">
    <mergeCell ref="G1:K1"/>
    <mergeCell ref="L1:L2"/>
    <mergeCell ref="O2:P2"/>
    <mergeCell ref="B1:F1"/>
    <mergeCell ref="A1:A2"/>
  </mergeCells>
  <phoneticPr fontId="31" type="noConversion"/>
  <printOptions horizontalCentered="1" verticalCentered="1"/>
  <pageMargins left="0.23622047244094491" right="0.23622047244094491" top="1.1811023622047245" bottom="0.74803149606299213" header="0.6692913385826772" footer="0.31496062992125984"/>
  <pageSetup paperSize="9" scale="56" firstPageNumber="0" orientation="portrait" horizontalDpi="300" verticalDpi="300" r:id="rId1"/>
  <headerFooter alignWithMargins="0">
    <oddHeader>&amp;C&amp;"Times New Roman,Félkövér dőlt"ZALAMERENYE KÖZSÉG ÖNKORMÁNYZAT
ÁLLAMI HOZZÁJÁRULÁSOKBÓL SZÁRMAZÓ BEVÉTELEI 2020-2021.ÉVBEN&amp;R&amp;"Times New Roman,Dőlt"4. melléklet
Adatok Ft-ba&amp;"Times New Roman,Normál"n</oddHeader>
    <oddFooter>&amp;C&amp;P</oddFooter>
  </headerFooter>
  <colBreaks count="1" manualBreakCount="1">
    <brk id="1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E22"/>
  <sheetViews>
    <sheetView view="pageLayout" zoomScaleNormal="100" workbookViewId="0">
      <selection activeCell="C8" sqref="C8"/>
    </sheetView>
  </sheetViews>
  <sheetFormatPr defaultColWidth="9.33203125" defaultRowHeight="13.2" x14ac:dyDescent="0.25"/>
  <cols>
    <col min="1" max="1" width="5.77734375" style="256" customWidth="1"/>
    <col min="2" max="2" width="8.109375" style="256" customWidth="1"/>
    <col min="3" max="3" width="76.77734375" style="256" customWidth="1"/>
    <col min="4" max="8" width="17.77734375" style="256" customWidth="1"/>
    <col min="9" max="9" width="5.77734375" style="256" customWidth="1"/>
    <col min="10" max="16384" width="9.33203125" style="256"/>
  </cols>
  <sheetData>
    <row r="1" spans="2:5" ht="12.75" customHeight="1" x14ac:dyDescent="0.25"/>
    <row r="2" spans="2:5" ht="15" customHeight="1" x14ac:dyDescent="0.25"/>
    <row r="3" spans="2:5" ht="15" customHeight="1" x14ac:dyDescent="0.25">
      <c r="B3" s="286" t="s">
        <v>293</v>
      </c>
      <c r="C3" s="287" t="s">
        <v>109</v>
      </c>
      <c r="D3" s="288" t="s">
        <v>236</v>
      </c>
      <c r="E3" s="288" t="s">
        <v>244</v>
      </c>
    </row>
    <row r="4" spans="2:5" ht="15" customHeight="1" x14ac:dyDescent="0.25">
      <c r="B4" s="286"/>
      <c r="C4" s="287"/>
      <c r="D4" s="289"/>
      <c r="E4" s="289"/>
    </row>
    <row r="5" spans="2:5" ht="6.75" customHeight="1" x14ac:dyDescent="0.25">
      <c r="B5" s="286"/>
      <c r="C5" s="287"/>
      <c r="D5" s="290"/>
      <c r="E5" s="290"/>
    </row>
    <row r="6" spans="2:5" ht="15" hidden="1" customHeight="1" x14ac:dyDescent="0.25">
      <c r="B6" s="286"/>
      <c r="C6" s="287"/>
      <c r="D6" s="257"/>
      <c r="E6" s="257"/>
    </row>
    <row r="7" spans="2:5" ht="14.1" customHeight="1" x14ac:dyDescent="0.25">
      <c r="B7" s="259" t="s">
        <v>74</v>
      </c>
      <c r="C7" s="263" t="s">
        <v>295</v>
      </c>
      <c r="D7" s="264"/>
      <c r="E7" s="264"/>
    </row>
    <row r="8" spans="2:5" ht="14.1" customHeight="1" x14ac:dyDescent="0.25">
      <c r="B8" s="265"/>
      <c r="C8" s="262" t="s">
        <v>297</v>
      </c>
      <c r="D8" s="258"/>
      <c r="E8" s="258"/>
    </row>
    <row r="9" spans="2:5" ht="14.1" customHeight="1" x14ac:dyDescent="0.25">
      <c r="B9" s="266"/>
      <c r="C9" s="267" t="s">
        <v>299</v>
      </c>
      <c r="D9" s="268">
        <v>400000</v>
      </c>
      <c r="E9" s="268">
        <v>400000</v>
      </c>
    </row>
    <row r="10" spans="2:5" ht="14.1" customHeight="1" x14ac:dyDescent="0.25">
      <c r="B10" s="266"/>
      <c r="C10" s="261" t="s">
        <v>298</v>
      </c>
      <c r="D10" s="268"/>
      <c r="E10" s="268"/>
    </row>
    <row r="11" spans="2:5" ht="14.1" customHeight="1" x14ac:dyDescent="0.25">
      <c r="B11" s="266"/>
      <c r="C11" s="261" t="s">
        <v>300</v>
      </c>
      <c r="D11" s="268">
        <v>1200000</v>
      </c>
      <c r="E11" s="268">
        <v>1200000</v>
      </c>
    </row>
    <row r="12" spans="2:5" ht="14.1" customHeight="1" x14ac:dyDescent="0.25">
      <c r="B12" s="266"/>
      <c r="C12" s="261" t="s">
        <v>294</v>
      </c>
      <c r="D12" s="268">
        <v>301000</v>
      </c>
      <c r="E12" s="268">
        <v>302000</v>
      </c>
    </row>
    <row r="13" spans="2:5" ht="14.1" customHeight="1" x14ac:dyDescent="0.25">
      <c r="B13" s="266"/>
      <c r="C13" s="261" t="s">
        <v>301</v>
      </c>
      <c r="D13" s="268">
        <v>50000</v>
      </c>
      <c r="E13" s="268">
        <v>50000</v>
      </c>
    </row>
    <row r="14" spans="2:5" ht="14.1" customHeight="1" x14ac:dyDescent="0.25">
      <c r="B14" s="266"/>
      <c r="C14" s="261" t="s">
        <v>302</v>
      </c>
      <c r="D14" s="268">
        <v>1188000</v>
      </c>
      <c r="E14" s="268">
        <v>1806000</v>
      </c>
    </row>
    <row r="15" spans="2:5" ht="14.1" customHeight="1" x14ac:dyDescent="0.25">
      <c r="B15" s="266"/>
      <c r="C15" s="261"/>
      <c r="D15" s="268"/>
      <c r="E15" s="268"/>
    </row>
    <row r="16" spans="2:5" ht="14.1" customHeight="1" x14ac:dyDescent="0.25">
      <c r="B16" s="266"/>
      <c r="C16" s="262" t="s">
        <v>303</v>
      </c>
      <c r="D16" s="268"/>
      <c r="E16" s="268"/>
    </row>
    <row r="17" spans="2:5" ht="14.1" customHeight="1" x14ac:dyDescent="0.25">
      <c r="B17" s="266"/>
      <c r="C17" s="267" t="s">
        <v>304</v>
      </c>
      <c r="D17" s="268">
        <v>110000</v>
      </c>
      <c r="E17" s="268">
        <v>110000</v>
      </c>
    </row>
    <row r="18" spans="2:5" ht="14.1" customHeight="1" x14ac:dyDescent="0.25">
      <c r="B18" s="266"/>
      <c r="C18" s="261" t="s">
        <v>305</v>
      </c>
      <c r="D18" s="268">
        <v>600000</v>
      </c>
      <c r="E18" s="268">
        <v>600000</v>
      </c>
    </row>
    <row r="19" spans="2:5" ht="14.1" customHeight="1" x14ac:dyDescent="0.25">
      <c r="B19" s="266"/>
      <c r="C19" s="261" t="s">
        <v>306</v>
      </c>
      <c r="D19" s="268"/>
      <c r="E19" s="268"/>
    </row>
    <row r="20" spans="2:5" ht="14.1" customHeight="1" x14ac:dyDescent="0.25">
      <c r="B20" s="269"/>
      <c r="C20" s="260" t="s">
        <v>296</v>
      </c>
      <c r="D20" s="270">
        <f>SUM(D9:D19)</f>
        <v>3849000</v>
      </c>
      <c r="E20" s="270">
        <f>SUM(E9:E19)</f>
        <v>4468000</v>
      </c>
    </row>
    <row r="21" spans="2:5" x14ac:dyDescent="0.25">
      <c r="B21" s="271"/>
      <c r="C21" s="271"/>
      <c r="D21" s="271"/>
      <c r="E21" s="271"/>
    </row>
    <row r="22" spans="2:5" x14ac:dyDescent="0.25">
      <c r="B22" s="271"/>
      <c r="C22" s="271"/>
      <c r="D22" s="271"/>
      <c r="E22" s="271"/>
    </row>
  </sheetData>
  <mergeCells count="4">
    <mergeCell ref="B3:B6"/>
    <mergeCell ref="C3:C6"/>
    <mergeCell ref="D3:D5"/>
    <mergeCell ref="E3:E5"/>
  </mergeCells>
  <printOptions horizontalCentered="1"/>
  <pageMargins left="0.23622047244094491" right="0.23622047244094491" top="1.1023622047244095" bottom="0.19685039370078741" header="0.35433070866141736" footer="0.19685039370078741"/>
  <pageSetup paperSize="9" scale="95" orientation="landscape" r:id="rId1"/>
  <headerFooter alignWithMargins="0">
    <oddHeader xml:space="preserve">&amp;C&amp;"Times New Roman,Félkövér"  
ZALAMERENYE KÖZSÉG ÖNKORMÁNYZATA ÁLTAL FOLYÓSÍTOTT 
ELLÁTÁSOK (SZOCIÁLIS) RÉSZLETEZÉSE  2021. ÉVBEN
 &amp;R5. melléklet
adatok  Ft-ben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view="pageLayout" zoomScaleNormal="100" workbookViewId="0">
      <selection activeCell="B19" sqref="B19"/>
    </sheetView>
  </sheetViews>
  <sheetFormatPr defaultRowHeight="13.2" x14ac:dyDescent="0.25"/>
  <cols>
    <col min="2" max="2" width="92.44140625" bestFit="1" customWidth="1"/>
    <col min="3" max="3" width="20.77734375" customWidth="1"/>
    <col min="4" max="4" width="21.6640625" customWidth="1"/>
    <col min="6" max="6" width="10.77734375" bestFit="1" customWidth="1"/>
    <col min="8" max="8" width="12.6640625" bestFit="1" customWidth="1"/>
  </cols>
  <sheetData>
    <row r="1" spans="1:6" ht="13.95" customHeight="1" x14ac:dyDescent="0.25">
      <c r="A1" s="292" t="s">
        <v>11</v>
      </c>
      <c r="B1" s="293" t="s">
        <v>189</v>
      </c>
      <c r="C1" s="292" t="s">
        <v>236</v>
      </c>
      <c r="D1" s="292" t="s">
        <v>244</v>
      </c>
    </row>
    <row r="2" spans="1:6" ht="13.95" customHeight="1" x14ac:dyDescent="0.25">
      <c r="A2" s="292"/>
      <c r="B2" s="293"/>
      <c r="C2" s="292"/>
      <c r="D2" s="292"/>
    </row>
    <row r="3" spans="1:6" ht="13.95" customHeight="1" x14ac:dyDescent="0.25">
      <c r="A3" s="292"/>
      <c r="B3" s="293"/>
      <c r="C3" s="292"/>
      <c r="D3" s="292"/>
    </row>
    <row r="4" spans="1:6" ht="13.95" customHeight="1" x14ac:dyDescent="0.25">
      <c r="A4" s="292"/>
      <c r="B4" s="293"/>
      <c r="C4" s="292"/>
      <c r="D4" s="292"/>
    </row>
    <row r="5" spans="1:6" x14ac:dyDescent="0.25">
      <c r="A5" s="183"/>
      <c r="B5" s="184" t="s">
        <v>190</v>
      </c>
      <c r="C5" s="184"/>
      <c r="D5" s="183"/>
    </row>
    <row r="6" spans="1:6" ht="13.8" thickBot="1" x14ac:dyDescent="0.3">
      <c r="A6" s="185" t="s">
        <v>191</v>
      </c>
      <c r="B6" s="186" t="s">
        <v>192</v>
      </c>
      <c r="C6" s="186"/>
      <c r="D6" s="187"/>
    </row>
    <row r="7" spans="1:6" ht="13.8" thickBot="1" x14ac:dyDescent="0.3">
      <c r="A7" s="188" t="s">
        <v>74</v>
      </c>
      <c r="B7" s="238" t="s">
        <v>290</v>
      </c>
      <c r="C7" s="189"/>
      <c r="D7" s="153">
        <f>157480+42520</f>
        <v>200000</v>
      </c>
      <c r="E7" s="147"/>
      <c r="F7" s="148"/>
    </row>
    <row r="8" spans="1:6" x14ac:dyDescent="0.25">
      <c r="A8" s="188">
        <v>2</v>
      </c>
      <c r="B8" s="190" t="s">
        <v>256</v>
      </c>
      <c r="C8" s="191"/>
      <c r="D8" s="155">
        <f>787402+212598</f>
        <v>1000000</v>
      </c>
      <c r="E8" s="147"/>
      <c r="F8" s="148"/>
    </row>
    <row r="9" spans="1:6" x14ac:dyDescent="0.25">
      <c r="A9" s="291" t="s">
        <v>195</v>
      </c>
      <c r="B9" s="291"/>
      <c r="C9" s="192"/>
      <c r="D9" s="193">
        <f>SUM(D7:D8)</f>
        <v>1200000</v>
      </c>
      <c r="E9" s="147"/>
    </row>
    <row r="10" spans="1:6" ht="13.8" thickBot="1" x14ac:dyDescent="0.3">
      <c r="A10" s="194" t="s">
        <v>193</v>
      </c>
      <c r="B10" s="195" t="s">
        <v>12</v>
      </c>
      <c r="C10" s="195"/>
      <c r="D10" s="196"/>
      <c r="E10" s="147"/>
    </row>
    <row r="11" spans="1:6" x14ac:dyDescent="0.25">
      <c r="A11" s="188">
        <v>1</v>
      </c>
      <c r="B11" s="152" t="s">
        <v>255</v>
      </c>
      <c r="C11" s="166"/>
      <c r="D11" s="153">
        <f>157480+42520</f>
        <v>200000</v>
      </c>
      <c r="E11" s="147"/>
    </row>
    <row r="12" spans="1:6" ht="13.8" thickBot="1" x14ac:dyDescent="0.3">
      <c r="A12" s="197">
        <v>2</v>
      </c>
      <c r="B12" s="145" t="s">
        <v>259</v>
      </c>
      <c r="C12" s="167"/>
      <c r="D12" s="154">
        <f>118110+31890</f>
        <v>150000</v>
      </c>
      <c r="E12" s="147"/>
      <c r="F12" s="95"/>
    </row>
    <row r="13" spans="1:6" x14ac:dyDescent="0.25">
      <c r="A13" s="188">
        <v>3</v>
      </c>
      <c r="B13" s="190" t="s">
        <v>257</v>
      </c>
      <c r="C13" s="191"/>
      <c r="D13" s="155">
        <f>1796850+485150</f>
        <v>2282000</v>
      </c>
      <c r="E13" s="147"/>
    </row>
    <row r="14" spans="1:6" x14ac:dyDescent="0.25">
      <c r="A14" s="197">
        <v>4</v>
      </c>
      <c r="B14" s="151" t="s">
        <v>258</v>
      </c>
      <c r="C14" s="168"/>
      <c r="D14" s="156">
        <f>93421260+25223740</f>
        <v>118645000</v>
      </c>
      <c r="E14" s="147"/>
    </row>
    <row r="15" spans="1:6" x14ac:dyDescent="0.25">
      <c r="A15" s="236">
        <v>5</v>
      </c>
      <c r="B15" s="169" t="s">
        <v>271</v>
      </c>
      <c r="C15" s="255">
        <v>3911412</v>
      </c>
      <c r="D15" s="170"/>
      <c r="E15" s="147"/>
    </row>
    <row r="16" spans="1:6" x14ac:dyDescent="0.25">
      <c r="A16" s="291" t="s">
        <v>196</v>
      </c>
      <c r="B16" s="291"/>
      <c r="C16" s="254">
        <f>SUM(C11:C15)</f>
        <v>3911412</v>
      </c>
      <c r="D16" s="193">
        <f>SUM(D11:D14)</f>
        <v>121277000</v>
      </c>
      <c r="E16" s="146"/>
    </row>
    <row r="17" spans="1:5" ht="23.25" customHeight="1" x14ac:dyDescent="0.25">
      <c r="A17" s="291" t="s">
        <v>197</v>
      </c>
      <c r="B17" s="291"/>
      <c r="C17" s="254">
        <v>3911412</v>
      </c>
      <c r="D17" s="193">
        <v>122477000</v>
      </c>
      <c r="E17" s="146"/>
    </row>
    <row r="18" spans="1:5" x14ac:dyDescent="0.25">
      <c r="A18" s="198"/>
      <c r="B18" s="198"/>
      <c r="C18" s="198"/>
      <c r="D18" s="198"/>
    </row>
  </sheetData>
  <mergeCells count="7">
    <mergeCell ref="A17:B17"/>
    <mergeCell ref="A9:B9"/>
    <mergeCell ref="A16:B16"/>
    <mergeCell ref="A1:A4"/>
    <mergeCell ref="B1:B4"/>
    <mergeCell ref="D1:D4"/>
    <mergeCell ref="C1:C4"/>
  </mergeCells>
  <phoneticPr fontId="75" type="noConversion"/>
  <pageMargins left="0.9055118110236221" right="0.31496062992125984" top="1.7322834645669292" bottom="0.74803149606299213" header="0.9055118110236221" footer="0.31496062992125984"/>
  <pageSetup paperSize="9" scale="71" orientation="portrait" horizontalDpi="300" verticalDpi="300" r:id="rId1"/>
  <headerFooter>
    <oddHeader xml:space="preserve">&amp;C&amp;"Times New Roman CE,Félkövér dőlt"ZALAMERENYE KÖZSÉG ÖNKORMÁNYZAT BERUHÁZÁSI ÉS 
FELÚJÍTÁSI ELŐIRÁNYZATAI 2020.-2021. ÉVBEN&amp;R
6. melléklet
adatok Ft-ban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view="pageLayout" zoomScaleNormal="100" workbookViewId="0">
      <selection activeCell="B12" sqref="B12"/>
    </sheetView>
  </sheetViews>
  <sheetFormatPr defaultRowHeight="13.2" x14ac:dyDescent="0.25"/>
  <cols>
    <col min="2" max="2" width="48.44140625" customWidth="1"/>
    <col min="3" max="3" width="18" customWidth="1"/>
    <col min="4" max="4" width="28.109375" bestFit="1" customWidth="1"/>
  </cols>
  <sheetData>
    <row r="1" spans="1:4" ht="13.2" customHeight="1" x14ac:dyDescent="0.25">
      <c r="A1" s="294" t="s">
        <v>11</v>
      </c>
      <c r="B1" s="294" t="s">
        <v>198</v>
      </c>
      <c r="C1" s="295" t="s">
        <v>270</v>
      </c>
      <c r="D1" s="296" t="s">
        <v>267</v>
      </c>
    </row>
    <row r="2" spans="1:4" ht="13.2" customHeight="1" x14ac:dyDescent="0.25">
      <c r="A2" s="294"/>
      <c r="B2" s="294"/>
      <c r="C2" s="295"/>
      <c r="D2" s="297"/>
    </row>
    <row r="3" spans="1:4" ht="13.2" customHeight="1" x14ac:dyDescent="0.25">
      <c r="A3" s="294"/>
      <c r="B3" s="294"/>
      <c r="C3" s="295"/>
      <c r="D3" s="297"/>
    </row>
    <row r="4" spans="1:4" ht="13.2" customHeight="1" thickBot="1" x14ac:dyDescent="0.3">
      <c r="A4" s="294"/>
      <c r="B4" s="294"/>
      <c r="C4" s="295"/>
      <c r="D4" s="297"/>
    </row>
    <row r="5" spans="1:4" ht="19.5" customHeight="1" x14ac:dyDescent="0.25">
      <c r="A5" s="158" t="s">
        <v>199</v>
      </c>
      <c r="B5" s="199" t="s">
        <v>283</v>
      </c>
      <c r="C5" s="165">
        <v>0</v>
      </c>
      <c r="D5" s="200" t="s">
        <v>268</v>
      </c>
    </row>
    <row r="6" spans="1:4" ht="19.5" customHeight="1" thickBot="1" x14ac:dyDescent="0.3">
      <c r="A6" s="158" t="s">
        <v>200</v>
      </c>
      <c r="B6" s="199" t="s">
        <v>201</v>
      </c>
      <c r="C6" s="163">
        <v>0</v>
      </c>
      <c r="D6" s="201" t="s">
        <v>268</v>
      </c>
    </row>
    <row r="7" spans="1:4" ht="28.5" customHeight="1" thickBot="1" x14ac:dyDescent="0.3">
      <c r="A7" s="159"/>
      <c r="B7" s="202" t="s">
        <v>203</v>
      </c>
      <c r="C7" s="203">
        <v>0</v>
      </c>
      <c r="D7" s="204" t="s">
        <v>268</v>
      </c>
    </row>
    <row r="8" spans="1:4" ht="27.75" customHeight="1" x14ac:dyDescent="0.25">
      <c r="A8" s="158" t="s">
        <v>204</v>
      </c>
      <c r="B8" s="205" t="s">
        <v>205</v>
      </c>
      <c r="C8" s="164">
        <v>0</v>
      </c>
      <c r="D8" s="206" t="s">
        <v>268</v>
      </c>
    </row>
    <row r="9" spans="1:4" ht="27.75" customHeight="1" x14ac:dyDescent="0.25">
      <c r="A9" s="158"/>
      <c r="B9" s="272" t="s">
        <v>307</v>
      </c>
      <c r="C9" s="164">
        <v>1437717</v>
      </c>
      <c r="D9" s="206"/>
    </row>
    <row r="10" spans="1:4" ht="27.75" customHeight="1" thickBot="1" x14ac:dyDescent="0.3">
      <c r="A10" s="158"/>
      <c r="B10" s="272" t="s">
        <v>308</v>
      </c>
      <c r="C10" s="164">
        <v>2985961</v>
      </c>
      <c r="D10" s="206"/>
    </row>
    <row r="11" spans="1:4" ht="13.8" thickBot="1" x14ac:dyDescent="0.3">
      <c r="A11" s="159"/>
      <c r="B11" s="207" t="s">
        <v>206</v>
      </c>
      <c r="C11" s="208">
        <f>SUM(C9:C10)</f>
        <v>4423678</v>
      </c>
      <c r="D11" s="204" t="s">
        <v>268</v>
      </c>
    </row>
    <row r="12" spans="1:4" ht="25.5" customHeight="1" thickBot="1" x14ac:dyDescent="0.3">
      <c r="A12" s="157"/>
      <c r="B12" s="209" t="s">
        <v>207</v>
      </c>
      <c r="C12" s="210">
        <f>C11+C7</f>
        <v>4423678</v>
      </c>
      <c r="D12" s="211" t="s">
        <v>268</v>
      </c>
    </row>
    <row r="13" spans="1:4" ht="13.8" thickBot="1" x14ac:dyDescent="0.3">
      <c r="A13" s="212" t="s">
        <v>74</v>
      </c>
      <c r="B13" s="213" t="s">
        <v>208</v>
      </c>
      <c r="C13" s="214">
        <v>2346461</v>
      </c>
      <c r="D13" s="215" t="s">
        <v>268</v>
      </c>
    </row>
    <row r="14" spans="1:4" ht="27" customHeight="1" thickBot="1" x14ac:dyDescent="0.3">
      <c r="A14" s="157"/>
      <c r="B14" s="209" t="s">
        <v>209</v>
      </c>
      <c r="C14" s="210">
        <f>C13+C11</f>
        <v>6770139</v>
      </c>
      <c r="D14" s="216" t="s">
        <v>268</v>
      </c>
    </row>
    <row r="17" spans="3:3" x14ac:dyDescent="0.25">
      <c r="C17" s="95"/>
    </row>
  </sheetData>
  <mergeCells count="4">
    <mergeCell ref="A1:A4"/>
    <mergeCell ref="B1:B4"/>
    <mergeCell ref="C1:C4"/>
    <mergeCell ref="D1:D4"/>
  </mergeCells>
  <phoneticPr fontId="75" type="noConversion"/>
  <pageMargins left="0.70866141732283472" right="0.70866141732283472" top="1.7322834645669292" bottom="0.74803149606299213" header="0.9055118110236221" footer="0.31496062992125984"/>
  <pageSetup paperSize="9" scale="93" orientation="portrait" horizontalDpi="300" verticalDpi="300" r:id="rId1"/>
  <headerFooter>
    <oddHeader>&amp;C&amp;"Times New Roman CE,Félkövér dőlt"ZALAMERENYE KÖZSÉG ÖNKORMÁNYZAT TARTALÉK
 ELŐIRÁNYZATAI 2021. ÉVBEN&amp;R
7. melléklet
adatok Ft-ban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Layout" zoomScaleNormal="100" workbookViewId="0">
      <selection activeCell="M2" sqref="M2"/>
    </sheetView>
  </sheetViews>
  <sheetFormatPr defaultColWidth="9.33203125" defaultRowHeight="13.2" x14ac:dyDescent="0.25"/>
  <cols>
    <col min="1" max="1" width="7.33203125" style="49" customWidth="1"/>
    <col min="2" max="2" width="33.77734375" style="49" customWidth="1"/>
    <col min="3" max="3" width="9.77734375" style="49" customWidth="1"/>
    <col min="4" max="4" width="7.6640625" style="49" customWidth="1"/>
    <col min="5" max="5" width="12" style="49" customWidth="1"/>
    <col min="6" max="6" width="11.44140625" style="49" customWidth="1"/>
    <col min="7" max="7" width="11.77734375" style="49" customWidth="1"/>
    <col min="8" max="8" width="13.109375" style="49" customWidth="1"/>
    <col min="9" max="9" width="11" style="49" customWidth="1"/>
    <col min="10" max="10" width="11.77734375" style="49" customWidth="1"/>
    <col min="11" max="16384" width="9.33203125" style="49"/>
  </cols>
  <sheetData>
    <row r="1" spans="1:10" s="48" customFormat="1" ht="36.75" customHeight="1" x14ac:dyDescent="0.3">
      <c r="A1" s="298"/>
      <c r="B1" s="300" t="s">
        <v>210</v>
      </c>
      <c r="C1" s="300" t="s">
        <v>34</v>
      </c>
      <c r="D1" s="300" t="s">
        <v>35</v>
      </c>
      <c r="E1" s="300" t="s">
        <v>211</v>
      </c>
      <c r="F1" s="304" t="s">
        <v>36</v>
      </c>
      <c r="G1" s="304"/>
      <c r="H1" s="300" t="s">
        <v>260</v>
      </c>
      <c r="I1" s="300"/>
      <c r="J1" s="302" t="s">
        <v>242</v>
      </c>
    </row>
    <row r="2" spans="1:10" s="48" customFormat="1" ht="60.75" customHeight="1" x14ac:dyDescent="0.3">
      <c r="A2" s="299"/>
      <c r="B2" s="301"/>
      <c r="C2" s="301"/>
      <c r="D2" s="301"/>
      <c r="E2" s="301"/>
      <c r="F2" s="219" t="s">
        <v>238</v>
      </c>
      <c r="G2" s="220" t="s">
        <v>239</v>
      </c>
      <c r="H2" s="220" t="s">
        <v>37</v>
      </c>
      <c r="I2" s="220" t="s">
        <v>38</v>
      </c>
      <c r="J2" s="303"/>
    </row>
    <row r="3" spans="1:10" ht="39.9" customHeight="1" x14ac:dyDescent="0.25">
      <c r="A3" s="217"/>
      <c r="B3" s="162" t="s">
        <v>263</v>
      </c>
      <c r="C3" s="162" t="s">
        <v>263</v>
      </c>
      <c r="D3" s="137" t="s">
        <v>263</v>
      </c>
      <c r="E3" s="138">
        <v>0</v>
      </c>
      <c r="F3" s="136">
        <v>0</v>
      </c>
      <c r="G3" s="136">
        <v>0</v>
      </c>
      <c r="H3" s="136">
        <v>0</v>
      </c>
      <c r="I3" s="136">
        <v>0</v>
      </c>
      <c r="J3" s="160">
        <v>0</v>
      </c>
    </row>
    <row r="4" spans="1:10" ht="39.9" customHeight="1" thickBot="1" x14ac:dyDescent="0.3">
      <c r="A4" s="218"/>
      <c r="B4" s="161" t="s">
        <v>108</v>
      </c>
      <c r="C4" s="161"/>
      <c r="D4" s="161"/>
      <c r="E4" s="161">
        <f t="shared" ref="E4:J4" si="0">SUM(E3:E3)</f>
        <v>0</v>
      </c>
      <c r="F4" s="161">
        <f t="shared" si="0"/>
        <v>0</v>
      </c>
      <c r="G4" s="161">
        <f t="shared" si="0"/>
        <v>0</v>
      </c>
      <c r="H4" s="161">
        <f t="shared" si="0"/>
        <v>0</v>
      </c>
      <c r="I4" s="161">
        <f t="shared" si="0"/>
        <v>0</v>
      </c>
      <c r="J4" s="221">
        <f t="shared" si="0"/>
        <v>0</v>
      </c>
    </row>
    <row r="5" spans="1:10" ht="10.5" customHeight="1" x14ac:dyDescent="0.25">
      <c r="B5" s="50"/>
      <c r="C5" s="50"/>
      <c r="D5" s="50"/>
      <c r="E5" s="50"/>
      <c r="F5" s="50"/>
      <c r="G5" s="50"/>
      <c r="H5" s="50"/>
      <c r="I5" s="50"/>
    </row>
    <row r="6" spans="1:10" ht="20.100000000000001" customHeight="1" x14ac:dyDescent="0.25">
      <c r="B6" s="50"/>
      <c r="C6" s="50"/>
      <c r="D6" s="50"/>
      <c r="E6" s="50"/>
      <c r="F6" s="50"/>
      <c r="G6" s="50"/>
      <c r="H6" s="50"/>
      <c r="I6" s="50"/>
    </row>
    <row r="7" spans="1:10" ht="20.100000000000001" customHeight="1" x14ac:dyDescent="0.25">
      <c r="B7" s="50"/>
      <c r="C7" s="50"/>
      <c r="D7" s="50"/>
      <c r="E7" s="50"/>
      <c r="F7" s="50"/>
      <c r="G7" s="50"/>
      <c r="H7" s="50"/>
      <c r="I7" s="50"/>
    </row>
    <row r="8" spans="1:10" ht="36.75" customHeight="1" x14ac:dyDescent="0.25">
      <c r="A8"/>
      <c r="B8"/>
      <c r="C8" s="51"/>
    </row>
    <row r="9" spans="1:10" ht="20.100000000000001" customHeight="1" x14ac:dyDescent="0.25">
      <c r="A9"/>
      <c r="B9"/>
      <c r="C9"/>
    </row>
    <row r="10" spans="1:10" ht="20.100000000000001" customHeight="1" x14ac:dyDescent="0.25">
      <c r="A10"/>
      <c r="B10"/>
      <c r="C10" s="51"/>
    </row>
    <row r="11" spans="1:10" ht="20.100000000000001" customHeight="1" x14ac:dyDescent="0.25">
      <c r="A11"/>
      <c r="B11"/>
      <c r="C11"/>
    </row>
    <row r="12" spans="1:10" ht="20.100000000000001" customHeight="1" x14ac:dyDescent="0.25">
      <c r="A12"/>
      <c r="B12"/>
      <c r="C12" s="51"/>
    </row>
    <row r="13" spans="1:10" ht="20.100000000000001" customHeight="1" x14ac:dyDescent="0.25">
      <c r="A13"/>
      <c r="B13"/>
      <c r="C13"/>
    </row>
    <row r="14" spans="1:10" ht="20.100000000000001" customHeight="1" x14ac:dyDescent="0.25">
      <c r="A14"/>
      <c r="B14"/>
      <c r="C14" s="51"/>
    </row>
    <row r="15" spans="1:10" ht="20.100000000000001" customHeight="1" x14ac:dyDescent="0.25">
      <c r="A15"/>
      <c r="B15"/>
      <c r="C15"/>
    </row>
    <row r="16" spans="1:10" ht="20.100000000000001" customHeight="1" x14ac:dyDescent="0.25">
      <c r="A16"/>
      <c r="B16"/>
      <c r="C16" s="51"/>
    </row>
    <row r="17" spans="1:7" ht="20.100000000000001" customHeight="1" x14ac:dyDescent="0.25">
      <c r="A17"/>
      <c r="B17"/>
      <c r="C17"/>
    </row>
    <row r="18" spans="1:7" ht="20.100000000000001" customHeight="1" x14ac:dyDescent="0.25">
      <c r="A18"/>
      <c r="B18"/>
      <c r="C18" s="51"/>
    </row>
    <row r="19" spans="1:7" ht="20.100000000000001" customHeight="1" x14ac:dyDescent="0.25">
      <c r="A19"/>
      <c r="B19"/>
      <c r="C19"/>
    </row>
    <row r="20" spans="1:7" ht="20.100000000000001" customHeight="1" x14ac:dyDescent="0.25">
      <c r="A20"/>
      <c r="B20"/>
      <c r="C20" s="51"/>
    </row>
    <row r="21" spans="1:7" ht="20.100000000000001" customHeight="1" x14ac:dyDescent="0.25"/>
    <row r="22" spans="1:7" ht="20.100000000000001" customHeight="1" x14ac:dyDescent="0.25">
      <c r="B22"/>
      <c r="C22"/>
      <c r="D22"/>
      <c r="E22"/>
      <c r="F22"/>
      <c r="G22"/>
    </row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20.100000000000001" customHeight="1" x14ac:dyDescent="0.25"/>
    <row r="28" spans="1:7" ht="20.100000000000001" customHeight="1" x14ac:dyDescent="0.25"/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</sheetData>
  <mergeCells count="8">
    <mergeCell ref="A1:A2"/>
    <mergeCell ref="B1:B2"/>
    <mergeCell ref="J1:J2"/>
    <mergeCell ref="C1:C2"/>
    <mergeCell ref="D1:D2"/>
    <mergeCell ref="E1:E2"/>
    <mergeCell ref="F1:G1"/>
    <mergeCell ref="H1:I1"/>
  </mergeCells>
  <phoneticPr fontId="11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5" orientation="landscape" horizontalDpi="300" verticalDpi="300" r:id="rId1"/>
  <headerFooter alignWithMargins="0">
    <oddHeader>&amp;C&amp;"Times New Roman CE,Félkövér dőlt"ZALAMERENYE KÖZSÉG ÖNKORMÁNYZT HITELÁLLOMÁNY ÉS ADÓSSÁGSZOLGÁLAT ALAKULÁSA 2020-2022. ÉVEKBEN&amp;R8. melléklet
Adatok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Layout" zoomScaleNormal="100" workbookViewId="0">
      <selection activeCell="G4" sqref="G4"/>
    </sheetView>
  </sheetViews>
  <sheetFormatPr defaultRowHeight="13.2" x14ac:dyDescent="0.25"/>
  <cols>
    <col min="1" max="1" width="46.109375" customWidth="1"/>
    <col min="2" max="2" width="13.44140625" customWidth="1"/>
    <col min="3" max="3" width="14" customWidth="1"/>
    <col min="4" max="4" width="21.109375" customWidth="1"/>
    <col min="5" max="5" width="10.6640625" customWidth="1"/>
    <col min="6" max="6" width="11.33203125" customWidth="1"/>
    <col min="7" max="7" width="41.33203125" customWidth="1"/>
    <col min="8" max="9" width="11.44140625" customWidth="1"/>
    <col min="10" max="10" width="13.109375" customWidth="1"/>
    <col min="12" max="12" width="12.77734375" customWidth="1"/>
    <col min="14" max="14" width="14.77734375" customWidth="1"/>
    <col min="15" max="15" width="13" customWidth="1"/>
    <col min="16" max="16" width="11.44140625" customWidth="1"/>
    <col min="17" max="17" width="10.6640625" customWidth="1"/>
  </cols>
  <sheetData>
    <row r="1" spans="1:6" x14ac:dyDescent="0.25">
      <c r="A1" s="222"/>
      <c r="B1" s="222"/>
      <c r="C1" s="222"/>
      <c r="D1" s="222"/>
      <c r="E1" s="222"/>
      <c r="F1" s="222"/>
    </row>
    <row r="2" spans="1:6" ht="41.4" x14ac:dyDescent="0.25">
      <c r="A2" s="237" t="s">
        <v>212</v>
      </c>
      <c r="B2" s="242" t="s">
        <v>261</v>
      </c>
      <c r="C2" s="242" t="s">
        <v>213</v>
      </c>
      <c r="D2" s="242" t="s">
        <v>289</v>
      </c>
      <c r="E2" s="242" t="s">
        <v>100</v>
      </c>
      <c r="F2" s="242" t="s">
        <v>262</v>
      </c>
    </row>
    <row r="3" spans="1:6" x14ac:dyDescent="0.25">
      <c r="A3" s="238" t="s">
        <v>264</v>
      </c>
      <c r="B3" s="239">
        <v>3</v>
      </c>
      <c r="C3" s="238">
        <v>3</v>
      </c>
      <c r="D3" s="238">
        <v>1</v>
      </c>
      <c r="E3" s="238"/>
      <c r="F3" s="240">
        <f>C3+D3+E3</f>
        <v>4</v>
      </c>
    </row>
    <row r="4" spans="1:6" x14ac:dyDescent="0.25">
      <c r="A4" s="238" t="s">
        <v>265</v>
      </c>
      <c r="B4" s="239">
        <v>1</v>
      </c>
      <c r="C4" s="238"/>
      <c r="D4" s="238"/>
      <c r="E4" s="238">
        <v>1</v>
      </c>
      <c r="F4" s="240">
        <f>SUM(C4:E4)</f>
        <v>1</v>
      </c>
    </row>
    <row r="5" spans="1:6" x14ac:dyDescent="0.25">
      <c r="A5" s="238" t="s">
        <v>266</v>
      </c>
      <c r="B5" s="239">
        <v>1</v>
      </c>
      <c r="C5" s="238"/>
      <c r="D5" s="238"/>
      <c r="E5" s="238">
        <v>1</v>
      </c>
      <c r="F5" s="240">
        <f>SUM(C5:E5)</f>
        <v>1</v>
      </c>
    </row>
    <row r="6" spans="1:6" x14ac:dyDescent="0.25">
      <c r="A6" s="241" t="s">
        <v>214</v>
      </c>
      <c r="B6" s="241">
        <f>SUM(B3:B5)</f>
        <v>5</v>
      </c>
      <c r="C6" s="241">
        <f>SUM(C3:C5)</f>
        <v>3</v>
      </c>
      <c r="D6" s="241">
        <f>SUM(D3:D5)</f>
        <v>1</v>
      </c>
      <c r="E6" s="241">
        <f>SUM(E3:E5)</f>
        <v>2</v>
      </c>
      <c r="F6" s="241">
        <f>SUM(F3:F5)</f>
        <v>6</v>
      </c>
    </row>
    <row r="7" spans="1:6" x14ac:dyDescent="0.25">
      <c r="A7" s="222"/>
      <c r="B7" s="222"/>
      <c r="C7" s="222"/>
      <c r="D7" s="222"/>
      <c r="E7" s="222"/>
      <c r="F7" s="222"/>
    </row>
  </sheetData>
  <pageMargins left="0.7" right="0.7" top="0.75" bottom="0.75" header="0.3" footer="0.3"/>
  <pageSetup paperSize="9" scale="87" orientation="landscape" horizontalDpi="300" verticalDpi="300" r:id="rId1"/>
  <headerFooter>
    <oddHeader>&amp;C&amp;"Times New Roman CE,Félkövér dőlt"ZALAMERENYE KÖZSÉG ÖNKORMÁNYZATA 
 LÉTSZÁMÁNAK ALAKULÁSA 2021. ÉVBEN&amp;R9. melléklet
adatok fő-ben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5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11.a</vt:lpstr>
      <vt:lpstr>11.b</vt:lpstr>
      <vt:lpstr>12</vt:lpstr>
      <vt:lpstr>'11.a'!Nyomtatási_cím</vt:lpstr>
      <vt:lpstr>'11.b'!Nyomtatási_cím</vt:lpstr>
      <vt:lpstr>'4'!Nyomtatási_cím</vt:lpstr>
      <vt:lpstr>'4'!Nyomtatási_terület</vt:lpstr>
      <vt:lpstr>'8'!Nyomtatási_terület</vt:lpstr>
    </vt:vector>
  </TitlesOfParts>
  <Company>ZMJV 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Közgazdasági Osztály</dc:creator>
  <cp:lastModifiedBy>User</cp:lastModifiedBy>
  <cp:lastPrinted>2020-03-09T14:03:34Z</cp:lastPrinted>
  <dcterms:created xsi:type="dcterms:W3CDTF">2002-12-30T13:12:46Z</dcterms:created>
  <dcterms:modified xsi:type="dcterms:W3CDTF">2021-06-13T15:44:19Z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1965301916</vt:i4>
  </property>
  <property fmtid="{D5CDD505-2E9C-101B-9397-08002B2CF9AE}" pid="3" name="_EmailSubject">
    <vt:lpwstr>2017.</vt:lpwstr>
  </property>
  <property fmtid="{D5CDD505-2E9C-101B-9397-08002B2CF9AE}" pid="4" name="_AuthorEmail">
    <vt:lpwstr>szlavecz@zelkanet.hu</vt:lpwstr>
  </property>
  <property fmtid="{D5CDD505-2E9C-101B-9397-08002B2CF9AE}" pid="5" name="_AuthorEmailDisplayName">
    <vt:lpwstr>Szlávecz Ferenc</vt:lpwstr>
  </property>
  <property fmtid="{D5CDD505-2E9C-101B-9397-08002B2CF9AE}" pid="6" name="_ReviewingToolsShownOnce">
    <vt:lpwstr/>
  </property>
</Properties>
</file>