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60" windowWidth="15480" windowHeight="9210" tabRatio="770" activeTab="8"/>
  </bookViews>
  <sheets>
    <sheet name="bevételek össz" sheetId="22" r:id="rId1"/>
    <sheet name="kiadások össz" sheetId="2" r:id="rId2"/>
    <sheet name="finansz bev kiad" sheetId="3" r:id="rId3"/>
    <sheet name="létszám" sheetId="25" r:id="rId4"/>
    <sheet name="támogatásért átvett" sheetId="12" r:id="rId5"/>
    <sheet name="átvett pe" sheetId="13" r:id="rId6"/>
    <sheet name="helyi adók" sheetId="28" r:id="rId7"/>
    <sheet name="egyéb felhalm bevétel" sheetId="15" r:id="rId8"/>
    <sheet name="állami tám" sheetId="16" r:id="rId9"/>
    <sheet name="támog érték kiad" sheetId="4" r:id="rId10"/>
    <sheet name="átadott p" sheetId="30" r:id="rId11"/>
    <sheet name="beruh felújít" sheetId="6" r:id="rId12"/>
    <sheet name="E-EU PROJEKT" sheetId="7" r:id="rId13"/>
    <sheet name="tartalékok" sheetId="8" r:id="rId14"/>
    <sheet name="ellátottak pj." sheetId="9" r:id="rId15"/>
    <sheet name="intézmény finansz" sheetId="10" r:id="rId16"/>
    <sheet name="ÚJ RENDELET MELLÉKLET" sheetId="21" r:id="rId17"/>
    <sheet name="új mell KÖH" sheetId="24" r:id="rId18"/>
    <sheet name="EI ÜTEMTERV" sheetId="20" r:id="rId19"/>
    <sheet name="ei ütemterv KÖH" sheetId="39" r:id="rId20"/>
    <sheet name="vagyonmérleg" sheetId="33" r:id="rId21"/>
    <sheet name="MÉRLEG KIADÁS" sheetId="23" r:id="rId22"/>
    <sheet name="MÉRLEG BEVÉTEL" sheetId="1" r:id="rId23"/>
    <sheet name="vagyonkimut" sheetId="35" r:id="rId24"/>
    <sheet name="pénzeszk.vált " sheetId="36" r:id="rId25"/>
    <sheet name="pm" sheetId="31" r:id="rId26"/>
    <sheet name="eredmény " sheetId="32" r:id="rId27"/>
    <sheet name="KÖZVETETT" sheetId="19" r:id="rId28"/>
    <sheet name="E -stabilitási" sheetId="11" r:id="rId29"/>
    <sheet name="TÖBB ÉVES" sheetId="18" r:id="rId30"/>
    <sheet name="gördülő" sheetId="34" r:id="rId31"/>
    <sheet name="hitel" sheetId="37" r:id="rId32"/>
    <sheet name="gazd" sheetId="38" r:id="rId33"/>
    <sheet name="környvéd.alap" sheetId="40" r:id="rId34"/>
  </sheets>
  <definedNames>
    <definedName name="_xlnm.Print_Titles" localSheetId="26">'eredmény '!$5:$6</definedName>
    <definedName name="_xlnm.Print_Titles" localSheetId="30">gördülő!$8:$8</definedName>
    <definedName name="_xlnm.Print_Titles" localSheetId="23">vagyonkimut!$7:$7</definedName>
    <definedName name="_xlnm.Print_Titles" localSheetId="20">vagyonmérleg!$4:$5</definedName>
    <definedName name="_xlnm.Print_Area" localSheetId="8">'állami tám'!$B$1:$F$38</definedName>
    <definedName name="_xlnm.Print_Area" localSheetId="5">'átvett pe'!$B$1:$F$29</definedName>
    <definedName name="_xlnm.Print_Area" localSheetId="11">'beruh felújít'!$B$1:$L$50</definedName>
    <definedName name="_xlnm.Print_Area" localSheetId="0">'bevételek össz'!$B$15</definedName>
    <definedName name="_xlnm.Print_Area" localSheetId="28">'E -stabilitási'!$B$1:$I$16</definedName>
    <definedName name="_xlnm.Print_Area" localSheetId="12">'E-EU PROJEKT'!$B$1:$H$13</definedName>
    <definedName name="_xlnm.Print_Area" localSheetId="7">'egyéb felhalm bevétel'!$B$1:$I$16</definedName>
    <definedName name="_xlnm.Print_Area" localSheetId="18">'EI ÜTEMTERV'!$B$1:$P$50</definedName>
    <definedName name="_xlnm.Print_Area" localSheetId="14">'ellátottak pj.'!$B$1:$F$34</definedName>
    <definedName name="_xlnm.Print_Area" localSheetId="2">'finansz bev kiad'!$B$1:$F$26</definedName>
    <definedName name="_xlnm.Print_Area" localSheetId="15">'intézmény finansz'!$B$1:$F$24</definedName>
    <definedName name="_xlnm.Print_Area" localSheetId="1">'kiadások össz'!$B$1:$F$31</definedName>
    <definedName name="_xlnm.Print_Area" localSheetId="27">KÖZVETETT!$B$1:$E$26</definedName>
    <definedName name="_xlnm.Print_Area" localSheetId="22">'MÉRLEG BEVÉTEL'!$B$1:$B$33</definedName>
    <definedName name="_xlnm.Print_Area" localSheetId="21">'MÉRLEG KIADÁS'!$B$1:$B$37</definedName>
    <definedName name="_xlnm.Print_Area" localSheetId="9">'támog érték kiad'!$B$1:$I$28</definedName>
    <definedName name="_xlnm.Print_Area" localSheetId="4">'támogatásért átvett'!$B$1:$I$33</definedName>
    <definedName name="_xlnm.Print_Area" localSheetId="13">tartalékok!$B$1:$I$14</definedName>
    <definedName name="_xlnm.Print_Area" localSheetId="29">'TÖBB ÉVES'!$B$1:$J$14</definedName>
    <definedName name="_xlnm.Print_Area" localSheetId="16">'ÚJ RENDELET MELLÉKLET'!$B$2:$I$57</definedName>
  </definedNames>
  <calcPr calcId="125725"/>
</workbook>
</file>

<file path=xl/calcChain.xml><?xml version="1.0" encoding="utf-8"?>
<calcChain xmlns="http://schemas.openxmlformats.org/spreadsheetml/2006/main">
  <c r="C12" i="40"/>
  <c r="I8" i="9"/>
  <c r="J8"/>
  <c r="J7" s="1"/>
  <c r="K8"/>
  <c r="L8"/>
  <c r="I6" i="2"/>
  <c r="J6"/>
  <c r="K6"/>
  <c r="L6"/>
  <c r="I7"/>
  <c r="J7"/>
  <c r="K7"/>
  <c r="L7"/>
  <c r="I8"/>
  <c r="J8"/>
  <c r="K8"/>
  <c r="L8"/>
  <c r="I9"/>
  <c r="J9"/>
  <c r="K9"/>
  <c r="L9"/>
  <c r="C10"/>
  <c r="D10"/>
  <c r="J10"/>
  <c r="E10"/>
  <c r="F10"/>
  <c r="F15" s="1"/>
  <c r="F18" s="1"/>
  <c r="G10"/>
  <c r="H10"/>
  <c r="K10"/>
  <c r="L10"/>
  <c r="I11"/>
  <c r="J11"/>
  <c r="K11"/>
  <c r="L11"/>
  <c r="I12"/>
  <c r="J12"/>
  <c r="K12"/>
  <c r="L12"/>
  <c r="I13"/>
  <c r="J13"/>
  <c r="K13"/>
  <c r="L13"/>
  <c r="I14"/>
  <c r="J14"/>
  <c r="K14"/>
  <c r="L14"/>
  <c r="C15"/>
  <c r="C18" s="1"/>
  <c r="D15"/>
  <c r="J15"/>
  <c r="E15"/>
  <c r="I15"/>
  <c r="I18" s="1"/>
  <c r="G15"/>
  <c r="G18" s="1"/>
  <c r="H15"/>
  <c r="K15"/>
  <c r="K18" s="1"/>
  <c r="L15"/>
  <c r="I16"/>
  <c r="J16"/>
  <c r="K16"/>
  <c r="L16"/>
  <c r="I17"/>
  <c r="J17"/>
  <c r="K17"/>
  <c r="L17"/>
  <c r="D18"/>
  <c r="E18"/>
  <c r="H18"/>
  <c r="I19"/>
  <c r="J19"/>
  <c r="K19"/>
  <c r="L19"/>
  <c r="I20"/>
  <c r="J20"/>
  <c r="K20"/>
  <c r="L20"/>
  <c r="C21"/>
  <c r="C26" s="1"/>
  <c r="D21"/>
  <c r="D26"/>
  <c r="D28" s="1"/>
  <c r="E21"/>
  <c r="E26" s="1"/>
  <c r="F21"/>
  <c r="F26"/>
  <c r="F28" s="1"/>
  <c r="F29" s="1"/>
  <c r="G21"/>
  <c r="G26" s="1"/>
  <c r="H21"/>
  <c r="L21"/>
  <c r="I22"/>
  <c r="J22"/>
  <c r="K22"/>
  <c r="L22"/>
  <c r="I23"/>
  <c r="J23"/>
  <c r="K23"/>
  <c r="L23"/>
  <c r="I24"/>
  <c r="J24"/>
  <c r="K24"/>
  <c r="L24"/>
  <c r="I25"/>
  <c r="J25"/>
  <c r="K25"/>
  <c r="L25"/>
  <c r="C28"/>
  <c r="E28"/>
  <c r="G28"/>
  <c r="I27"/>
  <c r="J27"/>
  <c r="K27"/>
  <c r="L27"/>
  <c r="I36"/>
  <c r="J36"/>
  <c r="K36"/>
  <c r="L36"/>
  <c r="I38"/>
  <c r="J38"/>
  <c r="K38"/>
  <c r="L38"/>
  <c r="C10" i="36"/>
  <c r="E115" i="35"/>
  <c r="C104"/>
  <c r="C49"/>
  <c r="C65"/>
  <c r="D49"/>
  <c r="C39"/>
  <c r="C62" s="1"/>
  <c r="D51" i="34"/>
  <c r="P213" i="39"/>
  <c r="R213"/>
  <c r="O212"/>
  <c r="N212"/>
  <c r="M212"/>
  <c r="L212"/>
  <c r="K212"/>
  <c r="J212"/>
  <c r="I212"/>
  <c r="H212"/>
  <c r="G212"/>
  <c r="F212"/>
  <c r="E212"/>
  <c r="D212"/>
  <c r="P211"/>
  <c r="R211"/>
  <c r="P210"/>
  <c r="R210"/>
  <c r="P209"/>
  <c r="R209"/>
  <c r="P208"/>
  <c r="R208"/>
  <c r="P206"/>
  <c r="R206"/>
  <c r="P205"/>
  <c r="R205"/>
  <c r="P204"/>
  <c r="R204"/>
  <c r="P203"/>
  <c r="R203"/>
  <c r="P202"/>
  <c r="R202"/>
  <c r="O201"/>
  <c r="N201"/>
  <c r="M201"/>
  <c r="L201"/>
  <c r="K201"/>
  <c r="J201"/>
  <c r="I201"/>
  <c r="H201"/>
  <c r="G201"/>
  <c r="F201"/>
  <c r="E201"/>
  <c r="D201"/>
  <c r="P200"/>
  <c r="R200"/>
  <c r="P199"/>
  <c r="R199"/>
  <c r="P198"/>
  <c r="R198"/>
  <c r="P197"/>
  <c r="R197"/>
  <c r="O196"/>
  <c r="N196"/>
  <c r="N207" s="1"/>
  <c r="M196"/>
  <c r="L196"/>
  <c r="K196"/>
  <c r="K207" s="1"/>
  <c r="J196"/>
  <c r="J207"/>
  <c r="I196"/>
  <c r="H196"/>
  <c r="G196"/>
  <c r="F196"/>
  <c r="F207" s="1"/>
  <c r="E196"/>
  <c r="D196"/>
  <c r="P196"/>
  <c r="R196" s="1"/>
  <c r="P195"/>
  <c r="R195" s="1"/>
  <c r="P194"/>
  <c r="R194" s="1"/>
  <c r="P193"/>
  <c r="R193" s="1"/>
  <c r="P192"/>
  <c r="R192" s="1"/>
  <c r="O191"/>
  <c r="O207" s="1"/>
  <c r="N191"/>
  <c r="M191"/>
  <c r="L191"/>
  <c r="K191"/>
  <c r="J191"/>
  <c r="I191"/>
  <c r="H191"/>
  <c r="G191"/>
  <c r="G207" s="1"/>
  <c r="F191"/>
  <c r="E191"/>
  <c r="D191"/>
  <c r="P191"/>
  <c r="R191" s="1"/>
  <c r="P190"/>
  <c r="R190" s="1"/>
  <c r="P189"/>
  <c r="R189" s="1"/>
  <c r="P188"/>
  <c r="R188" s="1"/>
  <c r="L184"/>
  <c r="D184"/>
  <c r="O183"/>
  <c r="N183"/>
  <c r="N184" s="1"/>
  <c r="M183"/>
  <c r="L183"/>
  <c r="K183"/>
  <c r="J183"/>
  <c r="J184"/>
  <c r="I183"/>
  <c r="H183"/>
  <c r="H184" s="1"/>
  <c r="G183"/>
  <c r="F183"/>
  <c r="F184" s="1"/>
  <c r="E183"/>
  <c r="D183"/>
  <c r="P182"/>
  <c r="R182" s="1"/>
  <c r="P181"/>
  <c r="R181" s="1"/>
  <c r="P180"/>
  <c r="R180" s="1"/>
  <c r="O179"/>
  <c r="N179"/>
  <c r="M179"/>
  <c r="L179"/>
  <c r="K179"/>
  <c r="J179"/>
  <c r="I179"/>
  <c r="H179"/>
  <c r="G179"/>
  <c r="F179"/>
  <c r="E179"/>
  <c r="D179"/>
  <c r="P179"/>
  <c r="R179" s="1"/>
  <c r="P178"/>
  <c r="R178" s="1"/>
  <c r="P177"/>
  <c r="R177" s="1"/>
  <c r="P176"/>
  <c r="R176" s="1"/>
  <c r="P175"/>
  <c r="R175" s="1"/>
  <c r="P174"/>
  <c r="R174" s="1"/>
  <c r="O173"/>
  <c r="N173"/>
  <c r="M173"/>
  <c r="L173"/>
  <c r="K173"/>
  <c r="J173"/>
  <c r="I173"/>
  <c r="H173"/>
  <c r="G173"/>
  <c r="F173"/>
  <c r="E173"/>
  <c r="D173"/>
  <c r="R172"/>
  <c r="P172"/>
  <c r="R171"/>
  <c r="P171"/>
  <c r="R170"/>
  <c r="P170"/>
  <c r="R169"/>
  <c r="P169"/>
  <c r="R168"/>
  <c r="P168"/>
  <c r="O166"/>
  <c r="N166"/>
  <c r="M166"/>
  <c r="L166"/>
  <c r="K166"/>
  <c r="J166"/>
  <c r="I166"/>
  <c r="H166"/>
  <c r="G166"/>
  <c r="F166"/>
  <c r="E166"/>
  <c r="D166"/>
  <c r="R165"/>
  <c r="P165"/>
  <c r="R164"/>
  <c r="P164"/>
  <c r="R163"/>
  <c r="P163"/>
  <c r="O162"/>
  <c r="N162"/>
  <c r="M162"/>
  <c r="L162"/>
  <c r="K162"/>
  <c r="J162"/>
  <c r="I162"/>
  <c r="H162"/>
  <c r="G162"/>
  <c r="F162"/>
  <c r="E162"/>
  <c r="D162"/>
  <c r="P162"/>
  <c r="R162" s="1"/>
  <c r="R161"/>
  <c r="P161"/>
  <c r="R160"/>
  <c r="P160"/>
  <c r="R159"/>
  <c r="P159"/>
  <c r="R158"/>
  <c r="P158"/>
  <c r="R157"/>
  <c r="P157"/>
  <c r="R156"/>
  <c r="P156"/>
  <c r="R155"/>
  <c r="P155"/>
  <c r="R154"/>
  <c r="P154"/>
  <c r="R153"/>
  <c r="P153"/>
  <c r="R152"/>
  <c r="P152"/>
  <c r="R150"/>
  <c r="P150"/>
  <c r="O149"/>
  <c r="N149"/>
  <c r="N151"/>
  <c r="M149"/>
  <c r="L149"/>
  <c r="L151"/>
  <c r="K149"/>
  <c r="J149"/>
  <c r="I149"/>
  <c r="I151" s="1"/>
  <c r="H149"/>
  <c r="G149"/>
  <c r="F149"/>
  <c r="F151"/>
  <c r="E149"/>
  <c r="D149"/>
  <c r="D151"/>
  <c r="P148"/>
  <c r="R148" s="1"/>
  <c r="P147"/>
  <c r="R147" s="1"/>
  <c r="P146"/>
  <c r="R146" s="1"/>
  <c r="P145"/>
  <c r="R145" s="1"/>
  <c r="P144"/>
  <c r="R144" s="1"/>
  <c r="P143"/>
  <c r="R143" s="1"/>
  <c r="P142"/>
  <c r="R142" s="1"/>
  <c r="P141"/>
  <c r="R141" s="1"/>
  <c r="O140"/>
  <c r="O151"/>
  <c r="N140"/>
  <c r="M140"/>
  <c r="M151" s="1"/>
  <c r="L140"/>
  <c r="K140"/>
  <c r="K151" s="1"/>
  <c r="J140"/>
  <c r="I140"/>
  <c r="H140"/>
  <c r="G140"/>
  <c r="G151"/>
  <c r="F140"/>
  <c r="E140"/>
  <c r="E151" s="1"/>
  <c r="D140"/>
  <c r="R139"/>
  <c r="P139"/>
  <c r="R138"/>
  <c r="P138"/>
  <c r="R136"/>
  <c r="P136"/>
  <c r="R135"/>
  <c r="P135"/>
  <c r="R134"/>
  <c r="P134"/>
  <c r="R133"/>
  <c r="P133"/>
  <c r="R132"/>
  <c r="P132"/>
  <c r="O131"/>
  <c r="O137" s="1"/>
  <c r="N131"/>
  <c r="N137" s="1"/>
  <c r="M131"/>
  <c r="M137" s="1"/>
  <c r="L131"/>
  <c r="L137" s="1"/>
  <c r="K131"/>
  <c r="K137" s="1"/>
  <c r="J131"/>
  <c r="J137" s="1"/>
  <c r="I131"/>
  <c r="I137" s="1"/>
  <c r="H131"/>
  <c r="H137" s="1"/>
  <c r="G131"/>
  <c r="G137" s="1"/>
  <c r="F131"/>
  <c r="F137" s="1"/>
  <c r="E131"/>
  <c r="E137" s="1"/>
  <c r="D131"/>
  <c r="D137" s="1"/>
  <c r="R130"/>
  <c r="P130"/>
  <c r="R129"/>
  <c r="P129"/>
  <c r="R128"/>
  <c r="P128"/>
  <c r="R127"/>
  <c r="P127"/>
  <c r="R126"/>
  <c r="P126"/>
  <c r="R125"/>
  <c r="P125"/>
  <c r="R124"/>
  <c r="P121"/>
  <c r="R121"/>
  <c r="O120"/>
  <c r="N120"/>
  <c r="M120"/>
  <c r="L120"/>
  <c r="K120"/>
  <c r="J120"/>
  <c r="I120"/>
  <c r="H120"/>
  <c r="G120"/>
  <c r="F120"/>
  <c r="E120"/>
  <c r="D120"/>
  <c r="P119"/>
  <c r="R119"/>
  <c r="P118"/>
  <c r="R118"/>
  <c r="P117"/>
  <c r="R117"/>
  <c r="P116"/>
  <c r="R116"/>
  <c r="P114"/>
  <c r="R114"/>
  <c r="P113"/>
  <c r="R113"/>
  <c r="P112"/>
  <c r="R112"/>
  <c r="O111"/>
  <c r="N111"/>
  <c r="M111"/>
  <c r="M115" s="1"/>
  <c r="L111"/>
  <c r="K111"/>
  <c r="K115" s="1"/>
  <c r="J111"/>
  <c r="I111"/>
  <c r="H111"/>
  <c r="G111"/>
  <c r="F111"/>
  <c r="E111"/>
  <c r="E115" s="1"/>
  <c r="D111"/>
  <c r="P110"/>
  <c r="R110" s="1"/>
  <c r="P109"/>
  <c r="R109" s="1"/>
  <c r="O108"/>
  <c r="O115" s="1"/>
  <c r="N108"/>
  <c r="M108"/>
  <c r="L108"/>
  <c r="K108"/>
  <c r="J108"/>
  <c r="I108"/>
  <c r="I115" s="1"/>
  <c r="H108"/>
  <c r="G108"/>
  <c r="G115" s="1"/>
  <c r="F108"/>
  <c r="E108"/>
  <c r="D108"/>
  <c r="P108" s="1"/>
  <c r="R108" s="1"/>
  <c r="P107"/>
  <c r="R107"/>
  <c r="P106"/>
  <c r="R106"/>
  <c r="P105"/>
  <c r="R105"/>
  <c r="P104"/>
  <c r="R104"/>
  <c r="O103"/>
  <c r="N103"/>
  <c r="N115" s="1"/>
  <c r="M103"/>
  <c r="L103"/>
  <c r="K103"/>
  <c r="J103"/>
  <c r="I103"/>
  <c r="H103"/>
  <c r="H115" s="1"/>
  <c r="H122" s="1"/>
  <c r="G103"/>
  <c r="F103"/>
  <c r="F115" s="1"/>
  <c r="E103"/>
  <c r="D103"/>
  <c r="P103" s="1"/>
  <c r="R103" s="1"/>
  <c r="P102"/>
  <c r="R102" s="1"/>
  <c r="P101"/>
  <c r="R101" s="1"/>
  <c r="P100"/>
  <c r="R100" s="1"/>
  <c r="O97"/>
  <c r="O98" s="1"/>
  <c r="N97"/>
  <c r="N98" s="1"/>
  <c r="M97"/>
  <c r="M98" s="1"/>
  <c r="L97"/>
  <c r="K97"/>
  <c r="J97"/>
  <c r="I97"/>
  <c r="H97"/>
  <c r="G97"/>
  <c r="G98" s="1"/>
  <c r="F97"/>
  <c r="F98" s="1"/>
  <c r="E97"/>
  <c r="E98" s="1"/>
  <c r="D97"/>
  <c r="P97" s="1"/>
  <c r="R97" s="1"/>
  <c r="P96"/>
  <c r="R96"/>
  <c r="P95"/>
  <c r="R95"/>
  <c r="P94"/>
  <c r="R94"/>
  <c r="P93"/>
  <c r="R93"/>
  <c r="P92"/>
  <c r="R92"/>
  <c r="P91"/>
  <c r="R91"/>
  <c r="P90"/>
  <c r="R90"/>
  <c r="P89"/>
  <c r="R89"/>
  <c r="O88"/>
  <c r="N88"/>
  <c r="M88"/>
  <c r="L88"/>
  <c r="L98" s="1"/>
  <c r="K88"/>
  <c r="K98" s="1"/>
  <c r="J88"/>
  <c r="J98" s="1"/>
  <c r="I88"/>
  <c r="I98" s="1"/>
  <c r="H88"/>
  <c r="G88"/>
  <c r="F88"/>
  <c r="E88"/>
  <c r="D88"/>
  <c r="D98" s="1"/>
  <c r="P87"/>
  <c r="R87" s="1"/>
  <c r="P86"/>
  <c r="R86" s="1"/>
  <c r="P85"/>
  <c r="R85" s="1"/>
  <c r="P84"/>
  <c r="R84" s="1"/>
  <c r="O83"/>
  <c r="N83"/>
  <c r="M83"/>
  <c r="L83"/>
  <c r="K83"/>
  <c r="J83"/>
  <c r="I83"/>
  <c r="H83"/>
  <c r="H98" s="1"/>
  <c r="G83"/>
  <c r="F83"/>
  <c r="E83"/>
  <c r="D83"/>
  <c r="P83"/>
  <c r="R83" s="1"/>
  <c r="P82"/>
  <c r="R82" s="1"/>
  <c r="P81"/>
  <c r="R81" s="1"/>
  <c r="P80"/>
  <c r="R80" s="1"/>
  <c r="P79"/>
  <c r="R79" s="1"/>
  <c r="P78"/>
  <c r="R78" s="1"/>
  <c r="P77"/>
  <c r="R77" s="1"/>
  <c r="P76"/>
  <c r="R76" s="1"/>
  <c r="O74"/>
  <c r="N74"/>
  <c r="M74"/>
  <c r="L74"/>
  <c r="K74"/>
  <c r="J74"/>
  <c r="I74"/>
  <c r="H74"/>
  <c r="G74"/>
  <c r="F74"/>
  <c r="E74"/>
  <c r="D74"/>
  <c r="P73"/>
  <c r="R73" s="1"/>
  <c r="P72"/>
  <c r="R72" s="1"/>
  <c r="P71"/>
  <c r="R71" s="1"/>
  <c r="P70"/>
  <c r="R70" s="1"/>
  <c r="P69"/>
  <c r="R69" s="1"/>
  <c r="P68"/>
  <c r="R68" s="1"/>
  <c r="P67"/>
  <c r="R67" s="1"/>
  <c r="P66"/>
  <c r="R66" s="1"/>
  <c r="P65"/>
  <c r="R65" s="1"/>
  <c r="P64"/>
  <c r="R64" s="1"/>
  <c r="P63"/>
  <c r="R63" s="1"/>
  <c r="P62"/>
  <c r="R62" s="1"/>
  <c r="P61"/>
  <c r="R61" s="1"/>
  <c r="O60"/>
  <c r="N60"/>
  <c r="M60"/>
  <c r="L60"/>
  <c r="K60"/>
  <c r="J60"/>
  <c r="I60"/>
  <c r="H60"/>
  <c r="G60"/>
  <c r="F60"/>
  <c r="E60"/>
  <c r="D60"/>
  <c r="P60"/>
  <c r="R60" s="1"/>
  <c r="P59"/>
  <c r="R59" s="1"/>
  <c r="P58"/>
  <c r="R58" s="1"/>
  <c r="P57"/>
  <c r="R57" s="1"/>
  <c r="P56"/>
  <c r="R56" s="1"/>
  <c r="P55"/>
  <c r="R55" s="1"/>
  <c r="P54"/>
  <c r="R54" s="1"/>
  <c r="P53"/>
  <c r="R53" s="1"/>
  <c r="P52"/>
  <c r="R52" s="1"/>
  <c r="O50"/>
  <c r="O51" s="1"/>
  <c r="N50"/>
  <c r="N51" s="1"/>
  <c r="M50"/>
  <c r="M51" s="1"/>
  <c r="L50"/>
  <c r="L51" s="1"/>
  <c r="K50"/>
  <c r="K51" s="1"/>
  <c r="J50"/>
  <c r="J51" s="1"/>
  <c r="I50"/>
  <c r="I51" s="1"/>
  <c r="H50"/>
  <c r="H51" s="1"/>
  <c r="G50"/>
  <c r="G51" s="1"/>
  <c r="F50"/>
  <c r="F51" s="1"/>
  <c r="E50"/>
  <c r="E51" s="1"/>
  <c r="D50"/>
  <c r="D51" s="1"/>
  <c r="P51" s="1"/>
  <c r="R51" s="1"/>
  <c r="P49"/>
  <c r="R49" s="1"/>
  <c r="P48"/>
  <c r="R48" s="1"/>
  <c r="P47"/>
  <c r="R47" s="1"/>
  <c r="P46"/>
  <c r="R46" s="1"/>
  <c r="P45"/>
  <c r="R45" s="1"/>
  <c r="O44"/>
  <c r="N44"/>
  <c r="M44"/>
  <c r="L44"/>
  <c r="K44"/>
  <c r="J44"/>
  <c r="I44"/>
  <c r="H44"/>
  <c r="G44"/>
  <c r="F44"/>
  <c r="E44"/>
  <c r="D44"/>
  <c r="P44"/>
  <c r="R44" s="1"/>
  <c r="P43"/>
  <c r="R43" s="1"/>
  <c r="P42"/>
  <c r="R42" s="1"/>
  <c r="O41"/>
  <c r="N41"/>
  <c r="M41"/>
  <c r="L41"/>
  <c r="K41"/>
  <c r="J41"/>
  <c r="I41"/>
  <c r="H41"/>
  <c r="G41"/>
  <c r="F41"/>
  <c r="E41"/>
  <c r="D41"/>
  <c r="P41"/>
  <c r="R41" s="1"/>
  <c r="P40"/>
  <c r="R40" s="1"/>
  <c r="P39"/>
  <c r="R39" s="1"/>
  <c r="P38"/>
  <c r="R38" s="1"/>
  <c r="P37"/>
  <c r="R37" s="1"/>
  <c r="P36"/>
  <c r="R36" s="1"/>
  <c r="P35"/>
  <c r="R35" s="1"/>
  <c r="P34"/>
  <c r="R34" s="1"/>
  <c r="O33"/>
  <c r="N33"/>
  <c r="M33"/>
  <c r="L33"/>
  <c r="K33"/>
  <c r="J33"/>
  <c r="I33"/>
  <c r="H33"/>
  <c r="G33"/>
  <c r="F33"/>
  <c r="E33"/>
  <c r="D33"/>
  <c r="P33"/>
  <c r="R33" s="1"/>
  <c r="P32"/>
  <c r="R32" s="1"/>
  <c r="P31"/>
  <c r="R31" s="1"/>
  <c r="O30"/>
  <c r="N30"/>
  <c r="M30"/>
  <c r="L30"/>
  <c r="K30"/>
  <c r="J30"/>
  <c r="I30"/>
  <c r="H30"/>
  <c r="G30"/>
  <c r="F30"/>
  <c r="E30"/>
  <c r="D30"/>
  <c r="P30"/>
  <c r="R30" s="1"/>
  <c r="P29"/>
  <c r="R29" s="1"/>
  <c r="P28"/>
  <c r="R28" s="1"/>
  <c r="P27"/>
  <c r="R27" s="1"/>
  <c r="P26"/>
  <c r="R26" s="1"/>
  <c r="O24"/>
  <c r="O25" s="1"/>
  <c r="N24"/>
  <c r="N25" s="1"/>
  <c r="M24"/>
  <c r="M25" s="1"/>
  <c r="L24"/>
  <c r="L25" s="1"/>
  <c r="K24"/>
  <c r="K25" s="1"/>
  <c r="J24"/>
  <c r="J25" s="1"/>
  <c r="I24"/>
  <c r="I25" s="1"/>
  <c r="H24"/>
  <c r="H25" s="1"/>
  <c r="G24"/>
  <c r="G25" s="1"/>
  <c r="F24"/>
  <c r="F25" s="1"/>
  <c r="E24"/>
  <c r="E25" s="1"/>
  <c r="D24"/>
  <c r="D25" s="1"/>
  <c r="P25" s="1"/>
  <c r="R25" s="1"/>
  <c r="P23"/>
  <c r="R23" s="1"/>
  <c r="P22"/>
  <c r="R22" s="1"/>
  <c r="P21"/>
  <c r="R21" s="1"/>
  <c r="O20"/>
  <c r="N20"/>
  <c r="M20"/>
  <c r="L20"/>
  <c r="K20"/>
  <c r="J20"/>
  <c r="I20"/>
  <c r="H20"/>
  <c r="G20"/>
  <c r="F20"/>
  <c r="E20"/>
  <c r="D20"/>
  <c r="P20"/>
  <c r="R20" s="1"/>
  <c r="P19"/>
  <c r="R19" s="1"/>
  <c r="P18"/>
  <c r="R18" s="1"/>
  <c r="P17"/>
  <c r="R17" s="1"/>
  <c r="P16"/>
  <c r="R16" s="1"/>
  <c r="P15"/>
  <c r="R15" s="1"/>
  <c r="P14"/>
  <c r="R14" s="1"/>
  <c r="P13"/>
  <c r="R13" s="1"/>
  <c r="P12"/>
  <c r="R12" s="1"/>
  <c r="P11"/>
  <c r="R11" s="1"/>
  <c r="P10"/>
  <c r="R10" s="1"/>
  <c r="P9"/>
  <c r="R9" s="1"/>
  <c r="P8"/>
  <c r="R8" s="1"/>
  <c r="P7"/>
  <c r="R7" s="1"/>
  <c r="Q215" i="20"/>
  <c r="P213"/>
  <c r="R213" s="1"/>
  <c r="O212"/>
  <c r="N212"/>
  <c r="M212"/>
  <c r="L212"/>
  <c r="K212"/>
  <c r="J212"/>
  <c r="I212"/>
  <c r="H212"/>
  <c r="G212"/>
  <c r="F212"/>
  <c r="E212"/>
  <c r="D212"/>
  <c r="P211"/>
  <c r="R211" s="1"/>
  <c r="P210"/>
  <c r="R210" s="1"/>
  <c r="P209"/>
  <c r="R209" s="1"/>
  <c r="P208"/>
  <c r="R208" s="1"/>
  <c r="P206"/>
  <c r="R206" s="1"/>
  <c r="P205"/>
  <c r="R205" s="1"/>
  <c r="P204"/>
  <c r="R204" s="1"/>
  <c r="P203"/>
  <c r="R203" s="1"/>
  <c r="P202"/>
  <c r="R202" s="1"/>
  <c r="O201"/>
  <c r="N201"/>
  <c r="N207" s="1"/>
  <c r="M201"/>
  <c r="L201"/>
  <c r="K201"/>
  <c r="J201"/>
  <c r="J207" s="1"/>
  <c r="I201"/>
  <c r="I207" s="1"/>
  <c r="H201"/>
  <c r="H207" s="1"/>
  <c r="G201"/>
  <c r="F201"/>
  <c r="E201"/>
  <c r="D201"/>
  <c r="D207" s="1"/>
  <c r="R200"/>
  <c r="P200"/>
  <c r="R199"/>
  <c r="P199"/>
  <c r="R198"/>
  <c r="P198"/>
  <c r="R197"/>
  <c r="P197"/>
  <c r="O196"/>
  <c r="N196"/>
  <c r="M196"/>
  <c r="L196"/>
  <c r="L207" s="1"/>
  <c r="K196"/>
  <c r="J196"/>
  <c r="I196"/>
  <c r="H196"/>
  <c r="G196"/>
  <c r="F196"/>
  <c r="F207" s="1"/>
  <c r="E196"/>
  <c r="D196"/>
  <c r="P196"/>
  <c r="R196" s="1"/>
  <c r="R195"/>
  <c r="P195"/>
  <c r="R194"/>
  <c r="P194"/>
  <c r="R193"/>
  <c r="P193"/>
  <c r="P192"/>
  <c r="R192" s="1"/>
  <c r="O191"/>
  <c r="N191"/>
  <c r="M191"/>
  <c r="M207"/>
  <c r="M214" s="1"/>
  <c r="L191"/>
  <c r="K191"/>
  <c r="J191"/>
  <c r="I191"/>
  <c r="H191"/>
  <c r="G191"/>
  <c r="F191"/>
  <c r="E191"/>
  <c r="E207"/>
  <c r="E214" s="1"/>
  <c r="D191"/>
  <c r="P190"/>
  <c r="R190" s="1"/>
  <c r="P189"/>
  <c r="R189" s="1"/>
  <c r="P188"/>
  <c r="R188" s="1"/>
  <c r="Q185"/>
  <c r="Q184"/>
  <c r="O183"/>
  <c r="N183"/>
  <c r="N184" s="1"/>
  <c r="M183"/>
  <c r="L183"/>
  <c r="K183"/>
  <c r="J183"/>
  <c r="J184" s="1"/>
  <c r="I183"/>
  <c r="H183"/>
  <c r="G183"/>
  <c r="F183"/>
  <c r="F184" s="1"/>
  <c r="E183"/>
  <c r="D183"/>
  <c r="P182"/>
  <c r="R182" s="1"/>
  <c r="P181"/>
  <c r="R181" s="1"/>
  <c r="P180"/>
  <c r="R180" s="1"/>
  <c r="Q179"/>
  <c r="O179"/>
  <c r="N179"/>
  <c r="M179"/>
  <c r="L179"/>
  <c r="L184" s="1"/>
  <c r="K179"/>
  <c r="J179"/>
  <c r="I179"/>
  <c r="H179"/>
  <c r="H184" s="1"/>
  <c r="G179"/>
  <c r="F179"/>
  <c r="E179"/>
  <c r="D179"/>
  <c r="D184" s="1"/>
  <c r="P179"/>
  <c r="R179" s="1"/>
  <c r="P178"/>
  <c r="R178" s="1"/>
  <c r="P177"/>
  <c r="R177" s="1"/>
  <c r="P176"/>
  <c r="R176" s="1"/>
  <c r="Q175"/>
  <c r="P175"/>
  <c r="R175"/>
  <c r="P174"/>
  <c r="R174" s="1"/>
  <c r="O173"/>
  <c r="O184"/>
  <c r="N173"/>
  <c r="M173"/>
  <c r="L173"/>
  <c r="K173"/>
  <c r="K184" s="1"/>
  <c r="J173"/>
  <c r="I173"/>
  <c r="H173"/>
  <c r="G173"/>
  <c r="G184"/>
  <c r="F173"/>
  <c r="E173"/>
  <c r="D173"/>
  <c r="R172"/>
  <c r="P172"/>
  <c r="R171"/>
  <c r="P171"/>
  <c r="R170"/>
  <c r="P170"/>
  <c r="R169"/>
  <c r="P169"/>
  <c r="R168"/>
  <c r="P168"/>
  <c r="O166"/>
  <c r="N166"/>
  <c r="M166"/>
  <c r="L166"/>
  <c r="K166"/>
  <c r="J166"/>
  <c r="I166"/>
  <c r="H166"/>
  <c r="G166"/>
  <c r="F166"/>
  <c r="E166"/>
  <c r="D166"/>
  <c r="R165"/>
  <c r="P165"/>
  <c r="R164"/>
  <c r="P164"/>
  <c r="R163"/>
  <c r="P163"/>
  <c r="O162"/>
  <c r="N162"/>
  <c r="M162"/>
  <c r="L162"/>
  <c r="K162"/>
  <c r="J162"/>
  <c r="I162"/>
  <c r="H162"/>
  <c r="G162"/>
  <c r="F162"/>
  <c r="E162"/>
  <c r="D162"/>
  <c r="P162" s="1"/>
  <c r="R162" s="1"/>
  <c r="P161"/>
  <c r="R161" s="1"/>
  <c r="P160"/>
  <c r="R160" s="1"/>
  <c r="P159"/>
  <c r="R159" s="1"/>
  <c r="P158"/>
  <c r="R158" s="1"/>
  <c r="P157"/>
  <c r="R157" s="1"/>
  <c r="P156"/>
  <c r="R156" s="1"/>
  <c r="P155"/>
  <c r="R155" s="1"/>
  <c r="P154"/>
  <c r="R154" s="1"/>
  <c r="P153"/>
  <c r="R153" s="1"/>
  <c r="P152"/>
  <c r="R152" s="1"/>
  <c r="R150"/>
  <c r="P150"/>
  <c r="O149"/>
  <c r="N149"/>
  <c r="M149"/>
  <c r="L149"/>
  <c r="L151" s="1"/>
  <c r="K149"/>
  <c r="K151" s="1"/>
  <c r="J149"/>
  <c r="I149"/>
  <c r="H149"/>
  <c r="H151" s="1"/>
  <c r="G149"/>
  <c r="F149"/>
  <c r="E149"/>
  <c r="D149"/>
  <c r="D151" s="1"/>
  <c r="R148"/>
  <c r="P148"/>
  <c r="R147"/>
  <c r="P147"/>
  <c r="R146"/>
  <c r="P146"/>
  <c r="R145"/>
  <c r="P145"/>
  <c r="R144"/>
  <c r="P144"/>
  <c r="R143"/>
  <c r="P143"/>
  <c r="R142"/>
  <c r="P142"/>
  <c r="R141"/>
  <c r="P141"/>
  <c r="O140"/>
  <c r="O151" s="1"/>
  <c r="N140"/>
  <c r="N151" s="1"/>
  <c r="M140"/>
  <c r="L140"/>
  <c r="K140"/>
  <c r="J140"/>
  <c r="J151" s="1"/>
  <c r="I140"/>
  <c r="H140"/>
  <c r="G140"/>
  <c r="G151"/>
  <c r="F140"/>
  <c r="F151" s="1"/>
  <c r="E140"/>
  <c r="D140"/>
  <c r="R139"/>
  <c r="P139"/>
  <c r="R138"/>
  <c r="P138"/>
  <c r="P136"/>
  <c r="R136"/>
  <c r="P135"/>
  <c r="R135"/>
  <c r="P134"/>
  <c r="R134"/>
  <c r="P133"/>
  <c r="R133"/>
  <c r="P132"/>
  <c r="R132"/>
  <c r="O131"/>
  <c r="O137"/>
  <c r="N131"/>
  <c r="N137"/>
  <c r="M131"/>
  <c r="M137" s="1"/>
  <c r="L131"/>
  <c r="L137" s="1"/>
  <c r="K131"/>
  <c r="K137" s="1"/>
  <c r="J131"/>
  <c r="J137" s="1"/>
  <c r="I131"/>
  <c r="I137" s="1"/>
  <c r="H131"/>
  <c r="H137"/>
  <c r="G131"/>
  <c r="G137"/>
  <c r="F131"/>
  <c r="F137"/>
  <c r="E131"/>
  <c r="E137" s="1"/>
  <c r="D131"/>
  <c r="D137" s="1"/>
  <c r="P137"/>
  <c r="R137" s="1"/>
  <c r="P130"/>
  <c r="R130" s="1"/>
  <c r="P129"/>
  <c r="R129" s="1"/>
  <c r="P128"/>
  <c r="R128"/>
  <c r="P127"/>
  <c r="R127"/>
  <c r="P126"/>
  <c r="R126"/>
  <c r="P125"/>
  <c r="R125"/>
  <c r="Q123"/>
  <c r="R121"/>
  <c r="P121"/>
  <c r="O120"/>
  <c r="N120"/>
  <c r="M120"/>
  <c r="L120"/>
  <c r="K120"/>
  <c r="J120"/>
  <c r="I120"/>
  <c r="H120"/>
  <c r="G120"/>
  <c r="F120"/>
  <c r="E120"/>
  <c r="D120"/>
  <c r="R119"/>
  <c r="P119"/>
  <c r="R118"/>
  <c r="P118"/>
  <c r="R117"/>
  <c r="P117"/>
  <c r="R116"/>
  <c r="P116"/>
  <c r="R114"/>
  <c r="P114"/>
  <c r="R113"/>
  <c r="P113"/>
  <c r="R112"/>
  <c r="P112"/>
  <c r="R111"/>
  <c r="P111"/>
  <c r="R110"/>
  <c r="P110"/>
  <c r="R109"/>
  <c r="P109"/>
  <c r="O108"/>
  <c r="N108"/>
  <c r="N115" s="1"/>
  <c r="M108"/>
  <c r="L108"/>
  <c r="L115" s="1"/>
  <c r="K108"/>
  <c r="J108"/>
  <c r="J115" s="1"/>
  <c r="I108"/>
  <c r="H108"/>
  <c r="H115" s="1"/>
  <c r="G108"/>
  <c r="F108"/>
  <c r="F115" s="1"/>
  <c r="E108"/>
  <c r="D108"/>
  <c r="D115" s="1"/>
  <c r="R107"/>
  <c r="P107"/>
  <c r="R106"/>
  <c r="P106"/>
  <c r="R105"/>
  <c r="P105"/>
  <c r="R104"/>
  <c r="P104"/>
  <c r="O103"/>
  <c r="N103"/>
  <c r="M103"/>
  <c r="L103"/>
  <c r="K103"/>
  <c r="J103"/>
  <c r="I103"/>
  <c r="H103"/>
  <c r="G103"/>
  <c r="F103"/>
  <c r="E103"/>
  <c r="D103"/>
  <c r="P103"/>
  <c r="R103" s="1"/>
  <c r="R102"/>
  <c r="P102"/>
  <c r="R101"/>
  <c r="P101"/>
  <c r="R100"/>
  <c r="P100"/>
  <c r="Q99"/>
  <c r="Q98"/>
  <c r="O97"/>
  <c r="N97"/>
  <c r="M97"/>
  <c r="L97"/>
  <c r="K97"/>
  <c r="J97"/>
  <c r="I97"/>
  <c r="H97"/>
  <c r="G97"/>
  <c r="F97"/>
  <c r="E97"/>
  <c r="D97"/>
  <c r="R96"/>
  <c r="P96"/>
  <c r="R95"/>
  <c r="P95"/>
  <c r="R94"/>
  <c r="P94"/>
  <c r="R93"/>
  <c r="P93"/>
  <c r="R92"/>
  <c r="P92"/>
  <c r="R91"/>
  <c r="P91"/>
  <c r="R90"/>
  <c r="P90"/>
  <c r="R89"/>
  <c r="P89"/>
  <c r="O88"/>
  <c r="N88"/>
  <c r="M88"/>
  <c r="M98" s="1"/>
  <c r="L88"/>
  <c r="K88"/>
  <c r="J88"/>
  <c r="I88"/>
  <c r="I98" s="1"/>
  <c r="H88"/>
  <c r="G88"/>
  <c r="F88"/>
  <c r="E88"/>
  <c r="E98" s="1"/>
  <c r="D88"/>
  <c r="P88"/>
  <c r="R88" s="1"/>
  <c r="R87"/>
  <c r="P87"/>
  <c r="R86"/>
  <c r="P86"/>
  <c r="R85"/>
  <c r="P85"/>
  <c r="R84"/>
  <c r="P84"/>
  <c r="Q83"/>
  <c r="O83"/>
  <c r="N83"/>
  <c r="M83"/>
  <c r="L83"/>
  <c r="K83"/>
  <c r="J83"/>
  <c r="I83"/>
  <c r="H83"/>
  <c r="G83"/>
  <c r="F83"/>
  <c r="E83"/>
  <c r="D83"/>
  <c r="P83" s="1"/>
  <c r="R83"/>
  <c r="Q82"/>
  <c r="P82"/>
  <c r="P81"/>
  <c r="R81" s="1"/>
  <c r="P80"/>
  <c r="R80" s="1"/>
  <c r="Q79"/>
  <c r="P79"/>
  <c r="R79" s="1"/>
  <c r="P78"/>
  <c r="R78" s="1"/>
  <c r="P77"/>
  <c r="R77" s="1"/>
  <c r="P76"/>
  <c r="R76" s="1"/>
  <c r="Q75"/>
  <c r="Q74"/>
  <c r="O74"/>
  <c r="N74"/>
  <c r="M74"/>
  <c r="L74"/>
  <c r="K74"/>
  <c r="J74"/>
  <c r="I74"/>
  <c r="H74"/>
  <c r="G74"/>
  <c r="F74"/>
  <c r="E74"/>
  <c r="D74"/>
  <c r="P73"/>
  <c r="R73" s="1"/>
  <c r="P72"/>
  <c r="R72" s="1"/>
  <c r="P71"/>
  <c r="R71" s="1"/>
  <c r="P70"/>
  <c r="R70" s="1"/>
  <c r="P69"/>
  <c r="R69" s="1"/>
  <c r="P68"/>
  <c r="R68" s="1"/>
  <c r="P67"/>
  <c r="R67" s="1"/>
  <c r="Q66"/>
  <c r="P66"/>
  <c r="R66"/>
  <c r="P65"/>
  <c r="R65" s="1"/>
  <c r="P64"/>
  <c r="R64" s="1"/>
  <c r="P63"/>
  <c r="R63" s="1"/>
  <c r="P62"/>
  <c r="R62" s="1"/>
  <c r="P61"/>
  <c r="R61" s="1"/>
  <c r="O60"/>
  <c r="N60"/>
  <c r="M60"/>
  <c r="L60"/>
  <c r="K60"/>
  <c r="J60"/>
  <c r="I60"/>
  <c r="H60"/>
  <c r="G60"/>
  <c r="F60"/>
  <c r="E60"/>
  <c r="D60"/>
  <c r="P59"/>
  <c r="R59" s="1"/>
  <c r="P58"/>
  <c r="R58" s="1"/>
  <c r="P57"/>
  <c r="R57" s="1"/>
  <c r="P56"/>
  <c r="R56" s="1"/>
  <c r="P55"/>
  <c r="R55" s="1"/>
  <c r="P54"/>
  <c r="R54" s="1"/>
  <c r="P53"/>
  <c r="R53" s="1"/>
  <c r="P52"/>
  <c r="R52" s="1"/>
  <c r="Q51"/>
  <c r="O50"/>
  <c r="O51" s="1"/>
  <c r="N50"/>
  <c r="M50"/>
  <c r="M51" s="1"/>
  <c r="L50"/>
  <c r="K50"/>
  <c r="J50"/>
  <c r="I50"/>
  <c r="H50"/>
  <c r="G50"/>
  <c r="F50"/>
  <c r="P50" s="1"/>
  <c r="R50" s="1"/>
  <c r="E50"/>
  <c r="D50"/>
  <c r="P49"/>
  <c r="R49" s="1"/>
  <c r="P48"/>
  <c r="R48" s="1"/>
  <c r="P47"/>
  <c r="R47" s="1"/>
  <c r="P46"/>
  <c r="R46" s="1"/>
  <c r="P45"/>
  <c r="R45" s="1"/>
  <c r="O44"/>
  <c r="N44"/>
  <c r="M44"/>
  <c r="L44"/>
  <c r="K44"/>
  <c r="K51" s="1"/>
  <c r="K75" s="1"/>
  <c r="J44"/>
  <c r="I44"/>
  <c r="I51" s="1"/>
  <c r="I75" s="1"/>
  <c r="H44"/>
  <c r="G44"/>
  <c r="F44"/>
  <c r="E44"/>
  <c r="D44"/>
  <c r="P44"/>
  <c r="R44" s="1"/>
  <c r="P43"/>
  <c r="R43" s="1"/>
  <c r="P42"/>
  <c r="R42" s="1"/>
  <c r="Q41"/>
  <c r="N41"/>
  <c r="M41"/>
  <c r="L41"/>
  <c r="K41"/>
  <c r="J41"/>
  <c r="J51" s="1"/>
  <c r="J75" s="1"/>
  <c r="I41"/>
  <c r="H41"/>
  <c r="G41"/>
  <c r="E41"/>
  <c r="P40"/>
  <c r="R40" s="1"/>
  <c r="Q39"/>
  <c r="P39"/>
  <c r="R39" s="1"/>
  <c r="O39"/>
  <c r="O41" s="1"/>
  <c r="D38"/>
  <c r="P38"/>
  <c r="R38" s="1"/>
  <c r="P37"/>
  <c r="R37" s="1"/>
  <c r="F37"/>
  <c r="F41" s="1"/>
  <c r="R36"/>
  <c r="P36"/>
  <c r="D35"/>
  <c r="P34"/>
  <c r="R34"/>
  <c r="O33"/>
  <c r="N33"/>
  <c r="M33"/>
  <c r="L33"/>
  <c r="K33"/>
  <c r="J33"/>
  <c r="I33"/>
  <c r="H33"/>
  <c r="G33"/>
  <c r="F33"/>
  <c r="E33"/>
  <c r="D33"/>
  <c r="P32"/>
  <c r="R32"/>
  <c r="P31"/>
  <c r="R31"/>
  <c r="O30"/>
  <c r="N30"/>
  <c r="M30"/>
  <c r="L30"/>
  <c r="K30"/>
  <c r="J30"/>
  <c r="I30"/>
  <c r="H30"/>
  <c r="H51" s="1"/>
  <c r="H75" s="1"/>
  <c r="H186" s="1"/>
  <c r="G30"/>
  <c r="F30"/>
  <c r="E30"/>
  <c r="D30"/>
  <c r="P30" s="1"/>
  <c r="R30" s="1"/>
  <c r="P29"/>
  <c r="R29"/>
  <c r="P28"/>
  <c r="R28"/>
  <c r="P27"/>
  <c r="R27"/>
  <c r="P26"/>
  <c r="R26"/>
  <c r="O24"/>
  <c r="N24"/>
  <c r="M24"/>
  <c r="L24"/>
  <c r="K24"/>
  <c r="J24"/>
  <c r="J25"/>
  <c r="I24"/>
  <c r="H24"/>
  <c r="H25" s="1"/>
  <c r="G24"/>
  <c r="F24"/>
  <c r="P24" s="1"/>
  <c r="R24" s="1"/>
  <c r="E24"/>
  <c r="D24"/>
  <c r="P23"/>
  <c r="R23" s="1"/>
  <c r="P22"/>
  <c r="R22" s="1"/>
  <c r="P21"/>
  <c r="R21" s="1"/>
  <c r="L25"/>
  <c r="H20"/>
  <c r="P19"/>
  <c r="R19"/>
  <c r="P18"/>
  <c r="R18"/>
  <c r="P17"/>
  <c r="R17"/>
  <c r="P16"/>
  <c r="R16"/>
  <c r="P15"/>
  <c r="R15"/>
  <c r="P14"/>
  <c r="R14"/>
  <c r="P13"/>
  <c r="R13"/>
  <c r="P12"/>
  <c r="R12"/>
  <c r="P11"/>
  <c r="R11"/>
  <c r="P10"/>
  <c r="R10"/>
  <c r="P9"/>
  <c r="R9"/>
  <c r="P8"/>
  <c r="R8"/>
  <c r="Q7"/>
  <c r="O7"/>
  <c r="O20" s="1"/>
  <c r="N7"/>
  <c r="N20" s="1"/>
  <c r="M7"/>
  <c r="M20"/>
  <c r="L7"/>
  <c r="L20" s="1"/>
  <c r="K7"/>
  <c r="K20" s="1"/>
  <c r="J7"/>
  <c r="J20" s="1"/>
  <c r="I7"/>
  <c r="I20"/>
  <c r="H7"/>
  <c r="G7"/>
  <c r="G20" s="1"/>
  <c r="F7"/>
  <c r="F20" s="1"/>
  <c r="E7"/>
  <c r="E20"/>
  <c r="P20" s="1"/>
  <c r="R20" s="1"/>
  <c r="D7"/>
  <c r="D20" s="1"/>
  <c r="D25" s="1"/>
  <c r="P7"/>
  <c r="R7" s="1"/>
  <c r="P98" i="39"/>
  <c r="R98" s="1"/>
  <c r="F187"/>
  <c r="N187"/>
  <c r="J187"/>
  <c r="D75"/>
  <c r="F75"/>
  <c r="F99" s="1"/>
  <c r="H75"/>
  <c r="H99"/>
  <c r="H123" s="1"/>
  <c r="J75"/>
  <c r="J99"/>
  <c r="L75"/>
  <c r="L99" s="1"/>
  <c r="N75"/>
  <c r="N99"/>
  <c r="E167"/>
  <c r="G167"/>
  <c r="I167"/>
  <c r="K167"/>
  <c r="M167"/>
  <c r="O167"/>
  <c r="L214"/>
  <c r="P24"/>
  <c r="R24"/>
  <c r="P50"/>
  <c r="R50"/>
  <c r="P74"/>
  <c r="R74"/>
  <c r="P88"/>
  <c r="R88"/>
  <c r="P120"/>
  <c r="R120"/>
  <c r="E184"/>
  <c r="G184"/>
  <c r="I184"/>
  <c r="K184"/>
  <c r="M184"/>
  <c r="O184"/>
  <c r="H187"/>
  <c r="E75"/>
  <c r="E99" s="1"/>
  <c r="G75"/>
  <c r="G99" s="1"/>
  <c r="I75"/>
  <c r="I99" s="1"/>
  <c r="K75"/>
  <c r="K99" s="1"/>
  <c r="M75"/>
  <c r="M99" s="1"/>
  <c r="O75"/>
  <c r="O99" s="1"/>
  <c r="P111"/>
  <c r="R111" s="1"/>
  <c r="E122"/>
  <c r="G122"/>
  <c r="I122"/>
  <c r="K122"/>
  <c r="M122"/>
  <c r="O122"/>
  <c r="P137"/>
  <c r="R137" s="1"/>
  <c r="P140"/>
  <c r="R140" s="1"/>
  <c r="D167"/>
  <c r="D185" s="1"/>
  <c r="F167"/>
  <c r="F186"/>
  <c r="L167"/>
  <c r="L186" s="1"/>
  <c r="N167"/>
  <c r="N186" s="1"/>
  <c r="P173"/>
  <c r="R173" s="1"/>
  <c r="D187"/>
  <c r="L187"/>
  <c r="D207"/>
  <c r="H207"/>
  <c r="H214"/>
  <c r="L207"/>
  <c r="F214"/>
  <c r="J214"/>
  <c r="N214"/>
  <c r="P212"/>
  <c r="R212"/>
  <c r="P131"/>
  <c r="R131"/>
  <c r="P149"/>
  <c r="R149"/>
  <c r="P166"/>
  <c r="R166"/>
  <c r="P201"/>
  <c r="R201"/>
  <c r="G214"/>
  <c r="K214"/>
  <c r="O214"/>
  <c r="I214" i="20"/>
  <c r="G25"/>
  <c r="I25"/>
  <c r="K25"/>
  <c r="M25"/>
  <c r="M75" s="1"/>
  <c r="O25"/>
  <c r="O75" s="1"/>
  <c r="D41"/>
  <c r="P35"/>
  <c r="R35" s="1"/>
  <c r="E51"/>
  <c r="P131"/>
  <c r="R131"/>
  <c r="G167"/>
  <c r="K167"/>
  <c r="O167"/>
  <c r="E184"/>
  <c r="I184"/>
  <c r="M184"/>
  <c r="P60"/>
  <c r="R60"/>
  <c r="P74"/>
  <c r="R74" s="1"/>
  <c r="R82"/>
  <c r="D98"/>
  <c r="F98"/>
  <c r="H98"/>
  <c r="H99" s="1"/>
  <c r="J98"/>
  <c r="L98"/>
  <c r="N98"/>
  <c r="D122"/>
  <c r="F122"/>
  <c r="H122"/>
  <c r="H123" s="1"/>
  <c r="J122"/>
  <c r="L122"/>
  <c r="N122"/>
  <c r="E151"/>
  <c r="P151" s="1"/>
  <c r="R151" s="1"/>
  <c r="I151"/>
  <c r="I167"/>
  <c r="I186" s="1"/>
  <c r="M151"/>
  <c r="M167" s="1"/>
  <c r="M186" s="1"/>
  <c r="D187"/>
  <c r="P184"/>
  <c r="R184" s="1"/>
  <c r="J187"/>
  <c r="N185"/>
  <c r="G207"/>
  <c r="G214"/>
  <c r="K207"/>
  <c r="O207"/>
  <c r="O214" s="1"/>
  <c r="K214"/>
  <c r="P97"/>
  <c r="R97"/>
  <c r="P108"/>
  <c r="R108"/>
  <c r="P120"/>
  <c r="R120"/>
  <c r="P140"/>
  <c r="R140"/>
  <c r="D167"/>
  <c r="F167"/>
  <c r="F185" s="1"/>
  <c r="F215" s="1"/>
  <c r="H167"/>
  <c r="J167"/>
  <c r="L167"/>
  <c r="N167"/>
  <c r="P173"/>
  <c r="R173" s="1"/>
  <c r="P191"/>
  <c r="R191" s="1"/>
  <c r="P207"/>
  <c r="R207" s="1"/>
  <c r="D214"/>
  <c r="F214"/>
  <c r="H214"/>
  <c r="J214"/>
  <c r="L214"/>
  <c r="N214"/>
  <c r="N215" s="1"/>
  <c r="P149"/>
  <c r="R149" s="1"/>
  <c r="P166"/>
  <c r="R166" s="1"/>
  <c r="P183"/>
  <c r="R183" s="1"/>
  <c r="P201"/>
  <c r="R201" s="1"/>
  <c r="P212"/>
  <c r="R212" s="1"/>
  <c r="G7" i="1"/>
  <c r="N9"/>
  <c r="E87" i="33"/>
  <c r="C65"/>
  <c r="M35" i="21"/>
  <c r="K35"/>
  <c r="J35"/>
  <c r="D9" i="11"/>
  <c r="F116" i="7"/>
  <c r="E114"/>
  <c r="E116"/>
  <c r="D114"/>
  <c r="D116"/>
  <c r="C114"/>
  <c r="C116"/>
  <c r="F108"/>
  <c r="E108"/>
  <c r="D108"/>
  <c r="C108"/>
  <c r="E86"/>
  <c r="D86"/>
  <c r="D88" s="1"/>
  <c r="C86"/>
  <c r="C88" s="1"/>
  <c r="E58"/>
  <c r="E60"/>
  <c r="D58"/>
  <c r="D60"/>
  <c r="E12" i="6"/>
  <c r="E7" s="1"/>
  <c r="E36" s="1"/>
  <c r="E25"/>
  <c r="E22" s="1"/>
  <c r="K22" s="1"/>
  <c r="E41"/>
  <c r="D6" i="28"/>
  <c r="G18" i="3"/>
  <c r="G22"/>
  <c r="G25" s="1"/>
  <c r="E30" i="22"/>
  <c r="K30" s="1"/>
  <c r="D30"/>
  <c r="L9"/>
  <c r="J9"/>
  <c r="C67" i="35"/>
  <c r="C21"/>
  <c r="C41"/>
  <c r="C64"/>
  <c r="K35" i="32"/>
  <c r="K34"/>
  <c r="K32"/>
  <c r="K33"/>
  <c r="F88" i="7"/>
  <c r="E88"/>
  <c r="F80"/>
  <c r="E80"/>
  <c r="D80"/>
  <c r="C80"/>
  <c r="C6" i="4"/>
  <c r="J33" i="16"/>
  <c r="L33"/>
  <c r="L19"/>
  <c r="J19"/>
  <c r="I19"/>
  <c r="I20"/>
  <c r="J20"/>
  <c r="K20"/>
  <c r="L20"/>
  <c r="L13"/>
  <c r="J13"/>
  <c r="I13"/>
  <c r="D16"/>
  <c r="G7" i="22"/>
  <c r="G14"/>
  <c r="H7"/>
  <c r="H14"/>
  <c r="D37" i="35"/>
  <c r="C37"/>
  <c r="D64"/>
  <c r="D62"/>
  <c r="E59"/>
  <c r="E58"/>
  <c r="E57"/>
  <c r="E56"/>
  <c r="E55"/>
  <c r="E54"/>
  <c r="E53"/>
  <c r="E52"/>
  <c r="E51"/>
  <c r="E50"/>
  <c r="E49"/>
  <c r="E48"/>
  <c r="E47"/>
  <c r="E46"/>
  <c r="E45"/>
  <c r="C77" i="33"/>
  <c r="E23" i="32"/>
  <c r="C9" i="9"/>
  <c r="D9"/>
  <c r="F33" i="7"/>
  <c r="E33"/>
  <c r="D33"/>
  <c r="C58"/>
  <c r="C60"/>
  <c r="F60"/>
  <c r="F52"/>
  <c r="E52"/>
  <c r="D52"/>
  <c r="C52"/>
  <c r="C33"/>
  <c r="F25"/>
  <c r="E25"/>
  <c r="D25"/>
  <c r="C25"/>
  <c r="E37" i="6"/>
  <c r="E48" s="1"/>
  <c r="L27" i="16"/>
  <c r="I22" i="22"/>
  <c r="L17" i="1"/>
  <c r="J13" i="6"/>
  <c r="J12"/>
  <c r="J11"/>
  <c r="J10"/>
  <c r="J9"/>
  <c r="J8"/>
  <c r="J7" s="1"/>
  <c r="D67" i="35"/>
  <c r="D77" s="1"/>
  <c r="D21"/>
  <c r="D16" s="1"/>
  <c r="D30" s="1"/>
  <c r="D37" i="34"/>
  <c r="E21" i="23"/>
  <c r="E26"/>
  <c r="E163" i="33"/>
  <c r="K163" s="1"/>
  <c r="E65"/>
  <c r="E77" s="1"/>
  <c r="C7" i="31"/>
  <c r="H11" i="21"/>
  <c r="G11"/>
  <c r="J29" i="6"/>
  <c r="D48"/>
  <c r="C48"/>
  <c r="K29"/>
  <c r="G22"/>
  <c r="F22"/>
  <c r="I22" s="1"/>
  <c r="H7"/>
  <c r="G7"/>
  <c r="G36" s="1"/>
  <c r="F7"/>
  <c r="D36"/>
  <c r="K11"/>
  <c r="K9"/>
  <c r="I13"/>
  <c r="I12"/>
  <c r="I11"/>
  <c r="I10"/>
  <c r="I9"/>
  <c r="L15" i="16"/>
  <c r="J15"/>
  <c r="H16"/>
  <c r="G16"/>
  <c r="F16"/>
  <c r="E16"/>
  <c r="C16"/>
  <c r="I15"/>
  <c r="L41"/>
  <c r="L40"/>
  <c r="L39"/>
  <c r="J41"/>
  <c r="I41"/>
  <c r="K42"/>
  <c r="H42"/>
  <c r="G42"/>
  <c r="F42"/>
  <c r="E42"/>
  <c r="L42" s="1"/>
  <c r="D42"/>
  <c r="C42"/>
  <c r="L30"/>
  <c r="L29"/>
  <c r="J30"/>
  <c r="J29"/>
  <c r="I30"/>
  <c r="I29"/>
  <c r="I17" i="25"/>
  <c r="I11"/>
  <c r="C16" i="35"/>
  <c r="C30"/>
  <c r="J51" i="34"/>
  <c r="J55"/>
  <c r="I51"/>
  <c r="H51"/>
  <c r="H55" s="1"/>
  <c r="G51"/>
  <c r="G55" s="1"/>
  <c r="G56" s="1"/>
  <c r="F51"/>
  <c r="F55" s="1"/>
  <c r="E51"/>
  <c r="E55" s="1"/>
  <c r="G10" i="23"/>
  <c r="G15" s="1"/>
  <c r="G18" s="1"/>
  <c r="C21"/>
  <c r="C10"/>
  <c r="K10"/>
  <c r="H59" i="33"/>
  <c r="G59"/>
  <c r="F59"/>
  <c r="E59"/>
  <c r="K59" s="1"/>
  <c r="D59"/>
  <c r="C59"/>
  <c r="I59"/>
  <c r="H152"/>
  <c r="G152"/>
  <c r="F152"/>
  <c r="E152"/>
  <c r="K152"/>
  <c r="D152"/>
  <c r="J155" s="1"/>
  <c r="C152"/>
  <c r="H118"/>
  <c r="H122"/>
  <c r="G118"/>
  <c r="J121"/>
  <c r="F118"/>
  <c r="F122"/>
  <c r="E118"/>
  <c r="K118"/>
  <c r="D118"/>
  <c r="D122"/>
  <c r="C118"/>
  <c r="C122" s="1"/>
  <c r="I122" s="1"/>
  <c r="K168"/>
  <c r="K167"/>
  <c r="K166"/>
  <c r="K165"/>
  <c r="K159"/>
  <c r="K158"/>
  <c r="K157"/>
  <c r="K156"/>
  <c r="K155"/>
  <c r="K154"/>
  <c r="K153"/>
  <c r="K141"/>
  <c r="K140"/>
  <c r="K139"/>
  <c r="K138"/>
  <c r="K137"/>
  <c r="K136"/>
  <c r="K135"/>
  <c r="K134"/>
  <c r="K133"/>
  <c r="K131"/>
  <c r="K130"/>
  <c r="K129"/>
  <c r="K128"/>
  <c r="K127"/>
  <c r="K126"/>
  <c r="K125"/>
  <c r="K124"/>
  <c r="K123"/>
  <c r="K121"/>
  <c r="K120"/>
  <c r="K119"/>
  <c r="K114"/>
  <c r="K113"/>
  <c r="K109"/>
  <c r="K108"/>
  <c r="K107"/>
  <c r="K105"/>
  <c r="K104"/>
  <c r="K103"/>
  <c r="K100"/>
  <c r="K99"/>
  <c r="K98"/>
  <c r="K97"/>
  <c r="K96"/>
  <c r="K95"/>
  <c r="K94"/>
  <c r="K93"/>
  <c r="K92"/>
  <c r="K91"/>
  <c r="K90"/>
  <c r="K89"/>
  <c r="K88"/>
  <c r="K85"/>
  <c r="K84"/>
  <c r="K83"/>
  <c r="K82"/>
  <c r="K81"/>
  <c r="K80"/>
  <c r="K79"/>
  <c r="K78"/>
  <c r="K76"/>
  <c r="K75"/>
  <c r="K74"/>
  <c r="K73"/>
  <c r="K72"/>
  <c r="K71"/>
  <c r="K70"/>
  <c r="K69"/>
  <c r="K68"/>
  <c r="K67"/>
  <c r="K66"/>
  <c r="K64"/>
  <c r="K63"/>
  <c r="K62"/>
  <c r="K58"/>
  <c r="K57"/>
  <c r="K55"/>
  <c r="K54"/>
  <c r="K53"/>
  <c r="K52"/>
  <c r="K51"/>
  <c r="K50"/>
  <c r="K47"/>
  <c r="K46"/>
  <c r="K45"/>
  <c r="K44"/>
  <c r="K43"/>
  <c r="K42"/>
  <c r="K41"/>
  <c r="K39"/>
  <c r="K38"/>
  <c r="K37"/>
  <c r="K36"/>
  <c r="K35"/>
  <c r="K32"/>
  <c r="K31"/>
  <c r="K30"/>
  <c r="K29"/>
  <c r="K28"/>
  <c r="K26"/>
  <c r="K25"/>
  <c r="K24"/>
  <c r="K23"/>
  <c r="K22"/>
  <c r="K21"/>
  <c r="K20"/>
  <c r="K19"/>
  <c r="K18"/>
  <c r="K17"/>
  <c r="K15"/>
  <c r="K14"/>
  <c r="K13"/>
  <c r="K12"/>
  <c r="K11"/>
  <c r="K9"/>
  <c r="K8"/>
  <c r="K7"/>
  <c r="I168"/>
  <c r="I167"/>
  <c r="I166"/>
  <c r="I165"/>
  <c r="I159"/>
  <c r="I158"/>
  <c r="I157"/>
  <c r="I156"/>
  <c r="I155"/>
  <c r="I154"/>
  <c r="I153"/>
  <c r="I141"/>
  <c r="I140"/>
  <c r="I139"/>
  <c r="I138"/>
  <c r="I137"/>
  <c r="I136"/>
  <c r="I135"/>
  <c r="I134"/>
  <c r="I133"/>
  <c r="I131"/>
  <c r="I130"/>
  <c r="I129"/>
  <c r="I128"/>
  <c r="I127"/>
  <c r="I126"/>
  <c r="I125"/>
  <c r="I124"/>
  <c r="I123"/>
  <c r="I121"/>
  <c r="I120"/>
  <c r="I119"/>
  <c r="I114"/>
  <c r="I113"/>
  <c r="I109"/>
  <c r="I108"/>
  <c r="I107"/>
  <c r="I105"/>
  <c r="I104"/>
  <c r="I103"/>
  <c r="I100"/>
  <c r="I99"/>
  <c r="I98"/>
  <c r="I97"/>
  <c r="I96"/>
  <c r="I95"/>
  <c r="I94"/>
  <c r="I93"/>
  <c r="I92"/>
  <c r="I91"/>
  <c r="I90"/>
  <c r="I89"/>
  <c r="I88"/>
  <c r="I85"/>
  <c r="I84"/>
  <c r="I83"/>
  <c r="I82"/>
  <c r="I81"/>
  <c r="I80"/>
  <c r="I79"/>
  <c r="I78"/>
  <c r="I76"/>
  <c r="I75"/>
  <c r="I74"/>
  <c r="I73"/>
  <c r="I72"/>
  <c r="I71"/>
  <c r="I70"/>
  <c r="I69"/>
  <c r="I68"/>
  <c r="I67"/>
  <c r="I66"/>
  <c r="I64"/>
  <c r="I63"/>
  <c r="I62"/>
  <c r="I58"/>
  <c r="I57"/>
  <c r="I55"/>
  <c r="I54"/>
  <c r="I53"/>
  <c r="I52"/>
  <c r="I51"/>
  <c r="I50"/>
  <c r="I47"/>
  <c r="I46"/>
  <c r="I45"/>
  <c r="I44"/>
  <c r="I43"/>
  <c r="I42"/>
  <c r="I41"/>
  <c r="I39"/>
  <c r="I38"/>
  <c r="I37"/>
  <c r="I36"/>
  <c r="I35"/>
  <c r="I32"/>
  <c r="I31"/>
  <c r="I30"/>
  <c r="I29"/>
  <c r="I28"/>
  <c r="I26"/>
  <c r="I25"/>
  <c r="I24"/>
  <c r="I23"/>
  <c r="I22"/>
  <c r="I21"/>
  <c r="I20"/>
  <c r="I19"/>
  <c r="I18"/>
  <c r="I17"/>
  <c r="I15"/>
  <c r="I14"/>
  <c r="I13"/>
  <c r="I12"/>
  <c r="I11"/>
  <c r="I9"/>
  <c r="I8"/>
  <c r="I7"/>
  <c r="J26"/>
  <c r="J25"/>
  <c r="J24"/>
  <c r="J23"/>
  <c r="J22"/>
  <c r="J21"/>
  <c r="J20"/>
  <c r="J19"/>
  <c r="J18"/>
  <c r="J106"/>
  <c r="H106"/>
  <c r="G106"/>
  <c r="F106"/>
  <c r="E106"/>
  <c r="K106" s="1"/>
  <c r="D106"/>
  <c r="C106"/>
  <c r="I106"/>
  <c r="J65"/>
  <c r="H65"/>
  <c r="H77" s="1"/>
  <c r="G65"/>
  <c r="G77" s="1"/>
  <c r="F65"/>
  <c r="F77" s="1"/>
  <c r="D65"/>
  <c r="D77" s="1"/>
  <c r="J59"/>
  <c r="J56"/>
  <c r="H56"/>
  <c r="H61"/>
  <c r="G56"/>
  <c r="G61" s="1"/>
  <c r="F56"/>
  <c r="F61" s="1"/>
  <c r="E56"/>
  <c r="D56"/>
  <c r="D61" s="1"/>
  <c r="C56"/>
  <c r="C61"/>
  <c r="I61" s="1"/>
  <c r="H27"/>
  <c r="G27"/>
  <c r="F27"/>
  <c r="E27"/>
  <c r="D27"/>
  <c r="C27"/>
  <c r="I27"/>
  <c r="E38" i="32"/>
  <c r="C38"/>
  <c r="K16"/>
  <c r="I16"/>
  <c r="C33" i="24"/>
  <c r="C39" s="1"/>
  <c r="C45" s="1"/>
  <c r="F46" i="21"/>
  <c r="C36" i="6"/>
  <c r="I36" s="1"/>
  <c r="I35"/>
  <c r="J16" i="30"/>
  <c r="J15"/>
  <c r="J14"/>
  <c r="J13"/>
  <c r="J12"/>
  <c r="J11"/>
  <c r="J10"/>
  <c r="J9"/>
  <c r="J8"/>
  <c r="I16"/>
  <c r="I15"/>
  <c r="I14"/>
  <c r="I13"/>
  <c r="I12"/>
  <c r="I11"/>
  <c r="I10"/>
  <c r="E23" i="16"/>
  <c r="K22"/>
  <c r="L22"/>
  <c r="D23"/>
  <c r="J22"/>
  <c r="C23"/>
  <c r="I22"/>
  <c r="K17" i="28"/>
  <c r="J17"/>
  <c r="J16"/>
  <c r="I16"/>
  <c r="H18" i="3"/>
  <c r="H22" s="1"/>
  <c r="H25" s="1"/>
  <c r="F18"/>
  <c r="H15" i="36"/>
  <c r="E17"/>
  <c r="F31" i="34"/>
  <c r="Q217" i="20"/>
  <c r="C87" i="33"/>
  <c r="C101" s="1"/>
  <c r="E18" i="32"/>
  <c r="C50" i="24"/>
  <c r="L14" i="21"/>
  <c r="L39"/>
  <c r="M38"/>
  <c r="L19"/>
  <c r="H18"/>
  <c r="L16"/>
  <c r="L15"/>
  <c r="C51"/>
  <c r="C56" s="1"/>
  <c r="C11"/>
  <c r="C18" s="1"/>
  <c r="K47" i="6"/>
  <c r="K46"/>
  <c r="K45"/>
  <c r="K44"/>
  <c r="K43"/>
  <c r="K40"/>
  <c r="J47"/>
  <c r="J46"/>
  <c r="J45"/>
  <c r="J44"/>
  <c r="J43"/>
  <c r="J40"/>
  <c r="I47"/>
  <c r="I46"/>
  <c r="I45"/>
  <c r="I44"/>
  <c r="I43"/>
  <c r="I40"/>
  <c r="K35"/>
  <c r="K34"/>
  <c r="K33"/>
  <c r="K32"/>
  <c r="K31"/>
  <c r="K25"/>
  <c r="K24"/>
  <c r="K23"/>
  <c r="K21"/>
  <c r="K20"/>
  <c r="K18"/>
  <c r="K17"/>
  <c r="K16"/>
  <c r="K15"/>
  <c r="K14"/>
  <c r="K13"/>
  <c r="K8"/>
  <c r="K6"/>
  <c r="J35"/>
  <c r="J34"/>
  <c r="J33"/>
  <c r="J32"/>
  <c r="J31"/>
  <c r="J25"/>
  <c r="J24"/>
  <c r="J23"/>
  <c r="J21"/>
  <c r="J20"/>
  <c r="J18"/>
  <c r="J17"/>
  <c r="J16"/>
  <c r="J15"/>
  <c r="J14"/>
  <c r="J6"/>
  <c r="I34"/>
  <c r="I33"/>
  <c r="I32"/>
  <c r="I31"/>
  <c r="I25"/>
  <c r="I24"/>
  <c r="I23"/>
  <c r="I21"/>
  <c r="I20"/>
  <c r="I18"/>
  <c r="I17"/>
  <c r="I16"/>
  <c r="I15"/>
  <c r="I14"/>
  <c r="I8"/>
  <c r="I6"/>
  <c r="H22"/>
  <c r="H19"/>
  <c r="K19"/>
  <c r="E19"/>
  <c r="J19"/>
  <c r="I19"/>
  <c r="I28" i="16"/>
  <c r="J39"/>
  <c r="J42"/>
  <c r="I39"/>
  <c r="K12"/>
  <c r="L12"/>
  <c r="J12"/>
  <c r="I12"/>
  <c r="E10" i="28"/>
  <c r="D10"/>
  <c r="C10"/>
  <c r="I12"/>
  <c r="J12"/>
  <c r="K12"/>
  <c r="I13"/>
  <c r="J13"/>
  <c r="K13"/>
  <c r="E6" i="13"/>
  <c r="K6" s="1"/>
  <c r="D6"/>
  <c r="J6" s="1"/>
  <c r="H6" i="12"/>
  <c r="L12" i="22"/>
  <c r="J19"/>
  <c r="L38" i="16"/>
  <c r="H16" i="36"/>
  <c r="H14"/>
  <c r="H13"/>
  <c r="H12"/>
  <c r="H11"/>
  <c r="H10"/>
  <c r="H8"/>
  <c r="H7"/>
  <c r="C17"/>
  <c r="H17" s="1"/>
  <c r="D15"/>
  <c r="D10"/>
  <c r="D9"/>
  <c r="F9"/>
  <c r="F17" s="1"/>
  <c r="C7" i="38"/>
  <c r="D138" i="35"/>
  <c r="D139" s="1"/>
  <c r="D146" s="1"/>
  <c r="C138"/>
  <c r="C139" s="1"/>
  <c r="C146" s="1"/>
  <c r="D145"/>
  <c r="C145"/>
  <c r="D128"/>
  <c r="C128"/>
  <c r="D97"/>
  <c r="C97"/>
  <c r="D113"/>
  <c r="D114" s="1"/>
  <c r="C113"/>
  <c r="C114" s="1"/>
  <c r="C103"/>
  <c r="E103" s="1"/>
  <c r="C77"/>
  <c r="E71"/>
  <c r="D61"/>
  <c r="D36"/>
  <c r="C36"/>
  <c r="D35"/>
  <c r="C35"/>
  <c r="D34"/>
  <c r="C34"/>
  <c r="D33"/>
  <c r="D63"/>
  <c r="C33"/>
  <c r="C63"/>
  <c r="C32"/>
  <c r="E32"/>
  <c r="D31"/>
  <c r="C31"/>
  <c r="D65"/>
  <c r="D66"/>
  <c r="C66"/>
  <c r="D44"/>
  <c r="D60" s="1"/>
  <c r="C61"/>
  <c r="E153"/>
  <c r="E152"/>
  <c r="E151"/>
  <c r="E150"/>
  <c r="E149"/>
  <c r="E148"/>
  <c r="E147"/>
  <c r="E142"/>
  <c r="E141"/>
  <c r="E140"/>
  <c r="E137"/>
  <c r="E136"/>
  <c r="E135"/>
  <c r="E134"/>
  <c r="E133"/>
  <c r="E132"/>
  <c r="E131"/>
  <c r="E138"/>
  <c r="E130"/>
  <c r="E129"/>
  <c r="E127"/>
  <c r="E126"/>
  <c r="E125"/>
  <c r="E124"/>
  <c r="E123"/>
  <c r="E122"/>
  <c r="E128" s="1"/>
  <c r="E119"/>
  <c r="E118"/>
  <c r="E117"/>
  <c r="E116"/>
  <c r="E112"/>
  <c r="E111"/>
  <c r="E110"/>
  <c r="E109"/>
  <c r="E108"/>
  <c r="E107"/>
  <c r="E106"/>
  <c r="E113" s="1"/>
  <c r="E114" s="1"/>
  <c r="E105"/>
  <c r="E104"/>
  <c r="E102"/>
  <c r="E101"/>
  <c r="E100"/>
  <c r="E99"/>
  <c r="E98"/>
  <c r="E96"/>
  <c r="E97" s="1"/>
  <c r="E95"/>
  <c r="E94"/>
  <c r="E92"/>
  <c r="E91"/>
  <c r="E90"/>
  <c r="E89"/>
  <c r="E88"/>
  <c r="E87"/>
  <c r="E86"/>
  <c r="E85"/>
  <c r="E84"/>
  <c r="E83"/>
  <c r="E82"/>
  <c r="E81"/>
  <c r="E80"/>
  <c r="E79"/>
  <c r="E78"/>
  <c r="E76"/>
  <c r="E75"/>
  <c r="E74"/>
  <c r="E73"/>
  <c r="E72"/>
  <c r="E70"/>
  <c r="E67" s="1"/>
  <c r="E69"/>
  <c r="E68"/>
  <c r="E43"/>
  <c r="E66" s="1"/>
  <c r="E42"/>
  <c r="E65" s="1"/>
  <c r="E40"/>
  <c r="E63" s="1"/>
  <c r="E39"/>
  <c r="E62"/>
  <c r="E38"/>
  <c r="E29"/>
  <c r="E28"/>
  <c r="E27"/>
  <c r="E26"/>
  <c r="E25"/>
  <c r="E24"/>
  <c r="E23"/>
  <c r="E22"/>
  <c r="E21"/>
  <c r="E20"/>
  <c r="E34" s="1"/>
  <c r="E19"/>
  <c r="E18"/>
  <c r="E17"/>
  <c r="E16"/>
  <c r="E15"/>
  <c r="E14"/>
  <c r="E35"/>
  <c r="E13"/>
  <c r="E12"/>
  <c r="E33" s="1"/>
  <c r="E11"/>
  <c r="E10"/>
  <c r="E9"/>
  <c r="E30" s="1"/>
  <c r="I55" i="34"/>
  <c r="D55"/>
  <c r="J41"/>
  <c r="I41"/>
  <c r="I44" s="1"/>
  <c r="H41"/>
  <c r="G41"/>
  <c r="F41"/>
  <c r="E41"/>
  <c r="D41"/>
  <c r="J37"/>
  <c r="J42" s="1"/>
  <c r="I37"/>
  <c r="I43" s="1"/>
  <c r="H37"/>
  <c r="G37"/>
  <c r="G42"/>
  <c r="F37"/>
  <c r="F42" s="1"/>
  <c r="E37"/>
  <c r="J31"/>
  <c r="I31"/>
  <c r="H31"/>
  <c r="G31"/>
  <c r="E31"/>
  <c r="D31"/>
  <c r="J18"/>
  <c r="J44"/>
  <c r="I18"/>
  <c r="H18"/>
  <c r="G18"/>
  <c r="F18"/>
  <c r="E18"/>
  <c r="E44" s="1"/>
  <c r="D18"/>
  <c r="D44" s="1"/>
  <c r="J14"/>
  <c r="J19" s="1"/>
  <c r="J32" s="1"/>
  <c r="I14"/>
  <c r="H14"/>
  <c r="H43" s="1"/>
  <c r="G14"/>
  <c r="F14"/>
  <c r="F19"/>
  <c r="F32" s="1"/>
  <c r="E14"/>
  <c r="E19" s="1"/>
  <c r="E32" s="1"/>
  <c r="D14"/>
  <c r="D43" s="1"/>
  <c r="N27" i="23"/>
  <c r="N24"/>
  <c r="N23"/>
  <c r="N22"/>
  <c r="N20"/>
  <c r="N19"/>
  <c r="N17"/>
  <c r="N16"/>
  <c r="N14"/>
  <c r="N13"/>
  <c r="N12"/>
  <c r="N11"/>
  <c r="N9"/>
  <c r="N8"/>
  <c r="N7"/>
  <c r="N6"/>
  <c r="M27"/>
  <c r="M24"/>
  <c r="M23"/>
  <c r="M22"/>
  <c r="M20"/>
  <c r="M19"/>
  <c r="M17"/>
  <c r="M16"/>
  <c r="M14"/>
  <c r="M13"/>
  <c r="M12"/>
  <c r="M11"/>
  <c r="M9"/>
  <c r="M8"/>
  <c r="M7"/>
  <c r="M6"/>
  <c r="L27"/>
  <c r="L24"/>
  <c r="L23"/>
  <c r="L22"/>
  <c r="L20"/>
  <c r="L19"/>
  <c r="L17"/>
  <c r="L16"/>
  <c r="L14"/>
  <c r="L13"/>
  <c r="L12"/>
  <c r="L11"/>
  <c r="L9"/>
  <c r="L8"/>
  <c r="L7"/>
  <c r="L6"/>
  <c r="K27"/>
  <c r="K24"/>
  <c r="K23"/>
  <c r="K22"/>
  <c r="K20"/>
  <c r="K19"/>
  <c r="K17"/>
  <c r="K16"/>
  <c r="K14"/>
  <c r="K13"/>
  <c r="K12"/>
  <c r="K11"/>
  <c r="K9"/>
  <c r="K8"/>
  <c r="K7"/>
  <c r="K6"/>
  <c r="N30" i="1"/>
  <c r="N29"/>
  <c r="N28"/>
  <c r="N24"/>
  <c r="N23"/>
  <c r="N22"/>
  <c r="N21"/>
  <c r="N19"/>
  <c r="N17"/>
  <c r="N13"/>
  <c r="N12"/>
  <c r="N11"/>
  <c r="N10"/>
  <c r="N8"/>
  <c r="M30"/>
  <c r="M29"/>
  <c r="M28"/>
  <c r="M24"/>
  <c r="M23"/>
  <c r="M22"/>
  <c r="M21"/>
  <c r="M19"/>
  <c r="M17"/>
  <c r="M13"/>
  <c r="M12"/>
  <c r="M11"/>
  <c r="M10"/>
  <c r="M8"/>
  <c r="L30"/>
  <c r="L29"/>
  <c r="L28"/>
  <c r="L24"/>
  <c r="L23"/>
  <c r="L22"/>
  <c r="L21"/>
  <c r="L19"/>
  <c r="L13"/>
  <c r="L12"/>
  <c r="L11"/>
  <c r="L10"/>
  <c r="L8"/>
  <c r="K30"/>
  <c r="K29"/>
  <c r="K28"/>
  <c r="K24"/>
  <c r="K23"/>
  <c r="K22"/>
  <c r="K21"/>
  <c r="K19"/>
  <c r="K17"/>
  <c r="K13"/>
  <c r="K12"/>
  <c r="K11"/>
  <c r="K10"/>
  <c r="K8"/>
  <c r="J45" i="32"/>
  <c r="J42"/>
  <c r="J41"/>
  <c r="J37"/>
  <c r="J35"/>
  <c r="J34"/>
  <c r="J31"/>
  <c r="J29"/>
  <c r="J28"/>
  <c r="J26"/>
  <c r="J25"/>
  <c r="J24"/>
  <c r="J22"/>
  <c r="J21"/>
  <c r="J20"/>
  <c r="J19"/>
  <c r="J17"/>
  <c r="J15"/>
  <c r="J14"/>
  <c r="J12"/>
  <c r="J11"/>
  <c r="J9"/>
  <c r="J8"/>
  <c r="J7"/>
  <c r="K45"/>
  <c r="K42"/>
  <c r="K41"/>
  <c r="K37"/>
  <c r="K31"/>
  <c r="K29"/>
  <c r="K28"/>
  <c r="K26"/>
  <c r="K25"/>
  <c r="K24"/>
  <c r="K22"/>
  <c r="K21"/>
  <c r="K20"/>
  <c r="K19"/>
  <c r="K17"/>
  <c r="K15"/>
  <c r="K14"/>
  <c r="K18" s="1"/>
  <c r="K12"/>
  <c r="K11"/>
  <c r="K13"/>
  <c r="K9"/>
  <c r="K8"/>
  <c r="I45"/>
  <c r="I42"/>
  <c r="I41"/>
  <c r="I37"/>
  <c r="I35"/>
  <c r="I34"/>
  <c r="I31"/>
  <c r="I38" s="1"/>
  <c r="I29"/>
  <c r="I28"/>
  <c r="I26"/>
  <c r="I25"/>
  <c r="I24"/>
  <c r="I22"/>
  <c r="I21"/>
  <c r="I20"/>
  <c r="I19"/>
  <c r="I17"/>
  <c r="I15"/>
  <c r="I14"/>
  <c r="I18"/>
  <c r="I12"/>
  <c r="I11"/>
  <c r="I9"/>
  <c r="I8"/>
  <c r="K7"/>
  <c r="I7"/>
  <c r="I10" s="1"/>
  <c r="C23" i="38"/>
  <c r="D22" s="1"/>
  <c r="C14"/>
  <c r="D13" s="1"/>
  <c r="D12"/>
  <c r="H87" i="33"/>
  <c r="H101"/>
  <c r="G87"/>
  <c r="G101"/>
  <c r="F87"/>
  <c r="F101"/>
  <c r="E101"/>
  <c r="D87"/>
  <c r="D101" s="1"/>
  <c r="H48"/>
  <c r="G48"/>
  <c r="F48"/>
  <c r="E48"/>
  <c r="D48"/>
  <c r="C48"/>
  <c r="J109"/>
  <c r="J168"/>
  <c r="J159"/>
  <c r="J158"/>
  <c r="J157"/>
  <c r="J156"/>
  <c r="J154"/>
  <c r="J153"/>
  <c r="J141"/>
  <c r="J140"/>
  <c r="J139"/>
  <c r="J138"/>
  <c r="J137"/>
  <c r="J136"/>
  <c r="J134"/>
  <c r="J133"/>
  <c r="J131"/>
  <c r="J130"/>
  <c r="J129"/>
  <c r="J128"/>
  <c r="J127"/>
  <c r="J126"/>
  <c r="J124"/>
  <c r="J123"/>
  <c r="J120"/>
  <c r="J119"/>
  <c r="J118"/>
  <c r="J112"/>
  <c r="J108"/>
  <c r="J107"/>
  <c r="J98"/>
  <c r="J97"/>
  <c r="J96"/>
  <c r="J95"/>
  <c r="J94"/>
  <c r="J93"/>
  <c r="J92"/>
  <c r="J91"/>
  <c r="J90"/>
  <c r="J89"/>
  <c r="J88"/>
  <c r="J85"/>
  <c r="J84"/>
  <c r="J83"/>
  <c r="J82"/>
  <c r="J81"/>
  <c r="J80"/>
  <c r="J79"/>
  <c r="J78"/>
  <c r="J76"/>
  <c r="J75"/>
  <c r="J74"/>
  <c r="J73"/>
  <c r="J72"/>
  <c r="J63"/>
  <c r="J62"/>
  <c r="J52"/>
  <c r="J61" s="1"/>
  <c r="J47"/>
  <c r="J46"/>
  <c r="J45"/>
  <c r="J44"/>
  <c r="J43"/>
  <c r="J42"/>
  <c r="J41"/>
  <c r="J39"/>
  <c r="J38"/>
  <c r="J37"/>
  <c r="J36"/>
  <c r="J35"/>
  <c r="J32"/>
  <c r="J28"/>
  <c r="J17"/>
  <c r="J15"/>
  <c r="J14"/>
  <c r="J13"/>
  <c r="J12"/>
  <c r="J11"/>
  <c r="J9"/>
  <c r="J8"/>
  <c r="J7"/>
  <c r="K6"/>
  <c r="J6"/>
  <c r="I6"/>
  <c r="H169"/>
  <c r="H163"/>
  <c r="H164" s="1"/>
  <c r="H132"/>
  <c r="H110"/>
  <c r="H86"/>
  <c r="H40"/>
  <c r="H33"/>
  <c r="H16"/>
  <c r="H10"/>
  <c r="G169"/>
  <c r="G163"/>
  <c r="G132"/>
  <c r="G110"/>
  <c r="G86"/>
  <c r="G40"/>
  <c r="G49" s="1"/>
  <c r="G33"/>
  <c r="G16"/>
  <c r="G10"/>
  <c r="F169"/>
  <c r="F163"/>
  <c r="F132"/>
  <c r="F110"/>
  <c r="F86"/>
  <c r="F40"/>
  <c r="F49" s="1"/>
  <c r="F33"/>
  <c r="F16"/>
  <c r="F10"/>
  <c r="F34" s="1"/>
  <c r="E169"/>
  <c r="K169" s="1"/>
  <c r="E132"/>
  <c r="K132" s="1"/>
  <c r="E110"/>
  <c r="E86"/>
  <c r="K86"/>
  <c r="E40"/>
  <c r="E33"/>
  <c r="K33" s="1"/>
  <c r="E16"/>
  <c r="K16" s="1"/>
  <c r="E10"/>
  <c r="E34" s="1"/>
  <c r="K34" s="1"/>
  <c r="D169"/>
  <c r="D163"/>
  <c r="J165" s="1"/>
  <c r="D132"/>
  <c r="D110"/>
  <c r="J113"/>
  <c r="D86"/>
  <c r="D40"/>
  <c r="D49" s="1"/>
  <c r="D111" s="1"/>
  <c r="J114" s="1"/>
  <c r="J122" s="1"/>
  <c r="D33"/>
  <c r="D16"/>
  <c r="D10"/>
  <c r="C169"/>
  <c r="C163"/>
  <c r="C132"/>
  <c r="I132"/>
  <c r="C110"/>
  <c r="I110"/>
  <c r="C86"/>
  <c r="C40"/>
  <c r="C49" s="1"/>
  <c r="I49" s="1"/>
  <c r="C33"/>
  <c r="C16"/>
  <c r="C10"/>
  <c r="D48" i="32"/>
  <c r="C48"/>
  <c r="C49" s="1"/>
  <c r="H48"/>
  <c r="G48"/>
  <c r="F48"/>
  <c r="D38"/>
  <c r="H38"/>
  <c r="H49"/>
  <c r="G38"/>
  <c r="G49"/>
  <c r="F38"/>
  <c r="F49"/>
  <c r="D27"/>
  <c r="C27"/>
  <c r="H27"/>
  <c r="G27"/>
  <c r="F27"/>
  <c r="D23"/>
  <c r="C23"/>
  <c r="H23"/>
  <c r="G23"/>
  <c r="F23"/>
  <c r="D18"/>
  <c r="C18"/>
  <c r="H18"/>
  <c r="G18"/>
  <c r="F18"/>
  <c r="H13"/>
  <c r="G13"/>
  <c r="F13"/>
  <c r="D13"/>
  <c r="C13"/>
  <c r="D10"/>
  <c r="D30"/>
  <c r="C10"/>
  <c r="H10"/>
  <c r="H30" s="1"/>
  <c r="H50" s="1"/>
  <c r="G10"/>
  <c r="F10"/>
  <c r="F30" s="1"/>
  <c r="E48"/>
  <c r="E49" s="1"/>
  <c r="E27"/>
  <c r="E13"/>
  <c r="E10"/>
  <c r="E30" s="1"/>
  <c r="E50" s="1"/>
  <c r="E21" i="31"/>
  <c r="E20"/>
  <c r="D10"/>
  <c r="C10"/>
  <c r="C11" s="1"/>
  <c r="C19" s="1"/>
  <c r="D7"/>
  <c r="D11"/>
  <c r="D19" s="1"/>
  <c r="E16"/>
  <c r="E15"/>
  <c r="E17"/>
  <c r="E13"/>
  <c r="E12"/>
  <c r="E14" s="1"/>
  <c r="E18" s="1"/>
  <c r="E9"/>
  <c r="E8"/>
  <c r="E10" s="1"/>
  <c r="E6"/>
  <c r="E5"/>
  <c r="D17"/>
  <c r="D14"/>
  <c r="D18" s="1"/>
  <c r="C17"/>
  <c r="C14"/>
  <c r="C18" s="1"/>
  <c r="J25" i="23"/>
  <c r="J21"/>
  <c r="J26"/>
  <c r="J10"/>
  <c r="J15" s="1"/>
  <c r="I25"/>
  <c r="I21"/>
  <c r="I26" s="1"/>
  <c r="I28" s="1"/>
  <c r="I10"/>
  <c r="I15"/>
  <c r="I18" s="1"/>
  <c r="H25"/>
  <c r="H21"/>
  <c r="H26"/>
  <c r="H10"/>
  <c r="H15" s="1"/>
  <c r="F25"/>
  <c r="N25" s="1"/>
  <c r="F21"/>
  <c r="N21" s="1"/>
  <c r="F10"/>
  <c r="N10" s="1"/>
  <c r="E25"/>
  <c r="M25" s="1"/>
  <c r="E10"/>
  <c r="E15"/>
  <c r="E18" s="1"/>
  <c r="D25"/>
  <c r="L25" s="1"/>
  <c r="D21"/>
  <c r="L21" s="1"/>
  <c r="D10"/>
  <c r="L10" s="1"/>
  <c r="J25" i="1"/>
  <c r="J27" s="1"/>
  <c r="J7"/>
  <c r="J14"/>
  <c r="J20" s="1"/>
  <c r="F25"/>
  <c r="F31"/>
  <c r="N31" s="1"/>
  <c r="F7"/>
  <c r="F14" s="1"/>
  <c r="E25"/>
  <c r="M25" s="1"/>
  <c r="E7"/>
  <c r="E14" s="1"/>
  <c r="I25"/>
  <c r="I27" s="1"/>
  <c r="I7"/>
  <c r="I14"/>
  <c r="H25"/>
  <c r="H27" s="1"/>
  <c r="H7"/>
  <c r="H14" s="1"/>
  <c r="D25"/>
  <c r="L25"/>
  <c r="D7"/>
  <c r="D14"/>
  <c r="L14" s="1"/>
  <c r="M54" i="24"/>
  <c r="M53"/>
  <c r="M49"/>
  <c r="M48"/>
  <c r="M47"/>
  <c r="M46"/>
  <c r="M44"/>
  <c r="M43"/>
  <c r="M42"/>
  <c r="M41"/>
  <c r="M38"/>
  <c r="M37"/>
  <c r="M36"/>
  <c r="M35"/>
  <c r="M34"/>
  <c r="M26"/>
  <c r="M25"/>
  <c r="M24"/>
  <c r="M23"/>
  <c r="M22"/>
  <c r="M20"/>
  <c r="M19"/>
  <c r="M17"/>
  <c r="M16"/>
  <c r="M15"/>
  <c r="M14"/>
  <c r="M13"/>
  <c r="M12"/>
  <c r="M10"/>
  <c r="M9"/>
  <c r="M8"/>
  <c r="M7"/>
  <c r="I50"/>
  <c r="I55" s="1"/>
  <c r="H50"/>
  <c r="H51" s="1"/>
  <c r="G50"/>
  <c r="F50"/>
  <c r="E50"/>
  <c r="K44"/>
  <c r="L44"/>
  <c r="I33"/>
  <c r="I39" s="1"/>
  <c r="H33"/>
  <c r="H39"/>
  <c r="H45" s="1"/>
  <c r="G33"/>
  <c r="G39" s="1"/>
  <c r="F33"/>
  <c r="F39" s="1"/>
  <c r="E33"/>
  <c r="E39" s="1"/>
  <c r="M39" s="1"/>
  <c r="I21"/>
  <c r="I27" s="1"/>
  <c r="I51" s="1"/>
  <c r="H21"/>
  <c r="H27"/>
  <c r="G21"/>
  <c r="G27" s="1"/>
  <c r="F21"/>
  <c r="F27" s="1"/>
  <c r="E21"/>
  <c r="I11"/>
  <c r="I18"/>
  <c r="I28" s="1"/>
  <c r="H11"/>
  <c r="G11"/>
  <c r="G18" s="1"/>
  <c r="G28" s="1"/>
  <c r="F11"/>
  <c r="F18" s="1"/>
  <c r="F28" s="1"/>
  <c r="E11"/>
  <c r="E18"/>
  <c r="E28" s="1"/>
  <c r="M28" s="1"/>
  <c r="J15" i="21"/>
  <c r="I51"/>
  <c r="H51"/>
  <c r="H56"/>
  <c r="G51"/>
  <c r="I33"/>
  <c r="I40" s="1"/>
  <c r="G33"/>
  <c r="F33"/>
  <c r="E33"/>
  <c r="E40" s="1"/>
  <c r="E46" s="1"/>
  <c r="F18"/>
  <c r="I27"/>
  <c r="I11"/>
  <c r="I18" s="1"/>
  <c r="C33"/>
  <c r="C40" s="1"/>
  <c r="C46" s="1"/>
  <c r="J14"/>
  <c r="M55"/>
  <c r="M50"/>
  <c r="M48"/>
  <c r="M47"/>
  <c r="M44"/>
  <c r="M43"/>
  <c r="M37"/>
  <c r="M34"/>
  <c r="M26"/>
  <c r="M25"/>
  <c r="M24"/>
  <c r="M23"/>
  <c r="M20"/>
  <c r="M17"/>
  <c r="M16"/>
  <c r="M15"/>
  <c r="M14"/>
  <c r="M7"/>
  <c r="L19" i="10"/>
  <c r="L18"/>
  <c r="L17"/>
  <c r="L15"/>
  <c r="L14"/>
  <c r="L13"/>
  <c r="L6"/>
  <c r="L5"/>
  <c r="E16" i="9"/>
  <c r="L16" s="1"/>
  <c r="L19"/>
  <c r="L18"/>
  <c r="L17"/>
  <c r="L15"/>
  <c r="L13"/>
  <c r="L12"/>
  <c r="L11"/>
  <c r="L10"/>
  <c r="K27" i="30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L29" i="4"/>
  <c r="L28"/>
  <c r="L27"/>
  <c r="L26"/>
  <c r="L25"/>
  <c r="L24"/>
  <c r="L23"/>
  <c r="L22"/>
  <c r="L21"/>
  <c r="L19"/>
  <c r="L20"/>
  <c r="L16"/>
  <c r="L15"/>
  <c r="L14"/>
  <c r="L13"/>
  <c r="L12"/>
  <c r="L11"/>
  <c r="L10"/>
  <c r="L9"/>
  <c r="L8"/>
  <c r="L7"/>
  <c r="L9" i="15"/>
  <c r="L8"/>
  <c r="L7"/>
  <c r="L6"/>
  <c r="L31" i="16"/>
  <c r="L28"/>
  <c r="L26"/>
  <c r="L24"/>
  <c r="L21"/>
  <c r="L18"/>
  <c r="L17"/>
  <c r="L14"/>
  <c r="L11"/>
  <c r="L10"/>
  <c r="L9"/>
  <c r="L8"/>
  <c r="L7"/>
  <c r="L6"/>
  <c r="K20" i="28"/>
  <c r="K19"/>
  <c r="K18"/>
  <c r="K15"/>
  <c r="K11"/>
  <c r="K9"/>
  <c r="K7"/>
  <c r="H6"/>
  <c r="K16"/>
  <c r="L29" i="13"/>
  <c r="L28"/>
  <c r="L27"/>
  <c r="L26"/>
  <c r="L25"/>
  <c r="L24"/>
  <c r="L23"/>
  <c r="L22"/>
  <c r="L21"/>
  <c r="L20"/>
  <c r="L19"/>
  <c r="L17"/>
  <c r="L16"/>
  <c r="L15"/>
  <c r="L14"/>
  <c r="L13"/>
  <c r="L12"/>
  <c r="L11"/>
  <c r="L10"/>
  <c r="L9"/>
  <c r="L8"/>
  <c r="L7"/>
  <c r="L6"/>
  <c r="L32" i="12"/>
  <c r="L31"/>
  <c r="L30"/>
  <c r="L29"/>
  <c r="L28"/>
  <c r="L27"/>
  <c r="L26"/>
  <c r="L25"/>
  <c r="L24"/>
  <c r="L23"/>
  <c r="L22"/>
  <c r="L21"/>
  <c r="L16"/>
  <c r="L15"/>
  <c r="L14"/>
  <c r="L13"/>
  <c r="L12"/>
  <c r="L11"/>
  <c r="L10"/>
  <c r="L9"/>
  <c r="L8"/>
  <c r="L7"/>
  <c r="H15" i="25"/>
  <c r="G15"/>
  <c r="F15"/>
  <c r="E15"/>
  <c r="D15"/>
  <c r="C15"/>
  <c r="K14"/>
  <c r="J14"/>
  <c r="I14"/>
  <c r="K13"/>
  <c r="J13"/>
  <c r="I13"/>
  <c r="K12"/>
  <c r="J12"/>
  <c r="I12"/>
  <c r="K11"/>
  <c r="J11"/>
  <c r="K10"/>
  <c r="J10"/>
  <c r="I10"/>
  <c r="K9"/>
  <c r="J9"/>
  <c r="J15"/>
  <c r="I9"/>
  <c r="K8"/>
  <c r="K15" s="1"/>
  <c r="J8"/>
  <c r="I8"/>
  <c r="I15" s="1"/>
  <c r="L10" i="3"/>
  <c r="J10"/>
  <c r="I10"/>
  <c r="L20"/>
  <c r="L16"/>
  <c r="L13"/>
  <c r="L12"/>
  <c r="L9"/>
  <c r="L8"/>
  <c r="L7"/>
  <c r="L15"/>
  <c r="L17"/>
  <c r="L19"/>
  <c r="L18"/>
  <c r="L22" s="1"/>
  <c r="I13"/>
  <c r="I12"/>
  <c r="I9"/>
  <c r="I8"/>
  <c r="J13"/>
  <c r="J12"/>
  <c r="J9"/>
  <c r="J8"/>
  <c r="J24"/>
  <c r="J23"/>
  <c r="J20"/>
  <c r="J19"/>
  <c r="J18"/>
  <c r="J17"/>
  <c r="J16"/>
  <c r="L24"/>
  <c r="L23"/>
  <c r="L40" i="22"/>
  <c r="L42"/>
  <c r="K40"/>
  <c r="K42"/>
  <c r="J40"/>
  <c r="J42"/>
  <c r="I40"/>
  <c r="I42"/>
  <c r="I23"/>
  <c r="L32"/>
  <c r="L31"/>
  <c r="L30"/>
  <c r="L29"/>
  <c r="L26"/>
  <c r="L25"/>
  <c r="L24"/>
  <c r="L23"/>
  <c r="L22"/>
  <c r="L19"/>
  <c r="L17"/>
  <c r="L13"/>
  <c r="L11"/>
  <c r="L10"/>
  <c r="L8"/>
  <c r="F21"/>
  <c r="F27"/>
  <c r="F33" s="1"/>
  <c r="H21"/>
  <c r="H27" s="1"/>
  <c r="H16" i="9"/>
  <c r="G16"/>
  <c r="J18"/>
  <c r="D16"/>
  <c r="J20" i="28"/>
  <c r="J19"/>
  <c r="J18"/>
  <c r="K39" i="21"/>
  <c r="K7"/>
  <c r="G18"/>
  <c r="G28" s="1"/>
  <c r="J23" i="22"/>
  <c r="J22"/>
  <c r="K20" i="21"/>
  <c r="D11"/>
  <c r="J28" i="16"/>
  <c r="G6" i="12"/>
  <c r="G21" i="22"/>
  <c r="G27" s="1"/>
  <c r="H14" i="3"/>
  <c r="G14"/>
  <c r="D33" i="24"/>
  <c r="D11"/>
  <c r="K15"/>
  <c r="K15" i="21"/>
  <c r="K19" i="10"/>
  <c r="K18"/>
  <c r="K17"/>
  <c r="K15"/>
  <c r="K14"/>
  <c r="K13"/>
  <c r="K5"/>
  <c r="K6"/>
  <c r="K7"/>
  <c r="J19"/>
  <c r="J18"/>
  <c r="J17"/>
  <c r="J15"/>
  <c r="J14"/>
  <c r="J13"/>
  <c r="J5"/>
  <c r="J6"/>
  <c r="J7" s="1"/>
  <c r="H12"/>
  <c r="H20" s="1"/>
  <c r="H16"/>
  <c r="H7"/>
  <c r="G12"/>
  <c r="G16"/>
  <c r="G20" s="1"/>
  <c r="G7"/>
  <c r="E16"/>
  <c r="K16"/>
  <c r="E7"/>
  <c r="L7"/>
  <c r="J12"/>
  <c r="D16"/>
  <c r="J16" s="1"/>
  <c r="D20"/>
  <c r="J20" s="1"/>
  <c r="D7"/>
  <c r="H20" i="12"/>
  <c r="G20"/>
  <c r="F20"/>
  <c r="E20"/>
  <c r="L20" s="1"/>
  <c r="D20"/>
  <c r="C20"/>
  <c r="K32"/>
  <c r="J32"/>
  <c r="I32"/>
  <c r="K10" i="9"/>
  <c r="K11"/>
  <c r="K9" s="1"/>
  <c r="K20" s="1"/>
  <c r="K12"/>
  <c r="K13"/>
  <c r="H9"/>
  <c r="G9"/>
  <c r="F9"/>
  <c r="E9"/>
  <c r="L9"/>
  <c r="K6"/>
  <c r="K7"/>
  <c r="K15"/>
  <c r="K14"/>
  <c r="K17"/>
  <c r="K16"/>
  <c r="J11"/>
  <c r="J12"/>
  <c r="J13"/>
  <c r="J15"/>
  <c r="J14" s="1"/>
  <c r="J17"/>
  <c r="J16" s="1"/>
  <c r="I7"/>
  <c r="I11"/>
  <c r="I12"/>
  <c r="I13"/>
  <c r="I15"/>
  <c r="I14"/>
  <c r="I17"/>
  <c r="I16"/>
  <c r="H7"/>
  <c r="H14"/>
  <c r="G7"/>
  <c r="G14"/>
  <c r="F7"/>
  <c r="F14"/>
  <c r="F16"/>
  <c r="E7"/>
  <c r="E20" s="1"/>
  <c r="E14"/>
  <c r="L14" s="1"/>
  <c r="D7"/>
  <c r="D14"/>
  <c r="C7"/>
  <c r="C14"/>
  <c r="C16"/>
  <c r="J10"/>
  <c r="H48" i="6"/>
  <c r="H37"/>
  <c r="G48"/>
  <c r="G37"/>
  <c r="J37" s="1"/>
  <c r="F48"/>
  <c r="I48" s="1"/>
  <c r="L27" i="30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6"/>
  <c r="L7"/>
  <c r="H17"/>
  <c r="H6"/>
  <c r="G17"/>
  <c r="G6"/>
  <c r="F6"/>
  <c r="E6"/>
  <c r="D6"/>
  <c r="J6" s="1"/>
  <c r="E17"/>
  <c r="D17"/>
  <c r="K29" i="4"/>
  <c r="K28"/>
  <c r="K27"/>
  <c r="K26"/>
  <c r="K25"/>
  <c r="K24"/>
  <c r="K23"/>
  <c r="K22"/>
  <c r="K20"/>
  <c r="K19" s="1"/>
  <c r="K16"/>
  <c r="K15"/>
  <c r="K14"/>
  <c r="K13"/>
  <c r="K12"/>
  <c r="K11"/>
  <c r="K10"/>
  <c r="K9"/>
  <c r="K8"/>
  <c r="K7"/>
  <c r="K6"/>
  <c r="J29"/>
  <c r="J28"/>
  <c r="J27"/>
  <c r="J26"/>
  <c r="J25"/>
  <c r="J24"/>
  <c r="J23"/>
  <c r="J22"/>
  <c r="J20"/>
  <c r="J16"/>
  <c r="J15"/>
  <c r="J14"/>
  <c r="J13"/>
  <c r="J12"/>
  <c r="J11"/>
  <c r="J10"/>
  <c r="J9"/>
  <c r="J8"/>
  <c r="J7"/>
  <c r="H19"/>
  <c r="H6"/>
  <c r="G19"/>
  <c r="G6"/>
  <c r="E19"/>
  <c r="E6"/>
  <c r="D19"/>
  <c r="D6"/>
  <c r="K31" i="16"/>
  <c r="K33" s="1"/>
  <c r="K26"/>
  <c r="K32"/>
  <c r="J31"/>
  <c r="J26"/>
  <c r="I31"/>
  <c r="I26"/>
  <c r="I32"/>
  <c r="K36"/>
  <c r="K6"/>
  <c r="K7"/>
  <c r="K8"/>
  <c r="K9"/>
  <c r="K10"/>
  <c r="K11"/>
  <c r="K14"/>
  <c r="K17"/>
  <c r="K18"/>
  <c r="K21"/>
  <c r="K24"/>
  <c r="K25" s="1"/>
  <c r="J36"/>
  <c r="J6"/>
  <c r="J7"/>
  <c r="J8"/>
  <c r="J9"/>
  <c r="J10"/>
  <c r="J11"/>
  <c r="J14"/>
  <c r="J17"/>
  <c r="J18"/>
  <c r="J21"/>
  <c r="J24"/>
  <c r="J25"/>
  <c r="H23"/>
  <c r="H25"/>
  <c r="H32"/>
  <c r="L32"/>
  <c r="G23"/>
  <c r="G25"/>
  <c r="G32"/>
  <c r="F32"/>
  <c r="E32"/>
  <c r="D32"/>
  <c r="C32"/>
  <c r="F23"/>
  <c r="I6"/>
  <c r="I7"/>
  <c r="I8"/>
  <c r="I9"/>
  <c r="I10"/>
  <c r="I11"/>
  <c r="I14"/>
  <c r="E25"/>
  <c r="L25"/>
  <c r="D25"/>
  <c r="D34"/>
  <c r="K9" i="15"/>
  <c r="K7"/>
  <c r="K6"/>
  <c r="J9"/>
  <c r="J7"/>
  <c r="J6"/>
  <c r="H10"/>
  <c r="G10"/>
  <c r="E10"/>
  <c r="K10"/>
  <c r="D10"/>
  <c r="J10"/>
  <c r="I20" i="28"/>
  <c r="J7"/>
  <c r="J6" s="1"/>
  <c r="J9"/>
  <c r="J8" s="1"/>
  <c r="J15"/>
  <c r="J14" s="1"/>
  <c r="J11"/>
  <c r="J10" s="1"/>
  <c r="H8"/>
  <c r="H21" s="1"/>
  <c r="H10"/>
  <c r="H14"/>
  <c r="G6"/>
  <c r="G8"/>
  <c r="G10"/>
  <c r="G14"/>
  <c r="E6"/>
  <c r="K6" s="1"/>
  <c r="E8"/>
  <c r="K8" s="1"/>
  <c r="E14"/>
  <c r="K14" s="1"/>
  <c r="D8"/>
  <c r="D14"/>
  <c r="K29" i="13"/>
  <c r="K28"/>
  <c r="K27"/>
  <c r="K26"/>
  <c r="K25"/>
  <c r="K24"/>
  <c r="K23"/>
  <c r="K22"/>
  <c r="K21"/>
  <c r="K20"/>
  <c r="K19"/>
  <c r="K18" s="1"/>
  <c r="K15"/>
  <c r="K14"/>
  <c r="K13"/>
  <c r="K12"/>
  <c r="K11"/>
  <c r="K10"/>
  <c r="K9"/>
  <c r="K8"/>
  <c r="K7"/>
  <c r="J29"/>
  <c r="J28"/>
  <c r="J27"/>
  <c r="J26"/>
  <c r="J25"/>
  <c r="J24"/>
  <c r="J23"/>
  <c r="J22"/>
  <c r="J21"/>
  <c r="J20"/>
  <c r="J19"/>
  <c r="J15"/>
  <c r="J14"/>
  <c r="J13"/>
  <c r="J12"/>
  <c r="J11"/>
  <c r="J10"/>
  <c r="J9"/>
  <c r="J8"/>
  <c r="J7"/>
  <c r="H18"/>
  <c r="G18"/>
  <c r="E18"/>
  <c r="L18"/>
  <c r="D18"/>
  <c r="K31" i="12"/>
  <c r="K30"/>
  <c r="K28"/>
  <c r="K27"/>
  <c r="K26"/>
  <c r="K25"/>
  <c r="K24"/>
  <c r="K23"/>
  <c r="K22"/>
  <c r="K21"/>
  <c r="K16"/>
  <c r="K15"/>
  <c r="K14"/>
  <c r="K13"/>
  <c r="K12"/>
  <c r="K11"/>
  <c r="K10"/>
  <c r="K9"/>
  <c r="K8"/>
  <c r="K7"/>
  <c r="J31"/>
  <c r="J30"/>
  <c r="J28"/>
  <c r="J27"/>
  <c r="J26"/>
  <c r="J25"/>
  <c r="J24"/>
  <c r="J23"/>
  <c r="J22"/>
  <c r="J21"/>
  <c r="J16"/>
  <c r="J15"/>
  <c r="J14"/>
  <c r="J13"/>
  <c r="J12"/>
  <c r="J11"/>
  <c r="J10"/>
  <c r="J9"/>
  <c r="J8"/>
  <c r="J7"/>
  <c r="F6"/>
  <c r="E6"/>
  <c r="L6"/>
  <c r="D6"/>
  <c r="J6"/>
  <c r="K23" i="3"/>
  <c r="K24"/>
  <c r="K20"/>
  <c r="K18"/>
  <c r="K19"/>
  <c r="K16"/>
  <c r="K15"/>
  <c r="K22" s="1"/>
  <c r="K25" s="1"/>
  <c r="K12"/>
  <c r="K10"/>
  <c r="K8"/>
  <c r="K7"/>
  <c r="J15"/>
  <c r="J22" s="1"/>
  <c r="J7"/>
  <c r="E18"/>
  <c r="E22"/>
  <c r="E25" s="1"/>
  <c r="L25" s="1"/>
  <c r="E11"/>
  <c r="L11"/>
  <c r="D18"/>
  <c r="D22"/>
  <c r="D25" s="1"/>
  <c r="J25" s="1"/>
  <c r="D11"/>
  <c r="J11"/>
  <c r="I7"/>
  <c r="J32" i="22"/>
  <c r="J30"/>
  <c r="J31"/>
  <c r="I30"/>
  <c r="I31"/>
  <c r="K32"/>
  <c r="K31"/>
  <c r="I32"/>
  <c r="F7"/>
  <c r="F14" s="1"/>
  <c r="E21"/>
  <c r="L21" s="1"/>
  <c r="L27" s="1"/>
  <c r="L33" s="1"/>
  <c r="D21"/>
  <c r="C21"/>
  <c r="C27"/>
  <c r="C33" s="1"/>
  <c r="D7"/>
  <c r="J7" s="1"/>
  <c r="E7"/>
  <c r="E14" s="1"/>
  <c r="K24"/>
  <c r="K25"/>
  <c r="K26"/>
  <c r="K29"/>
  <c r="K17"/>
  <c r="K19"/>
  <c r="K13"/>
  <c r="K12"/>
  <c r="K11"/>
  <c r="K10"/>
  <c r="K8"/>
  <c r="J24"/>
  <c r="J26"/>
  <c r="J29"/>
  <c r="J17"/>
  <c r="J12"/>
  <c r="J11"/>
  <c r="J10"/>
  <c r="J8"/>
  <c r="J25"/>
  <c r="G14" i="1"/>
  <c r="G15" s="1"/>
  <c r="C7"/>
  <c r="C14" s="1"/>
  <c r="C25"/>
  <c r="D21" i="24"/>
  <c r="G21" i="23"/>
  <c r="K21" s="1"/>
  <c r="G25"/>
  <c r="K25"/>
  <c r="C25"/>
  <c r="G25" i="1"/>
  <c r="K25" s="1"/>
  <c r="D39" i="24"/>
  <c r="D45" s="1"/>
  <c r="K7"/>
  <c r="K8"/>
  <c r="K9"/>
  <c r="K10"/>
  <c r="K16"/>
  <c r="K17"/>
  <c r="K46"/>
  <c r="K47"/>
  <c r="K48"/>
  <c r="K49"/>
  <c r="K53"/>
  <c r="K54"/>
  <c r="K19"/>
  <c r="K20"/>
  <c r="K25"/>
  <c r="K26"/>
  <c r="J34"/>
  <c r="J35"/>
  <c r="J33"/>
  <c r="J39" s="1"/>
  <c r="J36"/>
  <c r="J37"/>
  <c r="J38"/>
  <c r="J42"/>
  <c r="J43"/>
  <c r="J7"/>
  <c r="J8"/>
  <c r="J9"/>
  <c r="J10"/>
  <c r="C11"/>
  <c r="C18" s="1"/>
  <c r="J16"/>
  <c r="J17"/>
  <c r="J46"/>
  <c r="J50" s="1"/>
  <c r="J55" s="1"/>
  <c r="J47"/>
  <c r="J48"/>
  <c r="J49"/>
  <c r="J53"/>
  <c r="J54"/>
  <c r="J19"/>
  <c r="J27" s="1"/>
  <c r="J20"/>
  <c r="C21"/>
  <c r="C27"/>
  <c r="J25"/>
  <c r="J26"/>
  <c r="D18"/>
  <c r="D50"/>
  <c r="D27"/>
  <c r="D28" s="1"/>
  <c r="L54"/>
  <c r="L53"/>
  <c r="L52"/>
  <c r="J52"/>
  <c r="L48"/>
  <c r="L47"/>
  <c r="L49"/>
  <c r="L46"/>
  <c r="L50" s="1"/>
  <c r="L43"/>
  <c r="K43"/>
  <c r="L42"/>
  <c r="K42"/>
  <c r="L41"/>
  <c r="J41"/>
  <c r="K34"/>
  <c r="K35"/>
  <c r="K33"/>
  <c r="K36"/>
  <c r="K37"/>
  <c r="K38"/>
  <c r="L38"/>
  <c r="L37"/>
  <c r="L36"/>
  <c r="L35"/>
  <c r="L34"/>
  <c r="L33" s="1"/>
  <c r="L39" s="1"/>
  <c r="L26"/>
  <c r="L25"/>
  <c r="K24"/>
  <c r="L23"/>
  <c r="K23"/>
  <c r="J23"/>
  <c r="L22"/>
  <c r="L21"/>
  <c r="K22"/>
  <c r="K21"/>
  <c r="K27" s="1"/>
  <c r="K28" s="1"/>
  <c r="J22"/>
  <c r="J21"/>
  <c r="L20"/>
  <c r="L19"/>
  <c r="L27" s="1"/>
  <c r="L7"/>
  <c r="L8"/>
  <c r="L9"/>
  <c r="L10"/>
  <c r="L16"/>
  <c r="L17"/>
  <c r="K14"/>
  <c r="L13"/>
  <c r="K13"/>
  <c r="J13"/>
  <c r="L12"/>
  <c r="L11"/>
  <c r="K12"/>
  <c r="K11"/>
  <c r="J12"/>
  <c r="J11"/>
  <c r="L54" i="21"/>
  <c r="H33"/>
  <c r="H40" s="1"/>
  <c r="D33"/>
  <c r="D40" s="1"/>
  <c r="D51"/>
  <c r="D56"/>
  <c r="K9"/>
  <c r="K8"/>
  <c r="K17"/>
  <c r="K10"/>
  <c r="K16"/>
  <c r="K48"/>
  <c r="K47"/>
  <c r="K49"/>
  <c r="K50"/>
  <c r="K54"/>
  <c r="K55"/>
  <c r="K19"/>
  <c r="K26"/>
  <c r="D21"/>
  <c r="D27" s="1"/>
  <c r="D60" s="1"/>
  <c r="G27"/>
  <c r="G53" s="1"/>
  <c r="K25"/>
  <c r="J34"/>
  <c r="J36"/>
  <c r="J33" s="1"/>
  <c r="J37"/>
  <c r="J38"/>
  <c r="J39"/>
  <c r="J43"/>
  <c r="J44"/>
  <c r="J7"/>
  <c r="J8"/>
  <c r="J9"/>
  <c r="J10"/>
  <c r="J16"/>
  <c r="J17"/>
  <c r="J47"/>
  <c r="J48"/>
  <c r="J51" s="1"/>
  <c r="J49"/>
  <c r="F51"/>
  <c r="F52" s="1"/>
  <c r="J50"/>
  <c r="J54"/>
  <c r="J55"/>
  <c r="J19"/>
  <c r="J20"/>
  <c r="J27" s="1"/>
  <c r="C21"/>
  <c r="C27"/>
  <c r="F21"/>
  <c r="F27"/>
  <c r="F28" s="1"/>
  <c r="J25"/>
  <c r="J26"/>
  <c r="K45"/>
  <c r="K34"/>
  <c r="K36"/>
  <c r="K37"/>
  <c r="K38"/>
  <c r="K24"/>
  <c r="L23"/>
  <c r="K23"/>
  <c r="J23"/>
  <c r="L22"/>
  <c r="K22"/>
  <c r="J22"/>
  <c r="K14"/>
  <c r="I10" i="9"/>
  <c r="J10" i="8"/>
  <c r="G9"/>
  <c r="I6"/>
  <c r="H6"/>
  <c r="G6"/>
  <c r="D6"/>
  <c r="J7"/>
  <c r="J6" s="1"/>
  <c r="J8"/>
  <c r="D9"/>
  <c r="J9"/>
  <c r="J11"/>
  <c r="F37" i="6"/>
  <c r="I37" s="1"/>
  <c r="I27" i="30"/>
  <c r="I26"/>
  <c r="I25"/>
  <c r="I24"/>
  <c r="I23"/>
  <c r="I22"/>
  <c r="I21"/>
  <c r="I20"/>
  <c r="I19"/>
  <c r="I18"/>
  <c r="I17"/>
  <c r="F17"/>
  <c r="C17"/>
  <c r="I9"/>
  <c r="C6"/>
  <c r="I8"/>
  <c r="I6" s="1"/>
  <c r="I29" i="4"/>
  <c r="I28"/>
  <c r="I27"/>
  <c r="I26"/>
  <c r="I14"/>
  <c r="I7"/>
  <c r="I8"/>
  <c r="I9"/>
  <c r="I10"/>
  <c r="I11"/>
  <c r="I12"/>
  <c r="I13"/>
  <c r="I15"/>
  <c r="I16"/>
  <c r="F6"/>
  <c r="I21" i="16"/>
  <c r="I17"/>
  <c r="I18"/>
  <c r="I23"/>
  <c r="I24"/>
  <c r="I25"/>
  <c r="F25"/>
  <c r="C25"/>
  <c r="C34" s="1"/>
  <c r="I7" i="15"/>
  <c r="I7" i="28"/>
  <c r="I6" s="1"/>
  <c r="I9"/>
  <c r="I8" s="1"/>
  <c r="I15"/>
  <c r="I14" s="1"/>
  <c r="F6"/>
  <c r="F21" s="1"/>
  <c r="F8"/>
  <c r="F10"/>
  <c r="F14"/>
  <c r="C6"/>
  <c r="C8"/>
  <c r="C14"/>
  <c r="C21" s="1"/>
  <c r="I19" i="13"/>
  <c r="I20"/>
  <c r="I21"/>
  <c r="I22"/>
  <c r="I23"/>
  <c r="I24"/>
  <c r="I25"/>
  <c r="I26"/>
  <c r="I27"/>
  <c r="I28"/>
  <c r="I29"/>
  <c r="F18"/>
  <c r="C18"/>
  <c r="I21" i="12"/>
  <c r="I20" s="1"/>
  <c r="I22"/>
  <c r="I23"/>
  <c r="I24"/>
  <c r="I25"/>
  <c r="I26"/>
  <c r="I27"/>
  <c r="I28"/>
  <c r="I30"/>
  <c r="I31"/>
  <c r="C6"/>
  <c r="I6"/>
  <c r="I16"/>
  <c r="I15"/>
  <c r="I14"/>
  <c r="I13"/>
  <c r="I12"/>
  <c r="I11"/>
  <c r="I10"/>
  <c r="I9"/>
  <c r="C18" i="3"/>
  <c r="C22"/>
  <c r="C25" s="1"/>
  <c r="F22"/>
  <c r="F25" s="1"/>
  <c r="I23"/>
  <c r="I24"/>
  <c r="I19"/>
  <c r="I20"/>
  <c r="C11"/>
  <c r="I11" s="1"/>
  <c r="I26" i="22"/>
  <c r="I19"/>
  <c r="I29"/>
  <c r="C7"/>
  <c r="I7"/>
  <c r="I13"/>
  <c r="I12"/>
  <c r="I17"/>
  <c r="I24"/>
  <c r="I25"/>
  <c r="I11"/>
  <c r="I10"/>
  <c r="I8"/>
  <c r="I11" i="28"/>
  <c r="I10" s="1"/>
  <c r="L48" i="21"/>
  <c r="L50"/>
  <c r="M8"/>
  <c r="M9"/>
  <c r="M10"/>
  <c r="L7"/>
  <c r="L10"/>
  <c r="L17"/>
  <c r="E21"/>
  <c r="E27" s="1"/>
  <c r="E28" s="1"/>
  <c r="L55"/>
  <c r="L47"/>
  <c r="L51"/>
  <c r="L56" s="1"/>
  <c r="L44"/>
  <c r="K44"/>
  <c r="L43"/>
  <c r="K43"/>
  <c r="L37"/>
  <c r="L36"/>
  <c r="L34"/>
  <c r="L33" s="1"/>
  <c r="L40" s="1"/>
  <c r="L46" s="1"/>
  <c r="L59" s="1"/>
  <c r="L26"/>
  <c r="L20"/>
  <c r="L25"/>
  <c r="L12"/>
  <c r="L11"/>
  <c r="K12"/>
  <c r="K11"/>
  <c r="J13"/>
  <c r="J12"/>
  <c r="J11" s="1"/>
  <c r="J18" s="1"/>
  <c r="C16" i="10"/>
  <c r="C20" s="1"/>
  <c r="I20" s="1"/>
  <c r="F12"/>
  <c r="I12" s="1"/>
  <c r="F16"/>
  <c r="F20"/>
  <c r="I19"/>
  <c r="I18"/>
  <c r="I17"/>
  <c r="I15"/>
  <c r="I14"/>
  <c r="I13"/>
  <c r="I5"/>
  <c r="I7"/>
  <c r="I6"/>
  <c r="F7"/>
  <c r="C7"/>
  <c r="I36" i="16"/>
  <c r="L36" s="1"/>
  <c r="I15" i="13"/>
  <c r="I14"/>
  <c r="I13"/>
  <c r="I12"/>
  <c r="I11"/>
  <c r="I10"/>
  <c r="I9"/>
  <c r="I8"/>
  <c r="I7"/>
  <c r="I6"/>
  <c r="I8" i="12"/>
  <c r="I7"/>
  <c r="I16" i="3"/>
  <c r="I15"/>
  <c r="I22" s="1"/>
  <c r="I25" s="1"/>
  <c r="F14"/>
  <c r="F25" i="11"/>
  <c r="E25"/>
  <c r="D25"/>
  <c r="I10" i="18"/>
  <c r="F10"/>
  <c r="C10" i="15"/>
  <c r="F10"/>
  <c r="I10"/>
  <c r="I9"/>
  <c r="I6"/>
  <c r="C24" i="11"/>
  <c r="C25"/>
  <c r="I25" i="4"/>
  <c r="I24"/>
  <c r="I23"/>
  <c r="I22"/>
  <c r="I20"/>
  <c r="D10" i="19"/>
  <c r="D20"/>
  <c r="C10"/>
  <c r="C20"/>
  <c r="C19" i="4"/>
  <c r="F19"/>
  <c r="J13" i="22"/>
  <c r="H27" i="21"/>
  <c r="L8"/>
  <c r="G40"/>
  <c r="G46"/>
  <c r="G59" s="1"/>
  <c r="G61" s="1"/>
  <c r="M22"/>
  <c r="M36"/>
  <c r="M33"/>
  <c r="M54"/>
  <c r="D18"/>
  <c r="K13"/>
  <c r="L21"/>
  <c r="L9"/>
  <c r="M12"/>
  <c r="M11" s="1"/>
  <c r="M18" s="1"/>
  <c r="M19"/>
  <c r="M21"/>
  <c r="M27" s="1"/>
  <c r="J21"/>
  <c r="L45"/>
  <c r="J45"/>
  <c r="M45"/>
  <c r="K50" i="24"/>
  <c r="K55" s="1"/>
  <c r="H55"/>
  <c r="H59" s="1"/>
  <c r="E49" i="33"/>
  <c r="E145" i="35"/>
  <c r="G21" i="28"/>
  <c r="H28" i="23"/>
  <c r="J31" i="1"/>
  <c r="J32" s="1"/>
  <c r="I31"/>
  <c r="H31"/>
  <c r="C55" i="24"/>
  <c r="C56" s="1"/>
  <c r="I56" i="21"/>
  <c r="I57" s="1"/>
  <c r="L6" i="9"/>
  <c r="I60" i="21"/>
  <c r="F44" i="34"/>
  <c r="H18" i="24"/>
  <c r="M11"/>
  <c r="M21"/>
  <c r="E27"/>
  <c r="E51" s="1"/>
  <c r="M51" s="1"/>
  <c r="F55"/>
  <c r="E51" i="21"/>
  <c r="E56"/>
  <c r="L49"/>
  <c r="M49"/>
  <c r="M51" s="1"/>
  <c r="M56" s="1"/>
  <c r="D14" i="3"/>
  <c r="J14"/>
  <c r="I16" i="10"/>
  <c r="L13" i="21"/>
  <c r="L38"/>
  <c r="D55" i="24"/>
  <c r="D56" s="1"/>
  <c r="M39" i="21"/>
  <c r="G56"/>
  <c r="I52"/>
  <c r="H40" i="24"/>
  <c r="E55"/>
  <c r="E59" s="1"/>
  <c r="M50"/>
  <c r="G55"/>
  <c r="G30" i="32"/>
  <c r="F164" i="33"/>
  <c r="H49"/>
  <c r="H9" i="36"/>
  <c r="E11" i="21"/>
  <c r="E18"/>
  <c r="M13"/>
  <c r="H28" i="24"/>
  <c r="J44"/>
  <c r="M55"/>
  <c r="H60" i="21"/>
  <c r="H53"/>
  <c r="F56"/>
  <c r="F57" s="1"/>
  <c r="G57"/>
  <c r="G41"/>
  <c r="G60"/>
  <c r="F60"/>
  <c r="M21" i="23"/>
  <c r="G164" i="33"/>
  <c r="I163"/>
  <c r="J135"/>
  <c r="K40"/>
  <c r="K110"/>
  <c r="I48"/>
  <c r="K48"/>
  <c r="I65"/>
  <c r="G102"/>
  <c r="G111"/>
  <c r="I16"/>
  <c r="K49"/>
  <c r="I33"/>
  <c r="I86"/>
  <c r="G34"/>
  <c r="K27"/>
  <c r="K56"/>
  <c r="I60"/>
  <c r="K60"/>
  <c r="D102"/>
  <c r="I118"/>
  <c r="D34"/>
  <c r="I40"/>
  <c r="E122"/>
  <c r="G122"/>
  <c r="G170"/>
  <c r="I77"/>
  <c r="K87"/>
  <c r="J40"/>
  <c r="J77"/>
  <c r="J102" s="1"/>
  <c r="J86"/>
  <c r="J163"/>
  <c r="F102"/>
  <c r="F111" s="1"/>
  <c r="H102"/>
  <c r="H111" s="1"/>
  <c r="J152"/>
  <c r="J87"/>
  <c r="J101"/>
  <c r="J48"/>
  <c r="J49"/>
  <c r="J10"/>
  <c r="D164"/>
  <c r="D170" s="1"/>
  <c r="J27"/>
  <c r="J16"/>
  <c r="J34" s="1"/>
  <c r="J33"/>
  <c r="C34"/>
  <c r="I34" s="1"/>
  <c r="G50" i="32"/>
  <c r="D49"/>
  <c r="D50"/>
  <c r="J13"/>
  <c r="J48"/>
  <c r="J23"/>
  <c r="J27"/>
  <c r="I48"/>
  <c r="K38"/>
  <c r="K49" s="1"/>
  <c r="J10"/>
  <c r="J30" s="1"/>
  <c r="J50" s="1"/>
  <c r="J38"/>
  <c r="J18"/>
  <c r="I13"/>
  <c r="K48"/>
  <c r="J166" i="33"/>
  <c r="J169" s="1"/>
  <c r="J170" s="1"/>
  <c r="J49" i="32"/>
  <c r="F170" i="33"/>
  <c r="I56"/>
  <c r="H28" i="21"/>
  <c r="H34" i="33"/>
  <c r="J22" i="6"/>
  <c r="D21" i="28"/>
  <c r="C26" i="23"/>
  <c r="C26" i="1" s="1"/>
  <c r="K26" s="1"/>
  <c r="E61" i="33"/>
  <c r="K61" s="1"/>
  <c r="K10"/>
  <c r="I10"/>
  <c r="K23" i="32"/>
  <c r="D51" i="24"/>
  <c r="M18"/>
  <c r="F59" i="21"/>
  <c r="F61" s="1"/>
  <c r="F42"/>
  <c r="K10" i="6"/>
  <c r="K7" s="1"/>
  <c r="C28" i="23"/>
  <c r="J43" i="34"/>
  <c r="G43"/>
  <c r="E31" i="35"/>
  <c r="E36"/>
  <c r="E61"/>
  <c r="J19" i="4"/>
  <c r="I42" i="16"/>
  <c r="L10" i="15"/>
  <c r="E21" i="28"/>
  <c r="K21" s="1"/>
  <c r="J20" i="12"/>
  <c r="I21" i="22"/>
  <c r="I27"/>
  <c r="I33" s="1"/>
  <c r="I27" i="32"/>
  <c r="K27"/>
  <c r="K51" i="24"/>
  <c r="J51"/>
  <c r="K33" i="21"/>
  <c r="K40" s="1"/>
  <c r="K46" s="1"/>
  <c r="K59" s="1"/>
  <c r="E20" i="10"/>
  <c r="L20" s="1"/>
  <c r="D42" i="34"/>
  <c r="D56"/>
  <c r="J28" i="23"/>
  <c r="F26"/>
  <c r="F28"/>
  <c r="N28" s="1"/>
  <c r="M10"/>
  <c r="F15"/>
  <c r="F18" s="1"/>
  <c r="N7" i="1"/>
  <c r="D31"/>
  <c r="L31"/>
  <c r="L7"/>
  <c r="C15" i="23"/>
  <c r="C18" s="1"/>
  <c r="K18" s="1"/>
  <c r="C29"/>
  <c r="K7" i="1"/>
  <c r="C31"/>
  <c r="H170" i="33"/>
  <c r="I169"/>
  <c r="K101"/>
  <c r="I152"/>
  <c r="K15" i="23"/>
  <c r="F36" i="6"/>
  <c r="K6" i="30"/>
  <c r="H34" i="16"/>
  <c r="F34"/>
  <c r="G34"/>
  <c r="J32"/>
  <c r="I16"/>
  <c r="K23"/>
  <c r="J16"/>
  <c r="J34" s="1"/>
  <c r="J23"/>
  <c r="E34"/>
  <c r="K16"/>
  <c r="K34"/>
  <c r="L16"/>
  <c r="J18" i="13"/>
  <c r="K20" i="12"/>
  <c r="K6"/>
  <c r="I18" i="3"/>
  <c r="E14"/>
  <c r="L14" s="1"/>
  <c r="L7" i="22"/>
  <c r="C14"/>
  <c r="C16"/>
  <c r="D186" i="39"/>
  <c r="M123"/>
  <c r="I123"/>
  <c r="E123"/>
  <c r="O187"/>
  <c r="O185"/>
  <c r="O215" s="1"/>
  <c r="K187"/>
  <c r="K185"/>
  <c r="G187"/>
  <c r="G185"/>
  <c r="O186"/>
  <c r="K186"/>
  <c r="G186"/>
  <c r="P75"/>
  <c r="R75"/>
  <c r="K215"/>
  <c r="O123"/>
  <c r="K123"/>
  <c r="G123"/>
  <c r="M187"/>
  <c r="M185"/>
  <c r="I187"/>
  <c r="I185"/>
  <c r="E187"/>
  <c r="P187" s="1"/>
  <c r="R187" s="1"/>
  <c r="E185"/>
  <c r="P184"/>
  <c r="R184"/>
  <c r="D214"/>
  <c r="M186"/>
  <c r="I186"/>
  <c r="E186"/>
  <c r="N185"/>
  <c r="N215"/>
  <c r="F185"/>
  <c r="F215"/>
  <c r="D99"/>
  <c r="G215" i="20"/>
  <c r="L185"/>
  <c r="L215" s="1"/>
  <c r="D185"/>
  <c r="I185"/>
  <c r="I215" s="1"/>
  <c r="I187"/>
  <c r="O186"/>
  <c r="E167"/>
  <c r="D215"/>
  <c r="P214"/>
  <c r="R214" s="1"/>
  <c r="J186"/>
  <c r="H185"/>
  <c r="H215"/>
  <c r="H217" s="1"/>
  <c r="N187"/>
  <c r="J185"/>
  <c r="J215"/>
  <c r="F187"/>
  <c r="M185"/>
  <c r="M215" s="1"/>
  <c r="M187"/>
  <c r="E187"/>
  <c r="K186"/>
  <c r="P41"/>
  <c r="R41" s="1"/>
  <c r="D51"/>
  <c r="D75" s="1"/>
  <c r="O185"/>
  <c r="O215"/>
  <c r="K185"/>
  <c r="K215" s="1"/>
  <c r="G185"/>
  <c r="F26" i="1"/>
  <c r="F29" i="23"/>
  <c r="N26"/>
  <c r="E28"/>
  <c r="M28" s="1"/>
  <c r="D26"/>
  <c r="D15"/>
  <c r="M15"/>
  <c r="I29"/>
  <c r="K14" i="1"/>
  <c r="K20" s="1"/>
  <c r="G20"/>
  <c r="N25"/>
  <c r="N26" s="1"/>
  <c r="E31"/>
  <c r="M31" s="1"/>
  <c r="E26"/>
  <c r="M7"/>
  <c r="E16"/>
  <c r="I15"/>
  <c r="I20"/>
  <c r="I32"/>
  <c r="N14"/>
  <c r="N20" s="1"/>
  <c r="L20"/>
  <c r="D20"/>
  <c r="D32" s="1"/>
  <c r="K15"/>
  <c r="E164" i="33"/>
  <c r="K122"/>
  <c r="K65"/>
  <c r="E102"/>
  <c r="K77"/>
  <c r="C164"/>
  <c r="I164"/>
  <c r="C170"/>
  <c r="I170"/>
  <c r="I101"/>
  <c r="C102"/>
  <c r="I87"/>
  <c r="K10" i="32"/>
  <c r="K30"/>
  <c r="K50" s="1"/>
  <c r="F50"/>
  <c r="I23"/>
  <c r="C30"/>
  <c r="C50" s="1"/>
  <c r="I30"/>
  <c r="E7" i="31"/>
  <c r="E11" s="1"/>
  <c r="E19"/>
  <c r="K39" i="24"/>
  <c r="K45"/>
  <c r="K58" s="1"/>
  <c r="E40"/>
  <c r="M40" s="1"/>
  <c r="E45"/>
  <c r="E56" s="1"/>
  <c r="M33"/>
  <c r="K18"/>
  <c r="J18"/>
  <c r="L18"/>
  <c r="D40"/>
  <c r="D58"/>
  <c r="L28"/>
  <c r="J28"/>
  <c r="C58"/>
  <c r="E57" i="21"/>
  <c r="M40"/>
  <c r="M60"/>
  <c r="M46"/>
  <c r="M57"/>
  <c r="J40"/>
  <c r="J46" s="1"/>
  <c r="L27"/>
  <c r="L52" s="1"/>
  <c r="E60"/>
  <c r="E61" s="1"/>
  <c r="M59"/>
  <c r="E42"/>
  <c r="E59"/>
  <c r="L18"/>
  <c r="L28" s="1"/>
  <c r="M42"/>
  <c r="K51"/>
  <c r="D52"/>
  <c r="K21"/>
  <c r="K27"/>
  <c r="K28" s="1"/>
  <c r="K18"/>
  <c r="D28"/>
  <c r="C52"/>
  <c r="C60"/>
  <c r="C28"/>
  <c r="C42"/>
  <c r="J28"/>
  <c r="P99" i="39"/>
  <c r="R99"/>
  <c r="D215"/>
  <c r="P167" i="20"/>
  <c r="R167" s="1"/>
  <c r="L26" i="23"/>
  <c r="D18"/>
  <c r="D16" i="1"/>
  <c r="N32"/>
  <c r="K40" i="24"/>
  <c r="E58"/>
  <c r="E60" s="1"/>
  <c r="J59" i="21"/>
  <c r="E139" i="35"/>
  <c r="E146" s="1"/>
  <c r="F43" i="34"/>
  <c r="C21" i="38"/>
  <c r="D21" s="1"/>
  <c r="D93" i="35"/>
  <c r="D120"/>
  <c r="E41"/>
  <c r="C44"/>
  <c r="G44" i="34"/>
  <c r="F56"/>
  <c r="J56"/>
  <c r="D19"/>
  <c r="D32" s="1"/>
  <c r="E42"/>
  <c r="E56" s="1"/>
  <c r="G19"/>
  <c r="G32" s="1"/>
  <c r="I19"/>
  <c r="I32" s="1"/>
  <c r="H44"/>
  <c r="E43"/>
  <c r="I42"/>
  <c r="I56" s="1"/>
  <c r="H19"/>
  <c r="H32" s="1"/>
  <c r="H42"/>
  <c r="H56" s="1"/>
  <c r="C21" i="19"/>
  <c r="D21"/>
  <c r="D10" i="18"/>
  <c r="G10"/>
  <c r="H10"/>
  <c r="K20" i="10"/>
  <c r="L12"/>
  <c r="K12"/>
  <c r="L16"/>
  <c r="C20" i="9"/>
  <c r="L7"/>
  <c r="F20"/>
  <c r="H20"/>
  <c r="L20"/>
  <c r="I9"/>
  <c r="I20"/>
  <c r="J9"/>
  <c r="D20"/>
  <c r="G20"/>
  <c r="J20"/>
  <c r="J48" i="6"/>
  <c r="H36"/>
  <c r="K12"/>
  <c r="I18" i="13"/>
  <c r="I19" i="4"/>
  <c r="I6"/>
  <c r="J6"/>
  <c r="L6"/>
  <c r="E29" i="2"/>
  <c r="K21"/>
  <c r="K26" s="1"/>
  <c r="K28" s="1"/>
  <c r="I21"/>
  <c r="I26"/>
  <c r="I28" s="1"/>
  <c r="H26"/>
  <c r="H28" s="1"/>
  <c r="J21"/>
  <c r="J26"/>
  <c r="J28" s="1"/>
  <c r="F15" i="22"/>
  <c r="C20"/>
  <c r="G33"/>
  <c r="G34" s="1"/>
  <c r="G28"/>
  <c r="E20"/>
  <c r="E16"/>
  <c r="D14"/>
  <c r="J14" s="1"/>
  <c r="E27"/>
  <c r="E28" s="1"/>
  <c r="J21"/>
  <c r="J27" s="1"/>
  <c r="J33" s="1"/>
  <c r="C34"/>
  <c r="D27"/>
  <c r="D33" s="1"/>
  <c r="G20"/>
  <c r="G15"/>
  <c r="H33"/>
  <c r="H28"/>
  <c r="H15"/>
  <c r="H20"/>
  <c r="L14"/>
  <c r="I14"/>
  <c r="I20" s="1"/>
  <c r="K14"/>
  <c r="K7"/>
  <c r="F20"/>
  <c r="F34"/>
  <c r="I34" s="1"/>
  <c r="C28"/>
  <c r="I28" s="1"/>
  <c r="K21"/>
  <c r="K27" s="1"/>
  <c r="K33" s="1"/>
  <c r="C60" i="35"/>
  <c r="E44"/>
  <c r="E64"/>
  <c r="E37"/>
  <c r="E35" i="2"/>
  <c r="L26"/>
  <c r="H34" i="22"/>
  <c r="D16"/>
  <c r="I16"/>
  <c r="K20"/>
  <c r="K15"/>
  <c r="L16"/>
  <c r="L20"/>
  <c r="E60" i="35"/>
  <c r="C93"/>
  <c r="C120" s="1"/>
  <c r="K36" i="6" l="1"/>
  <c r="K37"/>
  <c r="I7"/>
  <c r="J36"/>
  <c r="K28" i="22"/>
  <c r="L28"/>
  <c r="L28" i="2"/>
  <c r="H29"/>
  <c r="K29" s="1"/>
  <c r="D186" i="20"/>
  <c r="D99"/>
  <c r="J16" i="22"/>
  <c r="J20"/>
  <c r="K56" i="21"/>
  <c r="K52"/>
  <c r="K164" i="33"/>
  <c r="E170"/>
  <c r="K170" s="1"/>
  <c r="D26" i="1"/>
  <c r="L26" s="1"/>
  <c r="D28" i="23"/>
  <c r="G215" i="39"/>
  <c r="D28" i="22"/>
  <c r="J28" s="1"/>
  <c r="D20"/>
  <c r="D34" s="1"/>
  <c r="J34" s="1"/>
  <c r="E33"/>
  <c r="E34" s="1"/>
  <c r="L29" i="2"/>
  <c r="J42" i="21"/>
  <c r="M45" i="24"/>
  <c r="M58" s="1"/>
  <c r="K42" i="21"/>
  <c r="M61"/>
  <c r="E52"/>
  <c r="M52" s="1"/>
  <c r="I102" i="33"/>
  <c r="C111"/>
  <c r="I111" s="1"/>
  <c r="K102"/>
  <c r="E111"/>
  <c r="K111" s="1"/>
  <c r="E185" i="20"/>
  <c r="L32" i="1"/>
  <c r="J111" i="33"/>
  <c r="M28" i="21"/>
  <c r="L57"/>
  <c r="L60"/>
  <c r="L61" s="1"/>
  <c r="D46"/>
  <c r="D42"/>
  <c r="L55" i="24"/>
  <c r="L51"/>
  <c r="J59"/>
  <c r="C16" i="1"/>
  <c r="C20"/>
  <c r="C32" s="1"/>
  <c r="J21" i="28"/>
  <c r="I59" i="21"/>
  <c r="I61" s="1"/>
  <c r="I28"/>
  <c r="I41"/>
  <c r="I45"/>
  <c r="F51" i="24"/>
  <c r="F59"/>
  <c r="F45"/>
  <c r="F40"/>
  <c r="H56"/>
  <c r="M56" s="1"/>
  <c r="H58"/>
  <c r="H60" s="1"/>
  <c r="I40"/>
  <c r="I45"/>
  <c r="I58" s="1"/>
  <c r="H15" i="1"/>
  <c r="H20"/>
  <c r="H32" s="1"/>
  <c r="E29" i="23"/>
  <c r="M29" s="1"/>
  <c r="M18"/>
  <c r="H18"/>
  <c r="L15"/>
  <c r="L15" i="1" s="1"/>
  <c r="J18" i="23"/>
  <c r="N15"/>
  <c r="N15" i="1" s="1"/>
  <c r="J15"/>
  <c r="K59" i="24"/>
  <c r="K60" s="1"/>
  <c r="K56"/>
  <c r="L41" i="21"/>
  <c r="I21" i="28"/>
  <c r="J56" i="21"/>
  <c r="J52"/>
  <c r="H42"/>
  <c r="L42" s="1"/>
  <c r="H46"/>
  <c r="L45" i="24"/>
  <c r="L58" s="1"/>
  <c r="L40"/>
  <c r="C40"/>
  <c r="C28"/>
  <c r="J45"/>
  <c r="J58" s="1"/>
  <c r="J60" s="1"/>
  <c r="J40"/>
  <c r="C57" i="21"/>
  <c r="C59"/>
  <c r="C61" s="1"/>
  <c r="G51" i="24"/>
  <c r="G59"/>
  <c r="G52"/>
  <c r="G45"/>
  <c r="G41"/>
  <c r="G40"/>
  <c r="I59"/>
  <c r="I56"/>
  <c r="E20" i="1"/>
  <c r="E32" s="1"/>
  <c r="M14"/>
  <c r="F20"/>
  <c r="F32" s="1"/>
  <c r="F16"/>
  <c r="M27" i="24"/>
  <c r="M59" s="1"/>
  <c r="C14" i="3"/>
  <c r="I14" s="1"/>
  <c r="C59" i="24"/>
  <c r="C60" s="1"/>
  <c r="D59"/>
  <c r="D60" s="1"/>
  <c r="G31" i="1"/>
  <c r="G26" i="23"/>
  <c r="G27" i="1" s="1"/>
  <c r="K10" i="28"/>
  <c r="I33" i="16"/>
  <c r="I34" s="1"/>
  <c r="L23"/>
  <c r="L34" s="1"/>
  <c r="J99" i="20"/>
  <c r="J123" s="1"/>
  <c r="J217" s="1"/>
  <c r="I99"/>
  <c r="M99"/>
  <c r="J132" i="33"/>
  <c r="J164" s="1"/>
  <c r="I49" i="32"/>
  <c r="I50" s="1"/>
  <c r="E77" i="35"/>
  <c r="E93" s="1"/>
  <c r="E120" s="1"/>
  <c r="J125" i="33"/>
  <c r="M26" i="23"/>
  <c r="M26" i="1" s="1"/>
  <c r="K48" i="6"/>
  <c r="L187" i="20"/>
  <c r="H187"/>
  <c r="E25"/>
  <c r="E75" s="1"/>
  <c r="L185" i="39"/>
  <c r="L215" s="1"/>
  <c r="N25" i="20"/>
  <c r="P33"/>
  <c r="R33" s="1"/>
  <c r="G51"/>
  <c r="G75" s="1"/>
  <c r="G186" s="1"/>
  <c r="L51"/>
  <c r="L75" s="1"/>
  <c r="L186" s="1"/>
  <c r="N51"/>
  <c r="N75" s="1"/>
  <c r="N186" s="1"/>
  <c r="G98"/>
  <c r="O98"/>
  <c r="F25"/>
  <c r="P25" s="1"/>
  <c r="R25" s="1"/>
  <c r="F51"/>
  <c r="K98"/>
  <c r="E115"/>
  <c r="G115"/>
  <c r="G122" s="1"/>
  <c r="I115"/>
  <c r="I122" s="1"/>
  <c r="I123" s="1"/>
  <c r="I217" s="1"/>
  <c r="K115"/>
  <c r="K122" s="1"/>
  <c r="M115"/>
  <c r="M122" s="1"/>
  <c r="M123" s="1"/>
  <c r="M217" s="1"/>
  <c r="O115"/>
  <c r="O122" s="1"/>
  <c r="J115" i="39"/>
  <c r="L115"/>
  <c r="L122" s="1"/>
  <c r="L123" s="1"/>
  <c r="F122"/>
  <c r="F123" s="1"/>
  <c r="N122"/>
  <c r="N123" s="1"/>
  <c r="H151"/>
  <c r="J151"/>
  <c r="J167" s="1"/>
  <c r="E207"/>
  <c r="M207"/>
  <c r="M214" s="1"/>
  <c r="M215" s="1"/>
  <c r="D29" i="2"/>
  <c r="G29"/>
  <c r="I10"/>
  <c r="D115" i="39"/>
  <c r="J122"/>
  <c r="J123" s="1"/>
  <c r="P183"/>
  <c r="R183" s="1"/>
  <c r="I207"/>
  <c r="I214" s="1"/>
  <c r="I215" s="1"/>
  <c r="L18" i="2"/>
  <c r="J18"/>
  <c r="C29"/>
  <c r="E186" i="20" l="1"/>
  <c r="E99"/>
  <c r="D122" i="39"/>
  <c r="P115"/>
  <c r="R115" s="1"/>
  <c r="J185"/>
  <c r="J215" s="1"/>
  <c r="J186"/>
  <c r="J29" i="2"/>
  <c r="D35"/>
  <c r="E214" i="39"/>
  <c r="P207"/>
  <c r="R207" s="1"/>
  <c r="P151"/>
  <c r="R151" s="1"/>
  <c r="H167"/>
  <c r="P115" i="20"/>
  <c r="R115" s="1"/>
  <c r="E122"/>
  <c r="F75"/>
  <c r="P51"/>
  <c r="R51" s="1"/>
  <c r="O99"/>
  <c r="O187"/>
  <c r="G32" i="1"/>
  <c r="K31"/>
  <c r="K32" s="1"/>
  <c r="J60" i="21"/>
  <c r="J61" s="1"/>
  <c r="J57"/>
  <c r="N18" i="23"/>
  <c r="J29"/>
  <c r="N29" s="1"/>
  <c r="H29"/>
  <c r="L18"/>
  <c r="F58" i="24"/>
  <c r="F60" s="1"/>
  <c r="F56"/>
  <c r="K34" i="22"/>
  <c r="L34"/>
  <c r="C35" i="2"/>
  <c r="I29"/>
  <c r="O123" i="20"/>
  <c r="O217" s="1"/>
  <c r="K123"/>
  <c r="K217" s="1"/>
  <c r="K187"/>
  <c r="K99"/>
  <c r="G99"/>
  <c r="G123" s="1"/>
  <c r="G217" s="1"/>
  <c r="G187"/>
  <c r="P98"/>
  <c r="R98" s="1"/>
  <c r="L99"/>
  <c r="L123" s="1"/>
  <c r="L217" s="1"/>
  <c r="N99"/>
  <c r="N123" s="1"/>
  <c r="N217" s="1"/>
  <c r="K26" i="23"/>
  <c r="K27" i="1" s="1"/>
  <c r="G28" i="23"/>
  <c r="M15" i="1"/>
  <c r="M20"/>
  <c r="M32" s="1"/>
  <c r="G56" i="24"/>
  <c r="G58"/>
  <c r="G60" s="1"/>
  <c r="H57" i="21"/>
  <c r="H59"/>
  <c r="H61" s="1"/>
  <c r="I60" i="24"/>
  <c r="J56"/>
  <c r="L56"/>
  <c r="L59"/>
  <c r="L60" s="1"/>
  <c r="D57" i="21"/>
  <c r="D59"/>
  <c r="D61" s="1"/>
  <c r="P185" i="20"/>
  <c r="R185" s="1"/>
  <c r="E215"/>
  <c r="M60" i="24"/>
  <c r="L28" i="23"/>
  <c r="D29"/>
  <c r="L29" s="1"/>
  <c r="K57" i="21"/>
  <c r="K60"/>
  <c r="K61" s="1"/>
  <c r="D123" i="20"/>
  <c r="D217" l="1"/>
  <c r="P187"/>
  <c r="R187" s="1"/>
  <c r="F186"/>
  <c r="P186" s="1"/>
  <c r="R186" s="1"/>
  <c r="F99"/>
  <c r="P214" i="39"/>
  <c r="R214" s="1"/>
  <c r="E215"/>
  <c r="P122"/>
  <c r="R122" s="1"/>
  <c r="D123"/>
  <c r="P123" s="1"/>
  <c r="R123" s="1"/>
  <c r="P215" i="20"/>
  <c r="K28" i="23"/>
  <c r="G29"/>
  <c r="K29" s="1"/>
  <c r="P122" i="20"/>
  <c r="R122" s="1"/>
  <c r="E123"/>
  <c r="H186" i="39"/>
  <c r="P186" s="1"/>
  <c r="R186" s="1"/>
  <c r="H185"/>
  <c r="P167"/>
  <c r="R167" s="1"/>
  <c r="P75" i="20"/>
  <c r="R75" s="1"/>
  <c r="H215" i="39" l="1"/>
  <c r="P185"/>
  <c r="R185" s="1"/>
  <c r="R215" i="20"/>
  <c r="P215" i="39"/>
  <c r="R215" s="1"/>
  <c r="F123" i="20"/>
  <c r="F217" s="1"/>
  <c r="P99"/>
  <c r="R99" s="1"/>
  <c r="E217"/>
  <c r="P123" l="1"/>
  <c r="R123" l="1"/>
  <c r="P217"/>
  <c r="J110" i="33" l="1"/>
</calcChain>
</file>

<file path=xl/comments1.xml><?xml version="1.0" encoding="utf-8"?>
<comments xmlns="http://schemas.openxmlformats.org/spreadsheetml/2006/main">
  <authors>
    <author>user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képviselők tiszt.díj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szolg.áfa
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program közműv.+civil szerv.tám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kölcsön őrség határok
</t>
        </r>
      </text>
    </comment>
  </commentList>
</comments>
</file>

<file path=xl/sharedStrings.xml><?xml version="1.0" encoding="utf-8"?>
<sst xmlns="http://schemas.openxmlformats.org/spreadsheetml/2006/main" count="4090" uniqueCount="1352">
  <si>
    <t>MŰKÖDÉSI KÖLTSÉGVETÉS ÖSSZESEN</t>
  </si>
  <si>
    <t>FELHALMOZÁSI KÖLTSÉGVETÉS ÖSSZESEN</t>
  </si>
  <si>
    <t>KIADÁSOK MINDÖSSZESEN:</t>
  </si>
  <si>
    <t>Felhalmozási célú költségvetési bevételek összesen</t>
  </si>
  <si>
    <t>Működési célú hiány</t>
  </si>
  <si>
    <t>Működési célú többlet</t>
  </si>
  <si>
    <t>Felhalmozási célú hiány</t>
  </si>
  <si>
    <t>Felhalmozási célú többlet</t>
  </si>
  <si>
    <t>BEVÉTELEK MINDÖSSZESEN</t>
  </si>
  <si>
    <t>ÖSSZESEN</t>
  </si>
  <si>
    <t>Közös Önkormányzati Hivatal</t>
  </si>
  <si>
    <t>megnevezés</t>
  </si>
  <si>
    <t>Finanszírozási kiadások összesen:</t>
  </si>
  <si>
    <t>Finanszírozási bevételek összesen:</t>
  </si>
  <si>
    <t>Összesen:</t>
  </si>
  <si>
    <t>FELÚJÍTÁSOK ÖSSZESEN:</t>
  </si>
  <si>
    <t>Összesen</t>
  </si>
  <si>
    <t>Következő évek</t>
  </si>
  <si>
    <t>Céltartalékok</t>
  </si>
  <si>
    <t>felhalmozási célú</t>
  </si>
  <si>
    <t>működési célú</t>
  </si>
  <si>
    <t>Általános tartalékok</t>
  </si>
  <si>
    <t>Kiadás összesen:</t>
  </si>
  <si>
    <t>Bevétel (forrás) összesen:</t>
  </si>
  <si>
    <t>Állami támogatás (kötelező feladatra)</t>
  </si>
  <si>
    <t>Az önkormányzat adósságot keletkeztető ügyletből származó tárgyévi összes fizetési kötelezettsége az adósságot keletkeztető ügylet futamidejének végéig egyik évben sem haladja meg az önkormányzat adott évi saját bevételeinek 50%-át.</t>
  </si>
  <si>
    <t>további évek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</si>
  <si>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</si>
  <si>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</si>
  <si>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</si>
  <si>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 xml:space="preserve">Magánszemélyek kommunális adója </t>
  </si>
  <si>
    <t>nemzeti vagyonnal kapcsolatos bevételek összesen</t>
  </si>
  <si>
    <t>felhalmozási bevételek összesen</t>
  </si>
  <si>
    <t>fizikai állomány közalkalmazott</t>
  </si>
  <si>
    <t>szakmai állomány közalkalmazott</t>
  </si>
  <si>
    <t>fizikai állomány köztisztviselő</t>
  </si>
  <si>
    <t>szakmai állomány köztisztviselő</t>
  </si>
  <si>
    <t>fizikai állomány MT</t>
  </si>
  <si>
    <t>szakmai állomány MT</t>
  </si>
  <si>
    <t>közfoglalkoztatás</t>
  </si>
  <si>
    <t>Kötelezettségek megnevezése</t>
  </si>
  <si>
    <t>Köt.vállalás éve</t>
  </si>
  <si>
    <t>Tárgyév előtti kifizetés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</si>
  <si>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</si>
  <si>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</si>
  <si>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</si>
  <si>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</si>
  <si>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</si>
  <si>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</si>
  <si>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</si>
  <si>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</si>
  <si>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</si>
  <si>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>Magánszemélyek kommunális adója</t>
  </si>
  <si>
    <t>Idegenforgalmi adó tartózkodás után</t>
  </si>
  <si>
    <t>Iparűzési adó állandó</t>
  </si>
  <si>
    <t xml:space="preserve">Gépjárműadó 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</si>
  <si>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</si>
  <si>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</si>
  <si>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</si>
  <si>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</si>
  <si>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Térítési díj kedveznények összesen</t>
  </si>
  <si>
    <t>Helyiségek, eszközök hasznosításából származó bevételből nyújtott kedvezmény, mentesség összege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</si>
  <si>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</si>
  <si>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</si>
  <si>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</si>
  <si>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</si>
  <si>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</si>
  <si>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A Képviselő-testület 2013. évben közvetett támogatásokat nem tervez.</t>
  </si>
  <si>
    <t>KÖTELEZŐ FELADAT</t>
  </si>
  <si>
    <t>ÖNKÉNT VÁLLALT FELADAT</t>
  </si>
  <si>
    <t>KÖTELEZŐ FELADAT- ÁLLAMI TÁMOGATÁSBÓL ÉS SAJÁT BEVÉTELBŐL</t>
  </si>
  <si>
    <t>ÖNKÉNT VÁLLALT FELADAT- SAJÁT BEVÉTELBŐL</t>
  </si>
  <si>
    <t>Önkormányzat</t>
  </si>
  <si>
    <t>Mindösszesen</t>
  </si>
  <si>
    <t>·        - az európai uniós forrásból finanszírozott támogatással megvalósuló programok, projektek kiadásai, valamint a helyi önkormányzat ilyen projektekhez történő hozzájárulásai</t>
  </si>
  <si>
    <t>Költségvetési bevételek</t>
  </si>
  <si>
    <t>Költségvetési kiadások</t>
  </si>
  <si>
    <t>Beruházások, felújítások</t>
  </si>
  <si>
    <t>BERUHÁZÁSOK ÖSSZESEN</t>
  </si>
  <si>
    <t xml:space="preserve">Csörötnek Község Önkormányzata </t>
  </si>
  <si>
    <t>Európai Uniós támogatással megvalósuló programjai</t>
  </si>
  <si>
    <t>Saját forrásból (kötelező feladatra)</t>
  </si>
  <si>
    <t>Saját forrásból (önként vállalt feladatra)</t>
  </si>
  <si>
    <t xml:space="preserve">Intézmény finanszírozás </t>
  </si>
  <si>
    <t>( létszám adatok fő-ben megadva)</t>
  </si>
  <si>
    <t>Költségvetési mérleg</t>
  </si>
  <si>
    <t>Közvetett támogatások -adóelengedések, adókedvezmények-</t>
  </si>
  <si>
    <t>A többéves kihatással járó feladatok előirányzatai éves bontásban</t>
  </si>
  <si>
    <t xml:space="preserve"> </t>
  </si>
  <si>
    <t>Rendszeres szociális segély</t>
  </si>
  <si>
    <t>helyi adók</t>
  </si>
  <si>
    <t>Saját bevétel:</t>
  </si>
  <si>
    <t>vagyon haszn.sz.bevétel</t>
  </si>
  <si>
    <t>illeték, bírság, díj</t>
  </si>
  <si>
    <t>egyéb sajátos bevételek</t>
  </si>
  <si>
    <t>Talajterhelési díj</t>
  </si>
  <si>
    <t>Közhatalmi bevételek:</t>
  </si>
  <si>
    <t>Gépjárműadó (állami 60%)</t>
  </si>
  <si>
    <t>Települési önk.támogatása nyilvános könyvtári ellátási és a közművelődési feladatokhoz</t>
  </si>
  <si>
    <t>Megnevezés</t>
  </si>
  <si>
    <t>ÁLLAMI FELADATOK</t>
  </si>
  <si>
    <t>11/2011.(XII.11.) 15/2010.(XII.09.) Ök.rendelet</t>
  </si>
  <si>
    <t>Csörötnek Község Önkormányzata</t>
  </si>
  <si>
    <t>Csörötneki Közös Önkormányzati Hivatal</t>
  </si>
  <si>
    <t xml:space="preserve">    - működési célú </t>
  </si>
  <si>
    <t xml:space="preserve">   - felhalmozási célú</t>
  </si>
  <si>
    <t>haszn.bevét</t>
  </si>
  <si>
    <t>Müködési kiadások összesen:</t>
  </si>
  <si>
    <t>Felhalmozási kiadások összesen:</t>
  </si>
  <si>
    <t>Működési bevételek összesen</t>
  </si>
  <si>
    <t>Ellátottak pénzbeli juttatásai</t>
  </si>
  <si>
    <t>Központi, irányítószervi működési támogatás</t>
  </si>
  <si>
    <t>Központi, irányítószervi felhalmozási támogatás</t>
  </si>
  <si>
    <t>T Önkormányzat</t>
  </si>
  <si>
    <t>T Közös Önkormányzati Hivatal</t>
  </si>
  <si>
    <t>T Mindösszesen</t>
  </si>
  <si>
    <t>Finanszírozási kiadások</t>
  </si>
  <si>
    <t xml:space="preserve">Finanszírozási bevételek </t>
  </si>
  <si>
    <t>Önkormányzati hivatal működésének támogatása beszámítás után</t>
  </si>
  <si>
    <t>Zöldterület gazdálkodással kapcs.feladatok támogatása beszám.után</t>
  </si>
  <si>
    <t>Közvilágítás fenntartásának támogatása beszámítás után</t>
  </si>
  <si>
    <t>Köztemető fenntartásának támogatása beszámítás után</t>
  </si>
  <si>
    <t>Közutak fenntartásának támogatása beszámítás után</t>
  </si>
  <si>
    <t>Egyéb kötelező önkormányzati feladatok támogatása beszámítás után</t>
  </si>
  <si>
    <t>működési költségvetés</t>
  </si>
  <si>
    <t>felhalmozási költségvetés</t>
  </si>
  <si>
    <t>összesen</t>
  </si>
  <si>
    <t>Személyi juttatások</t>
  </si>
  <si>
    <t>Munkaadókat terhelő járulékok és szociális hozzájárulási adó</t>
  </si>
  <si>
    <t>Dologi kiadások</t>
  </si>
  <si>
    <t>Egyéb működési célú kiadások</t>
  </si>
  <si>
    <t>·        - Egyéb működési célú támogatások államháztartáson belülre</t>
  </si>
  <si>
    <t>·        - Egyéb működési célú támogatások államháztartáson kívülre</t>
  </si>
  <si>
    <t>·        - Tartalékok</t>
  </si>
  <si>
    <t xml:space="preserve">Beruházások </t>
  </si>
  <si>
    <t>Felújítások</t>
  </si>
  <si>
    <t xml:space="preserve"> Egyéb felhalmozási célú kiadások </t>
  </si>
  <si>
    <t>·        - Egyéb felhalmozási célú támogatások államháztartáson belülre</t>
  </si>
  <si>
    <t>·        - Egyéb felhalmozási célú támogatások államháztartáson kivülre</t>
  </si>
  <si>
    <t>Működési célú támogatások államháztartáson belülről</t>
  </si>
  <si>
    <t xml:space="preserve"> - Önkormányzatok működési támogatásai</t>
  </si>
  <si>
    <t xml:space="preserve"> - Egyéb működési célú támogatások bevételei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</si>
  <si>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</si>
  <si>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</si>
  <si>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</si>
  <si>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</si>
  <si>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támogatások államháztartáson belülről</t>
  </si>
  <si>
    <t>Felhalmozási célú átvett pénzeszközök</t>
  </si>
  <si>
    <t>Központi, irányítószervi támogatás (finanszírozási bevétel)</t>
  </si>
  <si>
    <t>Központi, irányítószervi támogatás folyósítása (finanszírozási kiadás)</t>
  </si>
  <si>
    <t>Előző év költségvetési maradványának igénybevétele működési célra (finanszírozási bevétel)</t>
  </si>
  <si>
    <t>Előző év költségvetési maradványának igénybevétele felhalmozási célra (finanszírozási bevétel)</t>
  </si>
  <si>
    <t>Belföldi értékpapírok kiadásai</t>
  </si>
  <si>
    <t>Belföldi finanszírozás kiadásai</t>
  </si>
  <si>
    <t>Külföldi finanszírozás kiadásai</t>
  </si>
  <si>
    <t>Adóssághoz nem kapcsolódó származékos ügyletek kiadásai</t>
  </si>
  <si>
    <t>Hitel-, kölcsönfelvétel államháztartáson kívülről</t>
  </si>
  <si>
    <t>Belföldi értékpapírok bevételei</t>
  </si>
  <si>
    <t>Maradvány igénybevétele</t>
  </si>
  <si>
    <t>Hitel-, kölcsöntörlesztés államháztartáson kívülre</t>
  </si>
  <si>
    <t>Központi, irányító szervi támogatás folyósítása</t>
  </si>
  <si>
    <t>Belföldi finanszírozás bevételei</t>
  </si>
  <si>
    <t>Külföldi finanszírozás bevételei</t>
  </si>
  <si>
    <t>Adóssághoz nem kapcsolódó származékos ügyletek bevételei</t>
  </si>
  <si>
    <t xml:space="preserve"> - ebből: fejezeti kezelésű előirányzatok</t>
  </si>
  <si>
    <t xml:space="preserve"> - ebből: központi kezelésű előirányzatok</t>
  </si>
  <si>
    <t xml:space="preserve"> - ebből: fejezeti kezelésű előirányzatok EU-s programokra és azok hazai társfinanszírozására</t>
  </si>
  <si>
    <t xml:space="preserve"> - ebből: egyéb fejezeti kezelésű előirányzatok</t>
  </si>
  <si>
    <t xml:space="preserve"> - ebből: társadalombiztosítás pénzügyi alapjai</t>
  </si>
  <si>
    <t xml:space="preserve"> - ebből: elkülönített állami pénzalapok</t>
  </si>
  <si>
    <t xml:space="preserve"> - ebből: helyi önkormányzatok és költségvetési szerveik</t>
  </si>
  <si>
    <t xml:space="preserve"> - ebből társulások és költségvetési szerveik</t>
  </si>
  <si>
    <t xml:space="preserve"> - ebből: nemzetiségi önkormányzatok és költségvetési szerveik</t>
  </si>
  <si>
    <t xml:space="preserve"> - ebből : térségi fejlesztési tanácsok és költségvetési szerveik</t>
  </si>
  <si>
    <t xml:space="preserve"> - ebből egyházi jogi személyek</t>
  </si>
  <si>
    <t xml:space="preserve"> - ebből: nonprofit gazdasági társaságok</t>
  </si>
  <si>
    <t xml:space="preserve"> - ebből: egyéb civil szervezetek</t>
  </si>
  <si>
    <t xml:space="preserve"> - ebből: háztartások</t>
  </si>
  <si>
    <t xml:space="preserve"> - ebből: pénzügyi vállalkozások</t>
  </si>
  <si>
    <t xml:space="preserve"> - ebből: állami többségi tulajdonú nem pénzügyi vállalkozások</t>
  </si>
  <si>
    <t xml:space="preserve"> - ebből: önkormányzati többségi tulajdonú nem pénzügyi vállalkozások</t>
  </si>
  <si>
    <t xml:space="preserve"> - ebből: egyéb vállalkozások</t>
  </si>
  <si>
    <t xml:space="preserve"> - ebből: Európai Unió</t>
  </si>
  <si>
    <t xml:space="preserve"> - ebből: kormányok és nemzetközi szervezetek</t>
  </si>
  <si>
    <t xml:space="preserve"> - ebből: egyéb külföldiek</t>
  </si>
  <si>
    <t xml:space="preserve">Állandó jelleggel végzett iparűzési tevékenység után fizetett helyi iparűzési adó </t>
  </si>
  <si>
    <t>Vagyoni típusú adók</t>
  </si>
  <si>
    <t>Értékesítési és forgalmi adók</t>
  </si>
  <si>
    <t>Gépjárműadók</t>
  </si>
  <si>
    <t>Gépjárműadó (önk. 40%)</t>
  </si>
  <si>
    <t>Egyéb áruhasználati és szolgáltatási adók</t>
  </si>
  <si>
    <t>Ingatlanok értékesítése</t>
  </si>
  <si>
    <t>Immateriális javak értékesítése</t>
  </si>
  <si>
    <t>Egyéb tárgyi eszköz értékesítése</t>
  </si>
  <si>
    <t>Részesedések értékesítése</t>
  </si>
  <si>
    <t>Helyi önkormányzatok működésének általános támogatásai</t>
  </si>
  <si>
    <t>Települési önkormányzatok kulturális feladatainak támogatása</t>
  </si>
  <si>
    <t>Működési célú és felhalmozási célú támogatások államháztartáson belülre</t>
  </si>
  <si>
    <t>Működési és felhalmozási célú támogatások államháztartáson belülről</t>
  </si>
  <si>
    <t xml:space="preserve">Működési célú és felhalmozási célú átvett pénzeszközök </t>
  </si>
  <si>
    <t>Önkormányzatok működési támogatásai</t>
  </si>
  <si>
    <t xml:space="preserve"> - ebből: központi költségvetési szervek</t>
  </si>
  <si>
    <t>Működési célú és felhalmozási célú támogatások államháztartáson kívülre</t>
  </si>
  <si>
    <t>Működési célú támogatások államháztartáson kívülre</t>
  </si>
  <si>
    <t>Felhalmozási célú támogatások államháztartáson kívülre</t>
  </si>
  <si>
    <t>Egyéb tárgyi eszközök felújítása</t>
  </si>
  <si>
    <t>Felújítási célú előzetesen felszámított ÁFA</t>
  </si>
  <si>
    <t>Immateriális javak beszerzése, létesítése</t>
  </si>
  <si>
    <t>Ingatlanok beszerzése, létesítése</t>
  </si>
  <si>
    <t>Informatikai eszközök beszerzése,létesítése</t>
  </si>
  <si>
    <t>Egyéb tárgyi eszközök beszerzése, létesítése</t>
  </si>
  <si>
    <t>Részesedések beszerzése</t>
  </si>
  <si>
    <t>Meglévő részesedések növeléséhez kapcs.kiadások</t>
  </si>
  <si>
    <t>Tartalékok</t>
  </si>
  <si>
    <t>Lakásfenntartási támogatás</t>
  </si>
  <si>
    <t>Foglalkoztatással, munkanélküliséggel kapcsolatos ellátások</t>
  </si>
  <si>
    <t>Lakhatással kapcsolatos ellátások</t>
  </si>
  <si>
    <t>Egyéb nem intézményi ellátások</t>
  </si>
  <si>
    <t>Betegséggel kapcsolatos (nem TB) ellátások</t>
  </si>
  <si>
    <t>Központi, irányítószervi működési támogatás folyósítása (finanszírozási kiadás)</t>
  </si>
  <si>
    <t xml:space="preserve">Egyéb felhalmozási célú kiadások </t>
  </si>
  <si>
    <t>Központi, irányítószervi felhalmozási támogatás folyósítása (finanszírozási kiadás)</t>
  </si>
  <si>
    <t>·        -  egyéb működési célú támogatások államháztartáson belülre</t>
  </si>
  <si>
    <t>·        -  egyéb működési célú támogatások államháztartáson kivülre</t>
  </si>
  <si>
    <t>·        -  tartalékok</t>
  </si>
  <si>
    <t>·        -  egyéb felhalmozási célú támogatások államháztartáson belülre</t>
  </si>
  <si>
    <t>·        -  egyéb felhalmozási célú támogatások államháztartáson kivülre</t>
  </si>
  <si>
    <t>Gyermekétkeztetés üzemeltetési támogatása</t>
  </si>
  <si>
    <t>Önkormányzat Eredeti előirányzat</t>
  </si>
  <si>
    <t>Önkormányzat Módosított előirányzat</t>
  </si>
  <si>
    <t>Közös Önkormányzati Hivatal Eredeti előirányzat</t>
  </si>
  <si>
    <t>Közös Önkormányzati Hivatal Módosított előirányzat</t>
  </si>
  <si>
    <t>Közös Önkormányzati Hivatal Teljesítés</t>
  </si>
  <si>
    <t>Mindösszesen Eredeti előirányzat</t>
  </si>
  <si>
    <t>Mindösszesen Módosított előirányzat</t>
  </si>
  <si>
    <t>Mindösszesen Teljesítés</t>
  </si>
  <si>
    <t>Önkormányzat Teljesítés</t>
  </si>
  <si>
    <t>·        - Elvonások befizetések</t>
  </si>
  <si>
    <t xml:space="preserve"> - Felhalmozási célú önkormányzati támogatások</t>
  </si>
  <si>
    <t xml:space="preserve"> - Egyéb felhalmozási célú támogatások államháztartáson belülről</t>
  </si>
  <si>
    <t>Egyéb közhatalmi bevételek</t>
  </si>
  <si>
    <t>Lakossági víz- és csatornaszolgáltatás támogatása</t>
  </si>
  <si>
    <t>Családi támogatások</t>
  </si>
  <si>
    <t>Felhalmozási célú önkormányzati támogatások</t>
  </si>
  <si>
    <t>·        -  elvonások és befizetések</t>
  </si>
  <si>
    <t xml:space="preserve">Közös Önkormányzati Hivatal </t>
  </si>
  <si>
    <t>Államháztartáson belüli megelőlegezés</t>
  </si>
  <si>
    <t>Államháztartáson belüli megelőlegezés visszafizetése</t>
  </si>
  <si>
    <t>képvis.+12+32</t>
  </si>
  <si>
    <t>civil műk</t>
  </si>
  <si>
    <t>óv+szoc.köt</t>
  </si>
  <si>
    <t>Késedelmi és önellenőrzési pótlék</t>
  </si>
  <si>
    <t>Igazgatási szolgáltatási díj</t>
  </si>
  <si>
    <t>Önk.megillető szabálysértési és helyszíni bírság</t>
  </si>
  <si>
    <t>Mindösszesen  Módosított előirányzat</t>
  </si>
  <si>
    <t>Közös Önkormányzati Hivatal  Módosított előirányzat</t>
  </si>
  <si>
    <t>Költségvetési szerveknék foglalkoztatottak létszáma</t>
  </si>
  <si>
    <t>Költségvetési engedélyezett létszámkeret</t>
  </si>
  <si>
    <t>Munkajogi zárólétszám</t>
  </si>
  <si>
    <t>Átlagos statisztikai állományi létszám</t>
  </si>
  <si>
    <t>Választott tisztségviselők</t>
  </si>
  <si>
    <t>Mindösszesen  Teljesítés</t>
  </si>
  <si>
    <t>Önkormányzat Módosított előrányzat</t>
  </si>
  <si>
    <t xml:space="preserve">Önkormányzat Módosított előirányzat </t>
  </si>
  <si>
    <t>Eredeti előirányzat</t>
  </si>
  <si>
    <t>Módosított előirányzat</t>
  </si>
  <si>
    <t>Teljesítés</t>
  </si>
  <si>
    <t xml:space="preserve"> KÖTELEZŐ FELADAT</t>
  </si>
  <si>
    <t>Finanszírozási bevételek  (támogatás megelőlegező hitel)</t>
  </si>
  <si>
    <t>A költségvetési hiány külső finanszírozására, vagy a költségvetési többlet felhasználására szolgáló finanszírozási kiadások, finanszírozási bevételek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</si>
  <si>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</si>
  <si>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</si>
  <si>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</si>
  <si>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</si>
  <si>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</si>
  <si>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</si>
  <si>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</si>
  <si>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</si>
  <si>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</si>
  <si>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</si>
  <si>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</si>
  <si>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</si>
  <si>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</si>
  <si>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</si>
  <si>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</si>
  <si>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</si>
  <si>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</si>
  <si>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</si>
  <si>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</si>
  <si>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Ebből irányító szerv által elvonásra kerül</t>
  </si>
  <si>
    <t>Módosítások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</si>
  <si>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</si>
  <si>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</si>
  <si>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</si>
  <si>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04        Saját termelésű készletek állományváltozása</t>
  </si>
  <si>
    <t>05        Saját előállítású eszközök aktivált értéke</t>
  </si>
  <si>
    <t>06        Központi működési célú támogatások eredményszemléletű bevételei</t>
  </si>
  <si>
    <t>07        Egyéb működési célú támogatások eredményszemléletű bevételei</t>
  </si>
  <si>
    <t>VI        Értékcsökkenési leírás</t>
  </si>
  <si>
    <t>VII        Egyéb ráfordítások</t>
  </si>
  <si>
    <t>ESZKÖZÖK</t>
  </si>
  <si>
    <t>A/I/1        Vagyoni értékű jogok</t>
  </si>
  <si>
    <t>A/I/2        Szellemi termékek</t>
  </si>
  <si>
    <t>A/I/3        Immateriális javak értékhelyesbítése</t>
  </si>
  <si>
    <t xml:space="preserve">A/I        Immateriális javak 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</si>
  <si>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</si>
  <si>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</si>
  <si>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</si>
  <si>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</si>
  <si>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</si>
  <si>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 xml:space="preserve">A/II        Tárgyi eszközök </t>
  </si>
  <si>
    <t xml:space="preserve">A/III/1        Tartós részesedések </t>
  </si>
  <si>
    <t xml:space="preserve">A/III/2        Tartós hitelviszonyt megtestesítő értékpapírok </t>
  </si>
  <si>
    <t>A/III/3        Befektetett pénzügyi eszközök értékhelyesbítése</t>
  </si>
  <si>
    <t xml:space="preserve">A/III        Befektetett pénzügyi eszközök </t>
  </si>
  <si>
    <t>A/IV/1        Koncesszióba, vagyonkezelésbe adott eszközök</t>
  </si>
  <si>
    <t>A/IV/2        Koncesszióba, vagyonkezelésbe adott eszközök értékhelyesbítése</t>
  </si>
  <si>
    <t>A/IV        Koncesszióba, vagyonkezelésbe adott eszközök</t>
  </si>
  <si>
    <t xml:space="preserve">A)        NEMZETI VAGYONBA TARTOZÓ BEFEKTETETT ESZKÖZÖK 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</si>
  <si>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</si>
  <si>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</si>
  <si>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</si>
  <si>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</si>
  <si>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</si>
  <si>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        Készletek</t>
  </si>
  <si>
    <t>B/II/1        Nem tartós részesedések</t>
  </si>
  <si>
    <t xml:space="preserve">B/II/2        Forgatási célú hitelviszonyt megtestesítő értékpapírok 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</si>
  <si>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</si>
  <si>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</si>
  <si>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</si>
  <si>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</si>
  <si>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</si>
  <si>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 xml:space="preserve">B/II        Értékpapírok </t>
  </si>
  <si>
    <t>B)        NEMZETI VAGYONBA TARTOZÓ FORGÓESZKÖZÖK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</si>
  <si>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</si>
  <si>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</si>
  <si>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</si>
  <si>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</si>
  <si>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</si>
  <si>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 xml:space="preserve">C)        PÉNZESZKÖZÖK </t>
  </si>
  <si>
    <t xml:space="preserve">D/I/1        Költségvetési évben esedékes követelések működési célú támogatások bevételeire államháztartáson belülről </t>
  </si>
  <si>
    <t xml:space="preserve">D/I/2        Költségvetési évben esedékes követelések felhalmozási célú támogatások bevételeire államháztartáson belülről 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</si>
  <si>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</si>
  <si>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</si>
  <si>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</si>
  <si>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 xml:space="preserve">D/I/6        Költségvetési évben esedékes követelések működési célú átvett pénzeszközre </t>
  </si>
  <si>
    <t xml:space="preserve">D/I/7        Költségvetési évben esedékes követelések felhalmozási célú átvett pénzeszközre </t>
  </si>
  <si>
    <t xml:space="preserve">D/I/8        Költségvetési évben esedékes követelések finanszírozási bevételekre </t>
  </si>
  <si>
    <t xml:space="preserve">D/I        Költségvetési évben esedékes követelések </t>
  </si>
  <si>
    <t xml:space="preserve">D/II/1        Költségvetési évet követően esedékes követelések működési célú támogatások bevételeire államháztartáson belülről </t>
  </si>
  <si>
    <t xml:space="preserve">D/II/2        Költségvetési évet követően esedékes követelések felhalmozási célú támogatások bevételeire államháztartáson belülről 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</si>
  <si>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</si>
  <si>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</si>
  <si>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</si>
  <si>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 xml:space="preserve">D/II/6        Költségvetési évet követően esedékes követelések működési célú átvett pénzeszközre </t>
  </si>
  <si>
    <t xml:space="preserve">D/II/7        Költségvetési évet követően esedékes követelések felhalmozási célú átvett pénzeszközre </t>
  </si>
  <si>
    <t xml:space="preserve">D/II/8        Költségvetési évet követően esedékes követelések finanszírozási bevételekre </t>
  </si>
  <si>
    <t xml:space="preserve">D/II        Költségvetési évet követően esedékes követelések </t>
  </si>
  <si>
    <t xml:space="preserve">D/III/1        Adott előlegek 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</si>
  <si>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</si>
  <si>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</si>
  <si>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</si>
  <si>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</si>
  <si>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</si>
  <si>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</si>
  <si>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</si>
  <si>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</si>
  <si>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</si>
  <si>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</si>
  <si>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</si>
  <si>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 xml:space="preserve">D/III        Követelés jellegű sajátos elszámolások </t>
  </si>
  <si>
    <t xml:space="preserve">D)        KÖVETELÉSEK 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</si>
  <si>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</si>
  <si>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</si>
  <si>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</si>
  <si>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</si>
  <si>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F)        AKTÍV IDŐBELI ELHATÁROLÁSOK</t>
  </si>
  <si>
    <t xml:space="preserve">ESZKÖZÖK ÖSSZESEN 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</si>
  <si>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</si>
  <si>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</si>
  <si>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</si>
  <si>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</si>
  <si>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</si>
  <si>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</si>
  <si>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</si>
  <si>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 xml:space="preserve">G)        SAJÁT TŐKE 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</si>
  <si>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</si>
  <si>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</si>
  <si>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</si>
  <si>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</si>
  <si>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 xml:space="preserve">H/I/5        Költségvetési évben esedékes kötelezettségek egyéb működési célú kiadásokra </t>
  </si>
  <si>
    <t>H/I/6        Költségvetési évben esedékes kötelezettségek beruházásokra</t>
  </si>
  <si>
    <t>H/I/7        Költségvetési évben esedékes kötelezettségek felújításokra</t>
  </si>
  <si>
    <t xml:space="preserve">H/I/8        Költségvetési évben esedékes kötelezettségek egyéb felhalmozási célú kiadásokra </t>
  </si>
  <si>
    <t xml:space="preserve">H/I/9        Költségvetési évben esedékes kötelezettségek finanszírozási kiadásokra </t>
  </si>
  <si>
    <t xml:space="preserve">H/I        Költségvetési évben esedékes kötelezettségek 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</si>
  <si>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</si>
  <si>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</si>
  <si>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</si>
  <si>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</si>
  <si>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 xml:space="preserve">H/II/5        Költségvetési évet követően esedékes kötelezettségek egyéb működési célú kiadásokra </t>
  </si>
  <si>
    <t>H/II/6        Költségvetési évet követően esedékes kötelezettségek beruházásokra</t>
  </si>
  <si>
    <t>H/II/7        Költségvetési évet követően esedékes kötelezettségek felújításokra</t>
  </si>
  <si>
    <t xml:space="preserve">H/II/8        Költségvetési évet követően esedékes kötelezettségek egyéb felhalmozási célú kiadásokra </t>
  </si>
  <si>
    <t xml:space="preserve">H/II/9        Költségvetési évet követően esedékes kötelezettségek finanszírozási kiadásokra </t>
  </si>
  <si>
    <t xml:space="preserve">H/II        Költségvetési évet követően esedékes kötelezettségek 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</si>
  <si>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</si>
  <si>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</si>
  <si>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</si>
  <si>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</si>
  <si>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</si>
  <si>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</si>
  <si>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</si>
  <si>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 xml:space="preserve">H/III        Kötelezettség jellegű sajátos elszámolások </t>
  </si>
  <si>
    <t xml:space="preserve">H)        KÖTELEZETTSÉGEK 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</si>
  <si>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</si>
  <si>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</si>
  <si>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</si>
  <si>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</si>
  <si>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</si>
  <si>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 xml:space="preserve">FORRÁSOK ÖSSZESEN </t>
  </si>
  <si>
    <t>Rovat megnevezése</t>
  </si>
  <si>
    <t>Rovat-szám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</si>
  <si>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</si>
  <si>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</si>
  <si>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</si>
  <si>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</si>
  <si>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</si>
  <si>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</si>
  <si>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</si>
  <si>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</si>
  <si>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</si>
  <si>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</si>
  <si>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Működési költségvetés előirányzat csoport</t>
  </si>
  <si>
    <t>K6</t>
  </si>
  <si>
    <t xml:space="preserve">Felújítások </t>
  </si>
  <si>
    <t>K7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</si>
  <si>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</si>
  <si>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</si>
  <si>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</si>
  <si>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</si>
  <si>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Hitel-, kölcsöntörlesztés államháztartáson kívülre </t>
  </si>
  <si>
    <t>K911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</si>
  <si>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</si>
  <si>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</si>
  <si>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</si>
  <si>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</si>
  <si>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</si>
  <si>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</si>
  <si>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</si>
  <si>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</si>
  <si>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</si>
  <si>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</si>
  <si>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</si>
  <si>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</si>
  <si>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</si>
  <si>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</si>
  <si>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</si>
  <si>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</si>
  <si>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 xml:space="preserve">Külföldi finanszírozás kiadásai </t>
  </si>
  <si>
    <t>K92</t>
  </si>
  <si>
    <t>K93</t>
  </si>
  <si>
    <t xml:space="preserve">Finanszírozási kiadások </t>
  </si>
  <si>
    <t>K9</t>
  </si>
  <si>
    <t>B1</t>
  </si>
  <si>
    <t xml:space="preserve">Közhatalmi bevételek </t>
  </si>
  <si>
    <t>B3</t>
  </si>
  <si>
    <t xml:space="preserve">Működési bevételek </t>
  </si>
  <si>
    <t>B4</t>
  </si>
  <si>
    <t xml:space="preserve">Működési célú átvett pénzeszközök </t>
  </si>
  <si>
    <t>B6</t>
  </si>
  <si>
    <t xml:space="preserve">Felhalmozási célú támogatások államháztartáson belülről </t>
  </si>
  <si>
    <t>B2</t>
  </si>
  <si>
    <t xml:space="preserve">Felhalmozási bevételek </t>
  </si>
  <si>
    <t>B5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</si>
  <si>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</si>
  <si>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</si>
  <si>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</si>
  <si>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</si>
  <si>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</si>
  <si>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</si>
  <si>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</si>
  <si>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</si>
  <si>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</si>
  <si>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</si>
  <si>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</si>
  <si>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</si>
  <si>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</si>
  <si>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</si>
  <si>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</si>
  <si>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</si>
  <si>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</si>
  <si>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</si>
  <si>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 xml:space="preserve">Belföldi finanszírozás bevételei </t>
  </si>
  <si>
    <t>B81</t>
  </si>
  <si>
    <t xml:space="preserve">Külföldi finanszírozás bevételei </t>
  </si>
  <si>
    <t>B82</t>
  </si>
  <si>
    <t>B83</t>
  </si>
  <si>
    <t>B8</t>
  </si>
  <si>
    <t>bruttó érték</t>
  </si>
  <si>
    <t>értékcsökkenés/értékvesztés</t>
  </si>
  <si>
    <t>nettó-mérleg szerinti érték</t>
  </si>
  <si>
    <t xml:space="preserve">ESZKÖZÖK  </t>
  </si>
  <si>
    <t>ebből forgalomképtelen törzsvagyon</t>
  </si>
  <si>
    <t>ebből nemzetgazdasági szempontból kiemelt jelentőségű törzsvagyon</t>
  </si>
  <si>
    <t>ebből korlátozottan forgalomképes vagyon</t>
  </si>
  <si>
    <t xml:space="preserve">ebből üzleti vagyon </t>
  </si>
  <si>
    <t>„0”-ra leírt eszközök</t>
  </si>
  <si>
    <t>használatban lévő kisértékű immateriális javak</t>
  </si>
  <si>
    <t>használatban lévő kisértékű tárgyi eszközök</t>
  </si>
  <si>
    <t>A/III/1a        - ebből: tartós részesedések jegybankban</t>
  </si>
  <si>
    <t>A/III/1b        - ebből: tartós részesedések társulásban</t>
  </si>
  <si>
    <t>A/III/2a        - ebből: államkötvények</t>
  </si>
  <si>
    <t>A/III/2b        - ebből: helyi önkormányzatok kötvényei</t>
  </si>
  <si>
    <t xml:space="preserve">A/IV        Koncesszióba, vagyonkezelésbe adott eszközök </t>
  </si>
  <si>
    <t xml:space="preserve">B/I        Készletek </t>
  </si>
  <si>
    <t>használatban lévő kisértékű készletek</t>
  </si>
  <si>
    <t xml:space="preserve">B)        NEMZETI VAGYONBA TARTOZÓ FORGÓESZKÖZÖK </t>
  </si>
  <si>
    <t>D/I        Költségvetési évben esedékes követelések</t>
  </si>
  <si>
    <t>D)        KÖVETELÉSEK</t>
  </si>
  <si>
    <t xml:space="preserve">F)        AKTÍV IDŐBELI ELHATÁROLÁSOK </t>
  </si>
  <si>
    <t>G)        SAJÁT TŐKE</t>
  </si>
  <si>
    <t>H/III        Kötelezettség jellegű sajátos elszámolások (=H)/III/1+…+H)/III/7) (146=139+...+145)</t>
  </si>
  <si>
    <t xml:space="preserve">K)        PASSZÍV IDŐBELI ELHATÁROLÁSOK </t>
  </si>
  <si>
    <t>FORRÁSOK ÖSSZESEN</t>
  </si>
  <si>
    <t>01-02. számlacsoportban nyilvántartott eszközök</t>
  </si>
  <si>
    <t xml:space="preserve">kulturális javak </t>
  </si>
  <si>
    <t xml:space="preserve">régészeti leletek </t>
  </si>
  <si>
    <t>függő követelések</t>
  </si>
  <si>
    <t>függő kötelezettségek</t>
  </si>
  <si>
    <t>biztos (jövőbeni) követelések</t>
  </si>
  <si>
    <t>helyi önkormányzat tulajdonában álló gazdálkodó szervezetek működéséből származó kötelezettségeket</t>
  </si>
  <si>
    <t>(E Ft)</t>
  </si>
  <si>
    <t>32-33. számlák nyitó tárgyidőszaki egyenlege</t>
  </si>
  <si>
    <t>- 003. számla tárgyidőszaki egyenlege - 059163. számla tárgyidőszaki egyenlege</t>
  </si>
  <si>
    <t>+ 005. számla tárgyidőszaki egyenlege - 0981313., 0981323. és 098173. számla tárgyidőszaki egyenlege</t>
  </si>
  <si>
    <t>+/- 361., 363., 3651., 3652., 3653., 3654., 3656., 3657., 3658., 3659., 366., 3672., 3673., 3674., 3676., 3677., 3678. és 3679. számlák tárgyidőszaki forgalma</t>
  </si>
  <si>
    <t>+/- 3671. számlák tárgyidőszaki forgalma - a 36711. számlák 3513. és 3523. számlákkal szemben könyvelt tárgyidőszaki tartozik forgalma</t>
  </si>
  <si>
    <t>+ 3641. számla 42. számlacsoport számláival szemben könyvelt tárgyidőszaki követel forgalma</t>
  </si>
  <si>
    <t>+ 8434. számla 4211., 4213., 4216., 4217., 4221., 4223., 4226. és 4227. számlákkal szemben könyvelt tárgyidőszaki követel forgalma</t>
  </si>
  <si>
    <t>- 3642. számla 35. számlacsoport számláival szemben könyvelt tárgyidőszaki tartozik forgalma</t>
  </si>
  <si>
    <t>+/- 32-33. számlacsoport számláival szemben könyvelt 31., 3641., 3642., 413., 494., 8434., és 852. számlák tárgyidőszaki forgalma</t>
  </si>
  <si>
    <t>- 31. számlacsoport számláival szemben könyvelt 3514. számlák tárgyidőszaki forgalma</t>
  </si>
  <si>
    <t>32-33. számlák tárgyidőszaki záró egyenlege</t>
  </si>
  <si>
    <t>31. számlacsoport tárgyidőszaki nyitó egyenlege</t>
  </si>
  <si>
    <t>+/- 31. számlacsoport számláival szemben könyvelt 32.-33., 3514., 413., 494. és 852. számlákkal kapcsolatos tárgyidőszaki forgalma</t>
  </si>
  <si>
    <t>31. számlák tárgyidőszaki záró egyenlege</t>
  </si>
  <si>
    <t>(belföldi irányú kötelezetttségek)</t>
  </si>
  <si>
    <t>Az önkormányzat tulajdonában álló gazdálkodó szervezetek működéséből származó kötelezettségek, és részesedések alakulása</t>
  </si>
  <si>
    <t>A társaság tagjainak neve:</t>
  </si>
  <si>
    <t>A tagok törzsbetétje: (Ft)</t>
  </si>
  <si>
    <t>Őrségi Többcélú Kistérségi Társulás</t>
  </si>
  <si>
    <t>40 db önkormányzat tulajdonos</t>
  </si>
  <si>
    <t>ÖNKORMÁNYZAT ÉS KÖZÖS ÖNKORMÁNYZATI HIVATAL ELŐIRÁNYZATA MINDÖSSZESEN</t>
  </si>
  <si>
    <t xml:space="preserve">KIADÁSOK ÖSSZESEN </t>
  </si>
  <si>
    <t>BEVÉTELEK ÖSSZESEN</t>
  </si>
  <si>
    <t xml:space="preserve">           Tartós részesedés: Rába Víz Kft.</t>
  </si>
  <si>
    <t xml:space="preserve">           Tartós részesedés: Naturpark Kht</t>
  </si>
  <si>
    <t xml:space="preserve">           Tartós részesedés: Vasivíz Zrt</t>
  </si>
  <si>
    <t>ÖNKORMÁNYZAT ÉS CSÖRÖTNEKI KÖZÖS ÖNKORMÁNYZATI HIVATAL ÖSSZESEN</t>
  </si>
  <si>
    <t xml:space="preserve">Belföldi részesedések értékvesztése: </t>
  </si>
  <si>
    <t xml:space="preserve">Belföldi részesedések: </t>
  </si>
  <si>
    <t>Az önkormányzat tulajdonában álló gazdálkodó szervezetek működéséből származó kötelezettség nincs.</t>
  </si>
  <si>
    <t xml:space="preserve">   -34103 pm</t>
  </si>
  <si>
    <t>Önkormányzatok működési és felhalmozási  támogatásai</t>
  </si>
  <si>
    <t>·        - Műk.célú vissztér.támogatások,kölcsönök nyújtási áh-n kívülre</t>
  </si>
  <si>
    <t>Egyéb működési célú támogatások bevételei államháztartáson belülről</t>
  </si>
  <si>
    <t>Kiegészítés</t>
  </si>
  <si>
    <t>Települési önkormányzatok szociális, gyermekjóléti és gyermekétkeztetési feladatainak támogatása</t>
  </si>
  <si>
    <t>Működési célú költségvetési támogatások és kiegészítő támogatások</t>
  </si>
  <si>
    <t>Egyéb működési célú támogatások államháztartáson belülre</t>
  </si>
  <si>
    <t>Egyéb felhalmozási  célú támogatások államháztartáson belülre</t>
  </si>
  <si>
    <t>Beruházási célú előzetesen felszámított ÁFA</t>
  </si>
  <si>
    <t>2020.</t>
  </si>
  <si>
    <t>Önkormányzati segély</t>
  </si>
  <si>
    <t>Egyéb önkormányzat rendeletében megállapított juttatások</t>
  </si>
  <si>
    <t>Települési támogatás</t>
  </si>
  <si>
    <t>·        -  műk.c.visszatér.tám.,kölcsönök nyújtása áh-n kívülre</t>
  </si>
  <si>
    <t xml:space="preserve">Előző időszak </t>
  </si>
  <si>
    <t xml:space="preserve">Tárgyi időszak </t>
  </si>
  <si>
    <t>Előző időszak</t>
  </si>
  <si>
    <t>Tárgyi időszak</t>
  </si>
  <si>
    <t>·        - Műk.célú vissztér.támogatások, kölcsönök nyújtása áh-n kívülre</t>
  </si>
  <si>
    <t xml:space="preserve"> A költségvetés előterjesztésekor a képviselő-testület részére tájékoztatásul  kell - szöveges indokolással együtt - bemutatni:</t>
  </si>
  <si>
    <t>ÖNKORMÁNYZATI ELŐIRÁNYZATOK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</si>
  <si>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</si>
  <si>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</si>
  <si>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</si>
  <si>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</si>
  <si>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</si>
  <si>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</si>
  <si>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</si>
  <si>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</si>
  <si>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</si>
  <si>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</si>
  <si>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</si>
  <si>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</si>
  <si>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</si>
  <si>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Ell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</si>
  <si>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</si>
  <si>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</si>
  <si>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</si>
  <si>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</si>
  <si>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</si>
  <si>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</si>
  <si>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</si>
  <si>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</si>
  <si>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</si>
  <si>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</si>
  <si>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</si>
  <si>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</si>
  <si>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</si>
  <si>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</si>
  <si>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</si>
  <si>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</si>
  <si>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</si>
  <si>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</si>
  <si>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</si>
  <si>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</si>
  <si>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</si>
  <si>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</si>
  <si>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</si>
  <si>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</si>
  <si>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</si>
  <si>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</si>
  <si>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</si>
  <si>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</si>
  <si>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</si>
  <si>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</si>
  <si>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</si>
  <si>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</si>
  <si>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</si>
  <si>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</si>
  <si>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</si>
  <si>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</si>
  <si>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</si>
  <si>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</si>
  <si>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</si>
  <si>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</si>
  <si>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</si>
  <si>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</si>
  <si>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</si>
  <si>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</si>
  <si>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</si>
  <si>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</si>
  <si>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</si>
  <si>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</si>
  <si>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</si>
  <si>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</si>
  <si>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</si>
  <si>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</si>
  <si>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</si>
  <si>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</si>
  <si>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</si>
  <si>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</si>
  <si>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</si>
  <si>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</si>
  <si>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</si>
  <si>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</si>
  <si>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</si>
  <si>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</si>
  <si>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</si>
  <si>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</si>
  <si>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</si>
  <si>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</si>
  <si>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</si>
  <si>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</si>
  <si>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</si>
  <si>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</si>
  <si>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</si>
  <si>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</si>
  <si>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</si>
  <si>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</si>
  <si>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</si>
  <si>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</si>
  <si>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</si>
  <si>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</si>
  <si>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</si>
  <si>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</si>
  <si>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</si>
  <si>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</si>
  <si>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</si>
  <si>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</si>
  <si>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>Társadalombiztosítási ellátások</t>
  </si>
  <si>
    <t>K41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</si>
  <si>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</si>
  <si>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</si>
  <si>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</si>
  <si>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</si>
  <si>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</si>
  <si>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K45</t>
  </si>
  <si>
    <t>K46</t>
  </si>
  <si>
    <t>Intézményi ellátottak pénzbeli juttatásai</t>
  </si>
  <si>
    <t>K47</t>
  </si>
  <si>
    <t>K48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</si>
  <si>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</si>
  <si>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</si>
  <si>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</si>
  <si>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</si>
  <si>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</si>
  <si>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</si>
  <si>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</si>
  <si>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</si>
  <si>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</si>
  <si>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</si>
  <si>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</si>
  <si>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</si>
  <si>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</si>
  <si>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</si>
  <si>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</si>
  <si>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</si>
  <si>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</si>
  <si>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</si>
  <si>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</si>
  <si>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</si>
  <si>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</si>
  <si>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K512</t>
  </si>
  <si>
    <t>Működési kiadások összesen</t>
  </si>
  <si>
    <t>K61</t>
  </si>
  <si>
    <t>K62</t>
  </si>
  <si>
    <t>Informatikai eszközök beszerzése, létesítése</t>
  </si>
  <si>
    <t>K63</t>
  </si>
  <si>
    <t>K64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</si>
  <si>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</si>
  <si>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</si>
  <si>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</si>
  <si>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</si>
  <si>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</si>
  <si>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</si>
  <si>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</si>
  <si>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</si>
  <si>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</si>
  <si>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</si>
  <si>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</si>
  <si>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</si>
  <si>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</si>
  <si>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</si>
  <si>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</si>
  <si>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</si>
  <si>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</si>
  <si>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</si>
  <si>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</si>
  <si>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</si>
  <si>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</si>
  <si>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</si>
  <si>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</si>
  <si>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</si>
  <si>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</si>
  <si>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</si>
  <si>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</si>
  <si>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</si>
  <si>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</si>
  <si>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>Felhalmozási kiadások összesen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</si>
  <si>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</si>
  <si>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</si>
  <si>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</si>
  <si>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</si>
  <si>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</si>
  <si>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</si>
  <si>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</si>
  <si>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</si>
  <si>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</si>
  <si>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</si>
  <si>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</si>
  <si>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</si>
  <si>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</si>
  <si>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</si>
  <si>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</si>
  <si>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</si>
  <si>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</si>
  <si>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</si>
  <si>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</si>
  <si>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</si>
  <si>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</si>
  <si>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</si>
  <si>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>KIADÁSOK ÖSSZESEN (K1-9)</t>
  </si>
  <si>
    <t>Rovat
száma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</si>
  <si>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</si>
  <si>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</si>
  <si>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</si>
  <si>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</si>
  <si>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</si>
  <si>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</si>
  <si>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</si>
  <si>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</si>
  <si>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</si>
  <si>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</si>
  <si>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</si>
  <si>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</si>
  <si>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</si>
  <si>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</si>
  <si>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</si>
  <si>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</si>
  <si>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</si>
  <si>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</si>
  <si>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</si>
  <si>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</si>
  <si>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</si>
  <si>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</si>
  <si>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</si>
  <si>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</si>
  <si>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</si>
  <si>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</si>
  <si>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</si>
  <si>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</si>
  <si>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</si>
  <si>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</si>
  <si>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</si>
  <si>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</si>
  <si>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</si>
  <si>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</si>
  <si>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</si>
  <si>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</si>
  <si>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</si>
  <si>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</si>
  <si>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</si>
  <si>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</si>
  <si>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</si>
  <si>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</si>
  <si>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</si>
  <si>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</si>
  <si>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</si>
  <si>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</si>
  <si>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</si>
  <si>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</si>
  <si>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</si>
  <si>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</si>
  <si>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</si>
  <si>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</si>
  <si>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</si>
  <si>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</si>
  <si>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</si>
  <si>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</si>
  <si>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</si>
  <si>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</si>
  <si>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</si>
  <si>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</si>
  <si>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</si>
  <si>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</si>
  <si>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</si>
  <si>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</si>
  <si>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</si>
  <si>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</si>
  <si>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</si>
  <si>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</si>
  <si>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</si>
  <si>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</si>
  <si>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</si>
  <si>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</si>
  <si>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</si>
  <si>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</si>
  <si>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</si>
  <si>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</si>
  <si>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</si>
  <si>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</si>
  <si>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</si>
  <si>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</si>
  <si>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</si>
  <si>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</si>
  <si>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</si>
  <si>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</si>
  <si>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</si>
  <si>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</si>
  <si>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</si>
  <si>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</si>
  <si>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</si>
  <si>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</si>
  <si>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</si>
  <si>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</si>
  <si>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</si>
  <si>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</si>
  <si>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</si>
  <si>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</si>
  <si>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</si>
  <si>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</si>
  <si>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</si>
  <si>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</si>
  <si>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</si>
  <si>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</si>
  <si>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</si>
  <si>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</si>
  <si>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</si>
  <si>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</si>
  <si>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</si>
  <si>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</si>
  <si>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</si>
  <si>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</si>
  <si>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</si>
  <si>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</si>
  <si>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</si>
  <si>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</si>
  <si>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</si>
  <si>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</si>
  <si>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</si>
  <si>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</si>
  <si>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</si>
  <si>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</si>
  <si>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</si>
  <si>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</si>
  <si>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</si>
  <si>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</si>
  <si>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</si>
  <si>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</si>
  <si>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</si>
  <si>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</si>
  <si>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</si>
  <si>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</si>
  <si>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BEVÉTELEK ÖSSZESEN (B1-8)</t>
  </si>
  <si>
    <t>KÖLTSÉGVETÉSI SZERV ELŐIRÁNYZATAI</t>
  </si>
  <si>
    <t>Költségvetési bevételek, költségvetési kiadások kötelező feladatok, önként vállalt feladatok és államigazgatási feladatok szerint bontásban</t>
  </si>
  <si>
    <t>Bevételek:</t>
  </si>
  <si>
    <t>Az önkormányzat Környezetvédelmi Alap számla bevételei és kiadásai</t>
  </si>
  <si>
    <t>Jogcím</t>
  </si>
  <si>
    <t>Összeg</t>
  </si>
  <si>
    <t>Talajterhelési díj átvezetése</t>
  </si>
  <si>
    <t>(adatok forintban)</t>
  </si>
  <si>
    <t>Kiadások:</t>
  </si>
  <si>
    <t>Jogcím:</t>
  </si>
  <si>
    <t>Finanszírozási bevételek</t>
  </si>
  <si>
    <t>(adatok Ft-ban)</t>
  </si>
  <si>
    <t>(adatok  Ft-ban)</t>
  </si>
  <si>
    <t>A helyi önkormányzat maradvány kimutatása ( adatok  Ft-ban)</t>
  </si>
  <si>
    <t>Eredménykimutatás (Ft)</t>
  </si>
  <si>
    <t>A helyi önkormányzat mérlege (Ft)</t>
  </si>
  <si>
    <t>Előirányzat felhasználási terv ( Ft)</t>
  </si>
  <si>
    <t>Előirányzat felhasználási terv (Ft)</t>
  </si>
  <si>
    <t>A költségvetési évet követő három év tervezett bevételi előirányzatainak és kiadási előirányzatainak keretszámai ( Ft)</t>
  </si>
  <si>
    <t>A helyi önkormányzat vagyonkimutatása ( Ft)</t>
  </si>
  <si>
    <t>A pénzeszközök változása ( Ft)</t>
  </si>
  <si>
    <t>Rászoruló gyerm.int.kiv. Szünidei étkeztetésének támogatása</t>
  </si>
  <si>
    <t>08        Felhalmozási célú támogatások ereményszemlétű bevételei</t>
  </si>
  <si>
    <t>09        Különféle egyéb eredményszemléletű bevételek</t>
  </si>
  <si>
    <t>10        Anyagköltség</t>
  </si>
  <si>
    <t>11        Igénybe vett szolgáltatások értéke</t>
  </si>
  <si>
    <t>12        Eladott áruk beszerzési értéke</t>
  </si>
  <si>
    <t>13        Eladott (közvetített) szolgáltatások értéke</t>
  </si>
  <si>
    <t>14        Bérköltség</t>
  </si>
  <si>
    <t>15        Személyi jellegű egyéb kifizetések</t>
  </si>
  <si>
    <t>16        Bérjárulékok</t>
  </si>
  <si>
    <t xml:space="preserve">II        Aktivált saját teljesítmények értéke (=±04+05) </t>
  </si>
  <si>
    <t>I        Tevékenység nettó eredményszemléletű bevétele (=01+02+03)</t>
  </si>
  <si>
    <t>III        Egyéb eredményszemléletű bevételek (=06+07+08)</t>
  </si>
  <si>
    <t>IV        Anyagjellegű ráfordítások (=09+10+11+12+13)</t>
  </si>
  <si>
    <t>V        Személyi jellegű ráfordítások (=14+15+16)</t>
  </si>
  <si>
    <t xml:space="preserve">A) TEVÉKENYSÉGEK EREDMÉNYE (=I±II+III-IV-V-VI-VII) </t>
  </si>
  <si>
    <t>17        Kapott (járó) osztalék és részesedés</t>
  </si>
  <si>
    <t>18        Részesedésekből származó eredményszemléletű bevételek, árfolyamnyereségek</t>
  </si>
  <si>
    <t>19       Befektetett pénzügyi eszközökből származó eredményszemléletű bevételek, árfolyamnyereségek</t>
  </si>
  <si>
    <t>20       Egyéb kapott (járó) kamatok és kamatjellegű eredményszemléletű bevételek</t>
  </si>
  <si>
    <t xml:space="preserve">21        Pénzügyi műveletek egyéb eredményszemléletű bevételei </t>
  </si>
  <si>
    <t>21 a - ebből: lekötött bankbetétek mérlegfordulónapi értékelése során megállapított (nem realizált) árfolyamnyeresége</t>
  </si>
  <si>
    <t>21 b - ebből: egyéb pénzeszközök mérlegfordulónapi értékelése során megállapított (nem realizált) árfolyamnyeresége</t>
  </si>
  <si>
    <t>VIII        Pénzügyi műveletek eredményszemléletű bevételei (=17+18+19+20+21)</t>
  </si>
  <si>
    <t>22       Részesedésekből származó ráfordítások, árfolyamveszteségek</t>
  </si>
  <si>
    <t>23       Befektetett pénzügyi eszközökből (értékpapírokból, kölcsönökból) származó ráfordítások, árfolyamveszteségek</t>
  </si>
  <si>
    <t>24        Fizetendő kamatok és kamatjellegű ráfordítások</t>
  </si>
  <si>
    <t>25        Részesedések, értékpapírok, pénzeszközök értékvesztése</t>
  </si>
  <si>
    <t>25 a - ebből: lekötött bankbetétek értékvesztése</t>
  </si>
  <si>
    <t>25 b - ebből: Kincstáron kívüli forint és devizaszámlák értékvesztése</t>
  </si>
  <si>
    <t>26        Pénzügyi műveletek egyéb ráfordításai (&gt;=26a+ 26b)</t>
  </si>
  <si>
    <t>26 a -ebből: lekötött bankbetétek mérlegfordulónapi értékelése során megállapított (nem realizált) árfolyamnyeresége</t>
  </si>
  <si>
    <t>26 b- ebből: egyéb pénzeszközök mérlegfordulónapi értékelése során megállapított (nem realizált) árfolyamvesztesége</t>
  </si>
  <si>
    <t>IX        Pénzügyi műveletek ráfordításai (=22+23+24+25+26)</t>
  </si>
  <si>
    <t xml:space="preserve">B)        PÉNZÜGYI MŰVELETEK EREDMÉNYE (=VIII-IX) </t>
  </si>
  <si>
    <t>C)        MÉRLEG SZERINTI EREDMÉNY (=+-A+-B)</t>
  </si>
  <si>
    <t>A/III/1a - ebből: tartós részesedések jegybankban</t>
  </si>
  <si>
    <t>A/III/1b - ebből: tartós részesedések nem pénzügyi vállalkozásban</t>
  </si>
  <si>
    <t>A/III/1c - ebből: tartós részesedések pénzügyi vállalkozásban</t>
  </si>
  <si>
    <t>A/III/1d - ebből: tartós részesedések társulásban</t>
  </si>
  <si>
    <t>A/III/1e - ebből: egyéb tartós részesedések</t>
  </si>
  <si>
    <t>A/III/2a - ebből: államkötvények</t>
  </si>
  <si>
    <t>A/III/2b - ebből: helyi önkormányzatok kötvényei</t>
  </si>
  <si>
    <t>A/IV/1a - ebből: immateriális javak</t>
  </si>
  <si>
    <t>A/IV/1b - ebből: tárgyi eszközök</t>
  </si>
  <si>
    <t>A/IV/1c - ebből: tartós részesedések, tartós hitelviszonyt megtestesítő értékpapírok</t>
  </si>
  <si>
    <t>C/I/1      Éven túli lejáratú forint lekötött bankbetétek</t>
  </si>
  <si>
    <t>C/I/2      Éven túli lejáratú deviza lekötött bankbetétek</t>
  </si>
  <si>
    <t>C/I        Lekötött bankbetétek</t>
  </si>
  <si>
    <t>C/II/2    Valutapénztár</t>
  </si>
  <si>
    <t>C/II/1    Forintpénztár</t>
  </si>
  <si>
    <t>C/II/3    Betétkönyvek, csekkek pénzeszközök</t>
  </si>
  <si>
    <t>C/III/1     Kincstáron kívüli forintszámlák</t>
  </si>
  <si>
    <t>C/III/2     Kincstárban vezetett forintszámlák</t>
  </si>
  <si>
    <t>D/I/2a- ebből: költségvetési évben esedékes követelések felhalmozási célú visszatérítendő támogatások, kölcsönök visszatérülésére áh-n belülről</t>
  </si>
  <si>
    <t>D/I/3a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</si>
  <si>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</si>
  <si>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</si>
  <si>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</si>
  <si>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</si>
  <si>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</si>
  <si>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D/III/8     Részesedésszerzés esetén átadott eszközök</t>
  </si>
  <si>
    <t>D/III/9      Letétre, megőrzésre, fedezetkezelésre átadott pénzeszközök, biztosítékok</t>
  </si>
  <si>
    <t>E/I       Előzetesen felszámított általános forgalmi adó elszámolása</t>
  </si>
  <si>
    <t>E/II     Fizetendő általános forgalmi adó elszámolása</t>
  </si>
  <si>
    <t>E/III    Egyéb sajátos eszközoldali elszámolások</t>
  </si>
  <si>
    <t>G/III/1    Megszűnés miatt átvett lekötött betétek könyv szerinti értéke és változása</t>
  </si>
  <si>
    <t>G/III/2   Megszűnés miatt átvett egyéb pénzeszközök könyv szerinti értéke és változása</t>
  </si>
  <si>
    <t>G/III/3   Pénzeszközökön kívüli egyéb eszközök induláskori értéke és változásai</t>
  </si>
  <si>
    <t>H/II/9 a ebből: költségvetési évet követően esedések kötelezettségek hosszú lejáratú hitelek, kölcsönök törlesztésére pénzügyi vállalkozásnak</t>
  </si>
  <si>
    <t>H/II/9 b ebből: költségvetési évet követően esedések kötelezettségek kincstárjegyek beváltására</t>
  </si>
  <si>
    <t>H/II/9 c ebből: költségvetési évet követően esedések kötelezettségek belföldi kötvények beváltására</t>
  </si>
  <si>
    <t>H/II/9 d ebből: költségvetési évet követően esedések kötelezettségek éven túli lejáratú belföldi értékpapírok beváltására</t>
  </si>
  <si>
    <t>H/II/9 e ebből: költségvetési évet követően esedések kötelezettségek államháztartáson belüli megelőlegezések visszafizetésére</t>
  </si>
  <si>
    <t>H/II/9 f ebből: költségvetési évet követően esedések kötelezettségek  pénzügyi lízing kiadásaira</t>
  </si>
  <si>
    <t>H/II/9g ebből: költségvetési évet követően esedések kötelezettségek értékpapírok beváltására</t>
  </si>
  <si>
    <t>H/II/9h ebből: költségvetési évet követően esedések kötelezettségek hitelek, kölcsönök törlesztésére külföldi kormányoknak és nemzetközi szervezeteknek</t>
  </si>
  <si>
    <t>H/II/9i ebből: költségvetési évet követően esedések kötelezettségek küldöldi hitelek, kölcsönök törlesztésére külföldi pénzintézeteknek</t>
  </si>
  <si>
    <t>H/II/9 j ebből: költségvetési évet követően esedések kötelezettségek váltókiadásokra</t>
  </si>
  <si>
    <t>H/III/5        Nemzeti vagyonba tartozó befektetett eszközökkel kapcsolatos egyes kötelezettségjellegű sajátos elszámolások</t>
  </si>
  <si>
    <t>H/III/8       Letétre, megőrzésre, fedezetkezelésre átvett pénzeszközök, biztosítékok</t>
  </si>
  <si>
    <t>H/III/9      Nemzetközi támogatási programok pénzeszközei</t>
  </si>
  <si>
    <t>H/III/10    Államadósság Kezelő Központ Zrt-nél elhelyezett fedezeti betétek</t>
  </si>
  <si>
    <t>I)        KINCSTÁRI SZÁMLAVEZETÉSSEL KAPCSOLATOS ELSZÁMOLÁSOK</t>
  </si>
  <si>
    <t>J/1        Eredményszemléletű bevételek passzív időbeli elhatárolása</t>
  </si>
  <si>
    <t>J/2        Költségek, ráfordítások passzív időbeli elhatárolása</t>
  </si>
  <si>
    <t>J/3        Halasztott eredményszemléletű bevételek</t>
  </si>
  <si>
    <t>J)        PASSZÍV IDŐBELI ELHATÁROLÁSOK</t>
  </si>
  <si>
    <t>( Ft)</t>
  </si>
  <si>
    <t xml:space="preserve">I. Hosszú lejáratú hitelek, kölcsönök </t>
  </si>
  <si>
    <t xml:space="preserve">II. Rövid lejáratú hitelek, kölcsönök  </t>
  </si>
  <si>
    <t>(Folyószámlahitel)</t>
  </si>
  <si>
    <t>2021.</t>
  </si>
  <si>
    <t>2020. évi eredeti ei.</t>
  </si>
  <si>
    <t>I. Naturpark Közhasznú Nonprofit Kft</t>
  </si>
  <si>
    <t>II. Vasivíz Zrt</t>
  </si>
  <si>
    <t>Polgármesteri illetmény támogatása</t>
  </si>
  <si>
    <t xml:space="preserve">BM hivatal felújtás </t>
  </si>
  <si>
    <t>Egyéb tárgyi eszközök beszerzése, létesítése (SIHU)</t>
  </si>
  <si>
    <t>Ingatlan felújítás (járda)</t>
  </si>
  <si>
    <t xml:space="preserve">Ingatlan felújtás    </t>
  </si>
  <si>
    <t xml:space="preserve">EU Projekt megnevezése: </t>
  </si>
  <si>
    <t>"Az aktív turizmus új határon átnyúló termékének létrehozása és kihelyezése a Mura és a Rába közötti modern turizmus integrált részeként"</t>
  </si>
  <si>
    <t>Rövid cím: MURA RABA TOUR</t>
  </si>
  <si>
    <t>Projektazonosító: SIHU 96</t>
  </si>
  <si>
    <t>A fejlesztés Csörötneki projektelemének alcíme: "Határtalan vadvízi élmények a vadregényes Rába mentén -Vizi-turisztikai infrastuktúra hálózatfejlesztés Csörötneken"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</si>
  <si>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</si>
  <si>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</si>
  <si>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</si>
  <si>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</si>
  <si>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</si>
  <si>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</si>
  <si>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</si>
  <si>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</si>
  <si>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K1-K8. Költségvetési kiadások ÖSSZESEN</t>
  </si>
  <si>
    <t>B1-7 A helyi önkormányzat projekthez történő hozzájárulása</t>
  </si>
  <si>
    <t xml:space="preserve">BEVÉTELEK ÖSSZESEN </t>
  </si>
  <si>
    <t>B16. Működési célú támogatások fejezeti kezelésű előirányzatok EU-s programokra és azok hazai társfinanszírozásától</t>
  </si>
  <si>
    <t>B25. Felhalmozási célú támogatásokfejezeti kezelésű előirányzatok EU-s programokra és azok hazai társfinanszírozásától</t>
  </si>
  <si>
    <t>B63.  Működési célú átvett pénzeszközök Európai Uniótól</t>
  </si>
  <si>
    <t>B73. Felhalmozási célú átvett pénzeszközök Európai Uniótól</t>
  </si>
  <si>
    <t xml:space="preserve">B1-B7. Költségvetési bevételek </t>
  </si>
  <si>
    <t>B8. Finanszírozási bevételek-előző évi maradvány igénybevétele (támogatás)</t>
  </si>
  <si>
    <t>"Települési környezetvédelmi infrastuktúra-fejlesztések a Rába-völgyében, Csörötnek, Magyarlak és Rábagyarmat községek területén</t>
  </si>
  <si>
    <t>Projektazonosító:TOP-2.1.3-15-VS1-2016/00010</t>
  </si>
  <si>
    <t>2022.</t>
  </si>
  <si>
    <t>Egyéb pénzbeli és természetbeni gyermekvédelmi támogatások</t>
  </si>
  <si>
    <t>2021. évi eredeti ei.</t>
  </si>
  <si>
    <t>ebből kizárólagos nemzeti vagyonba tartozó vagyon</t>
  </si>
  <si>
    <t>Minimálbér és garantált bérminium támogatása</t>
  </si>
  <si>
    <t>Elszámolásból származó bevételek</t>
  </si>
  <si>
    <t>Ingatlanok beszerzése, létesítése (TOP csapadékvíz)</t>
  </si>
  <si>
    <t>Egyéb tárgyi eszköz beszerzése (TOP óvoda)</t>
  </si>
  <si>
    <t>Ingatlanok felújítása (TOP óvoda)</t>
  </si>
  <si>
    <t>Ingatlanok beszerzése, létesítése (3  Határlos)</t>
  </si>
  <si>
    <t xml:space="preserve">Egyéb kisértékű tárgyi eszközök </t>
  </si>
  <si>
    <t>Ingatlan felújítás  (szennyvízhálózat)</t>
  </si>
  <si>
    <t>Egyéb tárgyi eszköz beszerzése (3 Határlos)</t>
  </si>
  <si>
    <t xml:space="preserve">B75. Felhalmozási célú átvett pénzeszközök </t>
  </si>
  <si>
    <t>" Őrség Határok Nélkül Egyesület- Élhető Vidékért -Települések közösségi célú fejlesztése</t>
  </si>
  <si>
    <t>Rövid cím: "Kisléptékú közösségi célú településkép javító fejlesztések Csörötneken"</t>
  </si>
  <si>
    <t>Projektazonosító: VP6-19.2.1.-68-317</t>
  </si>
  <si>
    <t>2023.</t>
  </si>
  <si>
    <t>2021. évi kifizetés</t>
  </si>
  <si>
    <t>2022. évi eredeti ei.</t>
  </si>
  <si>
    <t xml:space="preserve">Immateriális javak beszerzése, létesítése </t>
  </si>
  <si>
    <t xml:space="preserve"> - Elszámolásból származó bevételek</t>
  </si>
  <si>
    <t>2020. évi kompenzáció</t>
  </si>
  <si>
    <t>Kiegészítő támogatás</t>
  </si>
  <si>
    <t>Települési önkormányzatok egyes szociális és gyermekjólétifeladatainak támogatása</t>
  </si>
  <si>
    <t>Települési önkormányzatok gyermekétkeztetési feladatainak támogatása</t>
  </si>
  <si>
    <t>Informatikai eszközök felújtása (szennyvízhálózat)</t>
  </si>
  <si>
    <t>Ingatlanok felújítása  (ívóvíz hálózat)</t>
  </si>
  <si>
    <t>Egyéb tárgyi  eszközök beszerzése (TOP óvoda)</t>
  </si>
  <si>
    <t>Egyéb tárgyi eszközök (bútor közműv.)</t>
  </si>
  <si>
    <t>Ingatlanok beszerzése, létesítése (bölcsöde)</t>
  </si>
  <si>
    <t>Ingatlanok beszerzése, létesítése (szőlőhegy vill.)</t>
  </si>
  <si>
    <t>Ingatlanok beszerzése, létesítése (tel.közp.közösségi,lak.tájék.)</t>
  </si>
  <si>
    <t>Ingatlanok beszerzése, létesítése (játszótér)</t>
  </si>
  <si>
    <t>"Mini bölcsöde létrehozása a Rába-völgyében- Csörötneken"</t>
  </si>
  <si>
    <t>2024.</t>
  </si>
  <si>
    <t>Önkormányzat 2019. évi tény</t>
  </si>
  <si>
    <t>Önkormányzat 2020. évi eredeti előirányzat</t>
  </si>
  <si>
    <t>Önkormányzat 2020. évi módosított előirányzat</t>
  </si>
  <si>
    <t>Önkormányzat 2020. évi teljesítés</t>
  </si>
  <si>
    <t>KÖH 2019. évi tény</t>
  </si>
  <si>
    <t>KÖH 2020. évi eredeti előirányzat</t>
  </si>
  <si>
    <t>KÖH 2020. évi módosított előirányzat</t>
  </si>
  <si>
    <t>KÖH 2020. évi teljesítés</t>
  </si>
  <si>
    <t>Összesen 2019. évi tény</t>
  </si>
  <si>
    <t>Összesen 2020. évi eredeti előirányzat</t>
  </si>
  <si>
    <t>Összesen  2020. évi módosított előirányzat</t>
  </si>
  <si>
    <t>Összesen 2020. évi teljesítés</t>
  </si>
  <si>
    <t>Összesen 2020. évi módosított előirányzat</t>
  </si>
  <si>
    <t>Tárgyévi kifizetés (2020. évi ei.)</t>
  </si>
  <si>
    <t>2022. évi kifizetés</t>
  </si>
  <si>
    <t>2023 évi kifizetés</t>
  </si>
  <si>
    <t>2024. év utáni kifizetések</t>
  </si>
  <si>
    <t>Egyéb működési célú támogatások az Európai Uniónak</t>
  </si>
  <si>
    <t>K513</t>
  </si>
  <si>
    <t>2019. évi tény  (teljesítés)</t>
  </si>
  <si>
    <t>2020. évi módosított ei.</t>
  </si>
  <si>
    <t>2020. évi tény (teljesítés)</t>
  </si>
  <si>
    <t>2023. évi eredeti ei.</t>
  </si>
  <si>
    <t>B/II       Nem tartós részesedések /Értékpapírok</t>
  </si>
  <si>
    <t>Az önkormányzat adósságának állományának az alakulása 2020. év</t>
  </si>
  <si>
    <t>Nyitó állomány 2020.01.01.</t>
  </si>
  <si>
    <t>2020. évi felvétel:</t>
  </si>
  <si>
    <t>2020. évi törlesztés:</t>
  </si>
  <si>
    <t>2020. december 31-én fennálló állománya:</t>
  </si>
  <si>
    <t>Nyitóegyenleg (2020.01.01.)</t>
  </si>
  <si>
    <t>Talajterhelési díj átvezetése (2020.12.21.)</t>
  </si>
  <si>
    <t>Záróegyenleg (2020.12.31.)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</si>
  <si>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</si>
  <si>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</si>
  <si>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</si>
  <si>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</si>
  <si>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</si>
  <si>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</si>
  <si>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</si>
  <si>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</si>
  <si>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</si>
  <si>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</si>
  <si>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</si>
  <si>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</si>
  <si>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</si>
  <si>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</si>
  <si>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</si>
  <si>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</si>
  <si>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</si>
  <si>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</si>
  <si>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</si>
  <si>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</si>
  <si>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</si>
  <si>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</si>
  <si>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</si>
  <si>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</si>
  <si>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</si>
  <si>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</si>
  <si>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</si>
  <si>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</si>
  <si>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</si>
  <si>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</si>
  <si>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</si>
  <si>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</si>
  <si>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</si>
  <si>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</si>
  <si>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</si>
  <si>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</si>
  <si>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</si>
  <si>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</si>
  <si>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</si>
  <si>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167.</t>
  </si>
  <si>
    <t>30.</t>
  </si>
  <si>
    <t>1-</t>
  </si>
  <si>
    <t>2-</t>
  </si>
  <si>
    <t>3-</t>
  </si>
  <si>
    <t>7-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</si>
  <si>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</si>
  <si>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</si>
  <si>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</si>
  <si>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</si>
  <si>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</si>
  <si>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</si>
  <si>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</si>
  <si>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</si>
  <si>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</si>
  <si>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</si>
  <si>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</si>
  <si>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</si>
  <si>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</si>
  <si>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</si>
  <si>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</si>
  <si>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</si>
  <si>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</si>
  <si>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</si>
  <si>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</si>
  <si>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</si>
  <si>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</si>
  <si>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</si>
  <si>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</si>
  <si>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</si>
  <si>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</si>
  <si>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</si>
  <si>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</si>
  <si>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</si>
  <si>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</si>
  <si>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</si>
  <si>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</si>
  <si>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</si>
  <si>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</si>
  <si>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</si>
  <si>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</si>
  <si>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</si>
  <si>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</si>
  <si>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</si>
  <si>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</si>
  <si>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</si>
  <si>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</si>
  <si>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</si>
  <si>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</si>
  <si>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</si>
  <si>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</si>
  <si>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</si>
  <si>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</si>
  <si>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</si>
  <si>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</si>
  <si>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</si>
  <si>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</si>
  <si>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</si>
  <si>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</si>
  <si>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</si>
  <si>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</si>
  <si>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</si>
  <si>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</si>
  <si>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</si>
  <si>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</si>
  <si>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</si>
  <si>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</si>
  <si>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</si>
  <si>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</si>
  <si>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94.</t>
  </si>
  <si>
    <t>93.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</si>
  <si>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</si>
  <si>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</si>
  <si>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</si>
  <si>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</si>
  <si>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</si>
  <si>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</si>
  <si>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</si>
  <si>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</si>
  <si>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</si>
  <si>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</si>
  <si>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</si>
  <si>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</si>
  <si>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</si>
  <si>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</si>
  <si>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</si>
  <si>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</si>
  <si>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</si>
  <si>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</si>
  <si>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</si>
  <si>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</si>
  <si>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</si>
  <si>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</si>
  <si>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</si>
  <si>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</si>
  <si>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</si>
  <si>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</si>
  <si>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</si>
  <si>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</si>
  <si>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</si>
  <si>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</si>
  <si>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</si>
  <si>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</si>
  <si>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</si>
  <si>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</si>
  <si>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</si>
  <si>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</si>
  <si>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</si>
  <si>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</si>
  <si>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</si>
  <si>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</si>
  <si>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</si>
  <si>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</si>
  <si>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</si>
  <si>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</si>
  <si>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</si>
  <si>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</si>
  <si>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</si>
  <si>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</si>
  <si>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</si>
  <si>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</si>
  <si>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</si>
  <si>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</si>
  <si>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</si>
  <si>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</si>
  <si>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</si>
  <si>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</si>
  <si>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</si>
  <si>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</si>
  <si>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</si>
  <si>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</si>
  <si>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</si>
  <si>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</si>
  <si>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</si>
  <si>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</si>
  <si>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</si>
  <si>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</si>
  <si>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</si>
  <si>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163.</t>
  </si>
  <si>
    <t>162.</t>
  </si>
  <si>
    <t>164.</t>
  </si>
  <si>
    <t>165.</t>
  </si>
  <si>
    <t>166.</t>
  </si>
  <si>
    <t>L</t>
  </si>
  <si>
    <t>M</t>
  </si>
  <si>
    <t>N</t>
  </si>
  <si>
    <t>O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</si>
  <si>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</si>
  <si>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</si>
  <si>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</si>
  <si>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</si>
  <si>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</si>
  <si>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</si>
  <si>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</si>
  <si>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</si>
  <si>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</si>
  <si>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</si>
  <si>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</si>
  <si>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</si>
  <si>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</si>
  <si>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</si>
  <si>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</si>
  <si>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</si>
  <si>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</si>
  <si>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</si>
  <si>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</si>
  <si>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</si>
  <si>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</si>
  <si>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</si>
  <si>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</si>
  <si>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</si>
  <si>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</si>
  <si>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</si>
  <si>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</si>
  <si>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</si>
  <si>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</si>
  <si>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</si>
  <si>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</si>
  <si>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</si>
  <si>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</si>
  <si>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</si>
  <si>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</si>
  <si>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</si>
  <si>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</si>
  <si>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</si>
  <si>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</si>
  <si>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</si>
  <si>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</si>
  <si>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</si>
  <si>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</si>
  <si>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2020. december 31-én fennálló hitelek összesen:</t>
  </si>
</sst>
</file>

<file path=xl/styles.xml><?xml version="1.0" encoding="utf-8"?>
<styleSheet xmlns="http://schemas.openxmlformats.org/spreadsheetml/2006/main">
  <numFmts count="3">
    <numFmt numFmtId="42" formatCode="_-* #,##0\ &quot;Ft&quot;_-;\-* #,##0\ &quot;Ft&quot;_-;_-* &quot;-&quot;\ &quot;Ft&quot;_-;_-@_-"/>
    <numFmt numFmtId="164" formatCode="0__"/>
    <numFmt numFmtId="165" formatCode="\ ##########"/>
  </numFmts>
  <fonts count="56">
    <font>
      <sz val="10"/>
      <name val="Arial"/>
      <charset val="238"/>
    </font>
    <font>
      <sz val="10"/>
      <name val="Times New Roman CE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10"/>
      <color indexed="10"/>
      <name val="Tahoma"/>
      <family val="2"/>
      <charset val="238"/>
    </font>
    <font>
      <b/>
      <sz val="10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0"/>
      <color indexed="10"/>
      <name val="Times New Roman"/>
      <family val="1"/>
      <charset val="238"/>
    </font>
    <font>
      <b/>
      <i/>
      <sz val="14"/>
      <color indexed="6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63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sz val="10"/>
      <name val="Arial"/>
      <family val="2"/>
      <charset val="238"/>
    </font>
    <font>
      <b/>
      <sz val="11"/>
      <color indexed="1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Bookman Old Style"/>
      <family val="1"/>
      <charset val="238"/>
    </font>
    <font>
      <b/>
      <sz val="10"/>
      <name val="Arial"/>
      <family val="2"/>
      <charset val="238"/>
    </font>
    <font>
      <b/>
      <i/>
      <u/>
      <sz val="10"/>
      <color indexed="8"/>
      <name val="Bookman Old Style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2">
    <xf numFmtId="0" fontId="0" fillId="0" borderId="0" xfId="0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1" xfId="0" applyFont="1" applyBorder="1"/>
    <xf numFmtId="0" fontId="5" fillId="0" borderId="1" xfId="0" applyFont="1" applyBorder="1" applyAlignment="1">
      <alignment horizontal="justify"/>
    </xf>
    <xf numFmtId="3" fontId="5" fillId="0" borderId="1" xfId="0" applyNumberFormat="1" applyFont="1" applyBorder="1"/>
    <xf numFmtId="0" fontId="5" fillId="0" borderId="1" xfId="0" applyFont="1" applyFill="1" applyBorder="1" applyAlignment="1">
      <alignment horizontal="justify"/>
    </xf>
    <xf numFmtId="164" fontId="8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/>
    <xf numFmtId="3" fontId="4" fillId="0" borderId="1" xfId="0" applyNumberFormat="1" applyFont="1" applyBorder="1"/>
    <xf numFmtId="3" fontId="6" fillId="0" borderId="1" xfId="0" applyNumberFormat="1" applyFont="1" applyBorder="1"/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9" fillId="0" borderId="0" xfId="0" applyFont="1"/>
    <xf numFmtId="0" fontId="10" fillId="0" borderId="1" xfId="0" applyFont="1" applyBorder="1"/>
    <xf numFmtId="0" fontId="11" fillId="0" borderId="0" xfId="0" applyFont="1"/>
    <xf numFmtId="0" fontId="12" fillId="0" borderId="1" xfId="0" applyFont="1" applyBorder="1" applyAlignment="1">
      <alignment horizontal="justify"/>
    </xf>
    <xf numFmtId="164" fontId="14" fillId="0" borderId="1" xfId="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/>
    <xf numFmtId="3" fontId="17" fillId="0" borderId="1" xfId="0" applyNumberFormat="1" applyFont="1" applyFill="1" applyBorder="1"/>
    <xf numFmtId="0" fontId="11" fillId="0" borderId="1" xfId="0" applyFont="1" applyFill="1" applyBorder="1"/>
    <xf numFmtId="0" fontId="7" fillId="0" borderId="0" xfId="0" applyFont="1"/>
    <xf numFmtId="0" fontId="6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Border="1"/>
    <xf numFmtId="0" fontId="5" fillId="0" borderId="0" xfId="0" applyFont="1" applyBorder="1" applyAlignment="1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right"/>
    </xf>
    <xf numFmtId="164" fontId="8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/>
    </xf>
    <xf numFmtId="0" fontId="5" fillId="0" borderId="0" xfId="0" applyFont="1" applyFill="1" applyBorder="1" applyAlignment="1">
      <alignment horizontal="justify"/>
    </xf>
    <xf numFmtId="0" fontId="6" fillId="0" borderId="1" xfId="0" applyFont="1" applyFill="1" applyBorder="1" applyAlignment="1">
      <alignment horizontal="justify"/>
    </xf>
    <xf numFmtId="0" fontId="17" fillId="0" borderId="1" xfId="0" applyFont="1" applyFill="1" applyBorder="1" applyAlignment="1">
      <alignment wrapText="1"/>
    </xf>
    <xf numFmtId="0" fontId="6" fillId="0" borderId="0" xfId="0" applyFont="1"/>
    <xf numFmtId="0" fontId="18" fillId="0" borderId="1" xfId="0" applyFont="1" applyFill="1" applyBorder="1" applyAlignment="1">
      <alignment wrapText="1"/>
    </xf>
    <xf numFmtId="0" fontId="17" fillId="0" borderId="1" xfId="0" applyFont="1" applyFill="1" applyBorder="1"/>
    <xf numFmtId="3" fontId="6" fillId="0" borderId="1" xfId="0" applyNumberFormat="1" applyFont="1" applyFill="1" applyBorder="1"/>
    <xf numFmtId="0" fontId="19" fillId="0" borderId="2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0" fontId="6" fillId="0" borderId="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5" xfId="0" applyFont="1" applyFill="1" applyBorder="1"/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/>
    <xf numFmtId="0" fontId="5" fillId="0" borderId="0" xfId="0" applyFont="1" applyAlignment="1">
      <alignment horizontal="justify"/>
    </xf>
    <xf numFmtId="3" fontId="4" fillId="0" borderId="1" xfId="0" applyNumberFormat="1" applyFont="1" applyFill="1" applyBorder="1" applyAlignment="1">
      <alignment horizontal="center" wrapText="1"/>
    </xf>
    <xf numFmtId="3" fontId="11" fillId="0" borderId="0" xfId="0" applyNumberFormat="1" applyFont="1"/>
    <xf numFmtId="3" fontId="7" fillId="0" borderId="1" xfId="0" applyNumberFormat="1" applyFont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Border="1"/>
    <xf numFmtId="3" fontId="5" fillId="0" borderId="0" xfId="0" applyNumberFormat="1" applyFont="1" applyBorder="1"/>
    <xf numFmtId="0" fontId="12" fillId="0" borderId="0" xfId="0" applyFont="1" applyFill="1"/>
    <xf numFmtId="0" fontId="12" fillId="0" borderId="0" xfId="0" applyFont="1"/>
    <xf numFmtId="0" fontId="13" fillId="0" borderId="0" xfId="0" applyFont="1" applyFill="1"/>
    <xf numFmtId="0" fontId="13" fillId="0" borderId="0" xfId="0" applyFont="1"/>
    <xf numFmtId="3" fontId="12" fillId="0" borderId="0" xfId="0" applyNumberFormat="1" applyFont="1" applyFill="1"/>
    <xf numFmtId="3" fontId="7" fillId="0" borderId="0" xfId="0" applyNumberFormat="1" applyFont="1" applyFill="1"/>
    <xf numFmtId="3" fontId="13" fillId="0" borderId="0" xfId="0" applyNumberFormat="1" applyFont="1" applyFill="1"/>
    <xf numFmtId="3" fontId="16" fillId="0" borderId="0" xfId="0" applyNumberFormat="1" applyFont="1" applyFill="1"/>
    <xf numFmtId="3" fontId="16" fillId="0" borderId="1" xfId="0" applyNumberFormat="1" applyFont="1" applyFill="1" applyBorder="1" applyAlignment="1">
      <alignment horizontal="right"/>
    </xf>
    <xf numFmtId="3" fontId="12" fillId="0" borderId="0" xfId="0" applyNumberFormat="1" applyFont="1"/>
    <xf numFmtId="3" fontId="7" fillId="0" borderId="0" xfId="0" applyNumberFormat="1" applyFont="1"/>
    <xf numFmtId="3" fontId="4" fillId="0" borderId="1" xfId="0" applyNumberFormat="1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/>
    <xf numFmtId="3" fontId="9" fillId="0" borderId="1" xfId="0" applyNumberFormat="1" applyFont="1" applyBorder="1"/>
    <xf numFmtId="3" fontId="9" fillId="0" borderId="1" xfId="0" applyNumberFormat="1" applyFont="1" applyBorder="1" applyAlignment="1">
      <alignment horizontal="center" wrapText="1"/>
    </xf>
    <xf numFmtId="0" fontId="11" fillId="0" borderId="0" xfId="0" applyFont="1" applyBorder="1"/>
    <xf numFmtId="0" fontId="12" fillId="0" borderId="5" xfId="0" applyFont="1" applyFill="1" applyBorder="1" applyAlignment="1">
      <alignment wrapText="1"/>
    </xf>
    <xf numFmtId="0" fontId="4" fillId="0" borderId="0" xfId="0" applyFont="1" applyFill="1"/>
    <xf numFmtId="3" fontId="4" fillId="0" borderId="1" xfId="0" applyNumberFormat="1" applyFont="1" applyFill="1" applyBorder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164" fontId="14" fillId="0" borderId="1" xfId="1" applyNumberFormat="1" applyFont="1" applyFill="1" applyBorder="1" applyAlignment="1">
      <alignment horizontal="left" vertical="center" wrapText="1"/>
    </xf>
    <xf numFmtId="0" fontId="4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/>
    <xf numFmtId="3" fontId="5" fillId="0" borderId="0" xfId="0" applyNumberFormat="1" applyFont="1" applyFill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0" fontId="5" fillId="0" borderId="0" xfId="0" applyFont="1" applyFill="1"/>
    <xf numFmtId="0" fontId="4" fillId="0" borderId="1" xfId="0" applyFont="1" applyFill="1" applyBorder="1" applyAlignment="1"/>
    <xf numFmtId="0" fontId="7" fillId="0" borderId="1" xfId="0" applyFont="1" applyBorder="1" applyAlignment="1">
      <alignment horizontal="justify"/>
    </xf>
    <xf numFmtId="164" fontId="14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8" fillId="0" borderId="0" xfId="1" applyNumberFormat="1" applyFont="1" applyFill="1" applyBorder="1" applyAlignment="1">
      <alignment horizontal="left" vertical="center" wrapText="1"/>
    </xf>
    <xf numFmtId="0" fontId="6" fillId="0" borderId="0" xfId="0" applyFont="1" applyBorder="1"/>
    <xf numFmtId="3" fontId="6" fillId="0" borderId="1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Fill="1" applyBorder="1"/>
    <xf numFmtId="3" fontId="21" fillId="0" borderId="0" xfId="0" applyNumberFormat="1" applyFont="1"/>
    <xf numFmtId="3" fontId="11" fillId="0" borderId="1" xfId="0" applyNumberFormat="1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0" fontId="4" fillId="3" borderId="1" xfId="0" applyFont="1" applyFill="1" applyBorder="1"/>
    <xf numFmtId="3" fontId="4" fillId="3" borderId="1" xfId="0" applyNumberFormat="1" applyFont="1" applyFill="1" applyBorder="1"/>
    <xf numFmtId="0" fontId="5" fillId="3" borderId="0" xfId="0" applyFont="1" applyFill="1"/>
    <xf numFmtId="0" fontId="6" fillId="3" borderId="1" xfId="0" applyFont="1" applyFill="1" applyBorder="1"/>
    <xf numFmtId="3" fontId="6" fillId="3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3" fontId="4" fillId="14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wrapText="1"/>
    </xf>
    <xf numFmtId="3" fontId="16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right" wrapText="1"/>
    </xf>
    <xf numFmtId="0" fontId="4" fillId="15" borderId="1" xfId="0" applyFont="1" applyFill="1" applyBorder="1"/>
    <xf numFmtId="3" fontId="4" fillId="15" borderId="1" xfId="0" applyNumberFormat="1" applyFont="1" applyFill="1" applyBorder="1"/>
    <xf numFmtId="0" fontId="4" fillId="15" borderId="1" xfId="0" applyFont="1" applyFill="1" applyBorder="1" applyAlignment="1">
      <alignment wrapText="1"/>
    </xf>
    <xf numFmtId="3" fontId="5" fillId="15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0" fontId="5" fillId="15" borderId="0" xfId="0" applyFont="1" applyFill="1"/>
    <xf numFmtId="0" fontId="25" fillId="0" borderId="0" xfId="0" applyFont="1" applyAlignment="1">
      <alignment horizontal="center" wrapText="1"/>
    </xf>
    <xf numFmtId="0" fontId="24" fillId="0" borderId="0" xfId="0" applyFont="1"/>
    <xf numFmtId="0" fontId="26" fillId="0" borderId="1" xfId="0" applyFont="1" applyBorder="1" applyAlignment="1">
      <alignment horizontal="left" vertical="top" wrapText="1"/>
    </xf>
    <xf numFmtId="3" fontId="26" fillId="0" borderId="1" xfId="0" applyNumberFormat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3" fontId="27" fillId="0" borderId="1" xfId="0" applyNumberFormat="1" applyFont="1" applyBorder="1" applyAlignment="1">
      <alignment horizontal="right" vertical="top" wrapText="1"/>
    </xf>
    <xf numFmtId="0" fontId="28" fillId="0" borderId="0" xfId="0" applyFont="1"/>
    <xf numFmtId="0" fontId="7" fillId="4" borderId="1" xfId="0" applyFont="1" applyFill="1" applyBorder="1" applyAlignment="1">
      <alignment horizontal="left" vertical="top" wrapText="1"/>
    </xf>
    <xf numFmtId="0" fontId="29" fillId="0" borderId="0" xfId="0" applyFont="1" applyAlignment="1">
      <alignment horizontal="center" wrapText="1"/>
    </xf>
    <xf numFmtId="0" fontId="30" fillId="0" borderId="1" xfId="0" applyFont="1" applyBorder="1"/>
    <xf numFmtId="0" fontId="12" fillId="0" borderId="1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3" fontId="7" fillId="4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right" vertical="top" wrapText="1"/>
    </xf>
    <xf numFmtId="3" fontId="28" fillId="0" borderId="1" xfId="0" applyNumberFormat="1" applyFont="1" applyBorder="1"/>
    <xf numFmtId="3" fontId="28" fillId="4" borderId="1" xfId="0" applyNumberFormat="1" applyFont="1" applyFill="1" applyBorder="1"/>
    <xf numFmtId="3" fontId="28" fillId="2" borderId="1" xfId="0" applyNumberFormat="1" applyFont="1" applyFill="1" applyBorder="1"/>
    <xf numFmtId="3" fontId="28" fillId="0" borderId="0" xfId="0" applyNumberFormat="1" applyFont="1"/>
    <xf numFmtId="3" fontId="30" fillId="4" borderId="1" xfId="0" applyNumberFormat="1" applyFont="1" applyFill="1" applyBorder="1"/>
    <xf numFmtId="0" fontId="8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4" fillId="0" borderId="1" xfId="0" applyFont="1" applyBorder="1"/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8" fillId="0" borderId="0" xfId="0" applyFont="1"/>
    <xf numFmtId="0" fontId="24" fillId="0" borderId="1" xfId="0" applyFont="1" applyBorder="1"/>
    <xf numFmtId="0" fontId="28" fillId="0" borderId="1" xfId="0" applyFont="1" applyBorder="1"/>
    <xf numFmtId="3" fontId="8" fillId="0" borderId="0" xfId="0" applyNumberFormat="1" applyFont="1"/>
    <xf numFmtId="0" fontId="12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3" fontId="33" fillId="0" borderId="0" xfId="0" applyNumberFormat="1" applyFont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37" fillId="0" borderId="0" xfId="0" applyFont="1" applyFill="1"/>
    <xf numFmtId="0" fontId="11" fillId="0" borderId="0" xfId="0" applyFont="1" applyFill="1"/>
    <xf numFmtId="0" fontId="3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165" fontId="30" fillId="0" borderId="1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1" fillId="5" borderId="1" xfId="0" applyFont="1" applyFill="1" applyBorder="1"/>
    <xf numFmtId="165" fontId="30" fillId="5" borderId="1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65" fontId="14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6" borderId="1" xfId="0" applyFont="1" applyFill="1" applyBorder="1"/>
    <xf numFmtId="0" fontId="8" fillId="6" borderId="1" xfId="0" applyFont="1" applyFill="1" applyBorder="1"/>
    <xf numFmtId="0" fontId="30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14" fillId="7" borderId="1" xfId="0" applyFont="1" applyFill="1" applyBorder="1"/>
    <xf numFmtId="0" fontId="14" fillId="7" borderId="1" xfId="0" applyFont="1" applyFill="1" applyBorder="1" applyAlignment="1">
      <alignment horizontal="left" vertical="center"/>
    </xf>
    <xf numFmtId="0" fontId="34" fillId="0" borderId="0" xfId="0" applyFont="1"/>
    <xf numFmtId="0" fontId="31" fillId="0" borderId="0" xfId="0" applyFont="1"/>
    <xf numFmtId="0" fontId="42" fillId="0" borderId="1" xfId="0" applyFont="1" applyBorder="1"/>
    <xf numFmtId="0" fontId="43" fillId="0" borderId="1" xfId="0" applyFont="1" applyBorder="1" applyAlignment="1">
      <alignment wrapText="1"/>
    </xf>
    <xf numFmtId="0" fontId="44" fillId="0" borderId="1" xfId="0" applyFont="1" applyBorder="1"/>
    <xf numFmtId="0" fontId="7" fillId="0" borderId="0" xfId="0" applyFont="1" applyAlignment="1">
      <alignment horizontal="center"/>
    </xf>
    <xf numFmtId="42" fontId="12" fillId="0" borderId="0" xfId="0" applyNumberFormat="1" applyFont="1"/>
    <xf numFmtId="0" fontId="12" fillId="0" borderId="0" xfId="0" applyFont="1" applyAlignment="1">
      <alignment wrapText="1"/>
    </xf>
    <xf numFmtId="10" fontId="12" fillId="0" borderId="0" xfId="0" applyNumberFormat="1" applyFont="1"/>
    <xf numFmtId="0" fontId="12" fillId="0" borderId="0" xfId="0" applyFont="1" applyAlignment="1"/>
    <xf numFmtId="3" fontId="12" fillId="0" borderId="0" xfId="0" applyNumberFormat="1" applyFont="1" applyAlignment="1">
      <alignment horizontal="center" wrapText="1"/>
    </xf>
    <xf numFmtId="3" fontId="4" fillId="16" borderId="1" xfId="0" applyNumberFormat="1" applyFont="1" applyFill="1" applyBorder="1"/>
    <xf numFmtId="0" fontId="4" fillId="16" borderId="1" xfId="0" applyFont="1" applyFill="1" applyBorder="1" applyAlignment="1">
      <alignment horizontal="justify" wrapText="1"/>
    </xf>
    <xf numFmtId="3" fontId="32" fillId="0" borderId="0" xfId="0" applyNumberFormat="1" applyFont="1" applyAlignment="1">
      <alignment horizontal="center"/>
    </xf>
    <xf numFmtId="3" fontId="11" fillId="0" borderId="0" xfId="0" applyNumberFormat="1" applyFont="1" applyFill="1"/>
    <xf numFmtId="3" fontId="40" fillId="0" borderId="1" xfId="0" applyNumberFormat="1" applyFont="1" applyBorder="1" applyAlignment="1">
      <alignment horizontal="center" wrapText="1"/>
    </xf>
    <xf numFmtId="3" fontId="28" fillId="5" borderId="1" xfId="0" applyNumberFormat="1" applyFont="1" applyFill="1" applyBorder="1"/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28" fillId="6" borderId="1" xfId="0" applyNumberFormat="1" applyFont="1" applyFill="1" applyBorder="1"/>
    <xf numFmtId="3" fontId="11" fillId="5" borderId="1" xfId="0" applyNumberFormat="1" applyFont="1" applyFill="1" applyBorder="1"/>
    <xf numFmtId="3" fontId="11" fillId="2" borderId="1" xfId="0" applyNumberFormat="1" applyFont="1" applyFill="1" applyBorder="1"/>
    <xf numFmtId="3" fontId="11" fillId="7" borderId="1" xfId="0" applyNumberFormat="1" applyFont="1" applyFill="1" applyBorder="1"/>
    <xf numFmtId="3" fontId="11" fillId="6" borderId="1" xfId="0" applyNumberFormat="1" applyFont="1" applyFill="1" applyBorder="1"/>
    <xf numFmtId="3" fontId="11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top" wrapText="1"/>
    </xf>
    <xf numFmtId="3" fontId="27" fillId="0" borderId="1" xfId="0" applyNumberFormat="1" applyFont="1" applyFill="1" applyBorder="1" applyAlignment="1">
      <alignment horizontal="right" vertical="top" wrapText="1"/>
    </xf>
    <xf numFmtId="0" fontId="24" fillId="17" borderId="1" xfId="0" applyFont="1" applyFill="1" applyBorder="1"/>
    <xf numFmtId="3" fontId="26" fillId="17" borderId="1" xfId="0" applyNumberFormat="1" applyFont="1" applyFill="1" applyBorder="1" applyAlignment="1">
      <alignment horizontal="right" vertical="top" wrapText="1"/>
    </xf>
    <xf numFmtId="0" fontId="36" fillId="17" borderId="1" xfId="0" applyFont="1" applyFill="1" applyBorder="1" applyAlignment="1">
      <alignment horizontal="left" vertical="top" wrapText="1"/>
    </xf>
    <xf numFmtId="3" fontId="27" fillId="17" borderId="1" xfId="0" applyNumberFormat="1" applyFont="1" applyFill="1" applyBorder="1" applyAlignment="1">
      <alignment horizontal="right" vertical="top" wrapText="1"/>
    </xf>
    <xf numFmtId="0" fontId="31" fillId="17" borderId="1" xfId="0" applyFont="1" applyFill="1" applyBorder="1"/>
    <xf numFmtId="0" fontId="35" fillId="17" borderId="1" xfId="0" applyFont="1" applyFill="1" applyBorder="1" applyAlignment="1">
      <alignment wrapText="1"/>
    </xf>
    <xf numFmtId="0" fontId="29" fillId="0" borderId="1" xfId="0" applyFont="1" applyBorder="1"/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wrapText="1"/>
    </xf>
    <xf numFmtId="0" fontId="46" fillId="0" borderId="0" xfId="0" applyFont="1"/>
    <xf numFmtId="0" fontId="7" fillId="0" borderId="0" xfId="0" applyFont="1" applyAlignment="1"/>
    <xf numFmtId="0" fontId="30" fillId="0" borderId="1" xfId="0" applyFont="1" applyBorder="1" applyAlignment="1">
      <alignment vertical="center" wrapText="1"/>
    </xf>
    <xf numFmtId="3" fontId="12" fillId="0" borderId="0" xfId="0" applyNumberFormat="1" applyFont="1" applyAlignment="1"/>
    <xf numFmtId="3" fontId="29" fillId="0" borderId="1" xfId="0" applyNumberFormat="1" applyFont="1" applyBorder="1" applyAlignment="1">
      <alignment horizontal="right"/>
    </xf>
    <xf numFmtId="3" fontId="12" fillId="0" borderId="1" xfId="0" applyNumberFormat="1" applyFont="1" applyBorder="1"/>
    <xf numFmtId="3" fontId="30" fillId="0" borderId="1" xfId="0" applyNumberFormat="1" applyFont="1" applyBorder="1"/>
    <xf numFmtId="3" fontId="7" fillId="0" borderId="1" xfId="0" applyNumberFormat="1" applyFont="1" applyBorder="1"/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3" fontId="4" fillId="0" borderId="0" xfId="0" applyNumberFormat="1" applyFont="1" applyFill="1"/>
    <xf numFmtId="3" fontId="11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0" fontId="30" fillId="8" borderId="0" xfId="0" applyFont="1" applyFill="1"/>
    <xf numFmtId="0" fontId="54" fillId="0" borderId="0" xfId="0" applyFont="1"/>
    <xf numFmtId="0" fontId="30" fillId="0" borderId="0" xfId="0" applyFont="1"/>
    <xf numFmtId="0" fontId="12" fillId="8" borderId="0" xfId="0" applyFont="1" applyFill="1"/>
    <xf numFmtId="0" fontId="2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0" fillId="9" borderId="1" xfId="0" applyFont="1" applyFill="1" applyBorder="1"/>
    <xf numFmtId="0" fontId="31" fillId="8" borderId="0" xfId="0" applyFont="1" applyFill="1"/>
    <xf numFmtId="0" fontId="0" fillId="8" borderId="0" xfId="0" applyFill="1"/>
    <xf numFmtId="0" fontId="53" fillId="0" borderId="0" xfId="0" applyFont="1"/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vertical="center"/>
    </xf>
    <xf numFmtId="0" fontId="49" fillId="0" borderId="1" xfId="0" applyNumberFormat="1" applyFont="1" applyFill="1" applyBorder="1" applyAlignment="1">
      <alignment vertical="center"/>
    </xf>
    <xf numFmtId="165" fontId="49" fillId="0" borderId="1" xfId="0" applyNumberFormat="1" applyFont="1" applyFill="1" applyBorder="1" applyAlignment="1">
      <alignment vertical="center"/>
    </xf>
    <xf numFmtId="0" fontId="49" fillId="0" borderId="1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vertical="center" wrapText="1"/>
    </xf>
    <xf numFmtId="165" fontId="35" fillId="0" borderId="1" xfId="0" applyNumberFormat="1" applyFont="1" applyFill="1" applyBorder="1" applyAlignment="1">
      <alignment vertical="center"/>
    </xf>
    <xf numFmtId="0" fontId="49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wrapText="1"/>
    </xf>
    <xf numFmtId="0" fontId="49" fillId="1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1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/>
    </xf>
    <xf numFmtId="164" fontId="49" fillId="0" borderId="1" xfId="0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45" fillId="0" borderId="0" xfId="0" applyFont="1"/>
    <xf numFmtId="0" fontId="50" fillId="0" borderId="0" xfId="0" applyFont="1"/>
    <xf numFmtId="0" fontId="5" fillId="15" borderId="1" xfId="0" applyFont="1" applyFill="1" applyBorder="1"/>
    <xf numFmtId="0" fontId="16" fillId="0" borderId="0" xfId="0" applyFont="1" applyFill="1" applyAlignment="1">
      <alignment wrapText="1"/>
    </xf>
    <xf numFmtId="3" fontId="23" fillId="0" borderId="1" xfId="0" applyNumberFormat="1" applyFont="1" applyBorder="1"/>
    <xf numFmtId="3" fontId="5" fillId="0" borderId="1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16" fillId="0" borderId="0" xfId="0" applyFont="1" applyFill="1"/>
    <xf numFmtId="0" fontId="17" fillId="0" borderId="0" xfId="0" applyFont="1" applyAlignment="1">
      <alignment wrapText="1"/>
    </xf>
    <xf numFmtId="0" fontId="17" fillId="0" borderId="0" xfId="0" applyFont="1" applyAlignment="1"/>
    <xf numFmtId="0" fontId="12" fillId="0" borderId="1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5" fillId="0" borderId="1" xfId="0" applyFont="1" applyFill="1" applyBorder="1" applyAlignment="1">
      <alignment vertical="center" wrapText="1"/>
    </xf>
    <xf numFmtId="0" fontId="14" fillId="9" borderId="1" xfId="0" applyFont="1" applyFill="1" applyBorder="1"/>
    <xf numFmtId="3" fontId="49" fillId="0" borderId="1" xfId="0" applyNumberFormat="1" applyFont="1" applyBorder="1"/>
    <xf numFmtId="3" fontId="35" fillId="0" borderId="1" xfId="0" applyNumberFormat="1" applyFont="1" applyBorder="1"/>
    <xf numFmtId="3" fontId="49" fillId="0" borderId="0" xfId="0" applyNumberFormat="1" applyFont="1"/>
    <xf numFmtId="0" fontId="55" fillId="0" borderId="0" xfId="0" applyFont="1"/>
    <xf numFmtId="3" fontId="55" fillId="0" borderId="1" xfId="0" applyNumberFormat="1" applyFont="1" applyBorder="1"/>
    <xf numFmtId="0" fontId="51" fillId="11" borderId="1" xfId="0" applyFont="1" applyFill="1" applyBorder="1"/>
    <xf numFmtId="3" fontId="55" fillId="0" borderId="0" xfId="0" applyNumberFormat="1" applyFont="1"/>
    <xf numFmtId="0" fontId="35" fillId="12" borderId="1" xfId="0" applyFont="1" applyFill="1" applyBorder="1" applyAlignment="1">
      <alignment horizontal="left" vertical="center"/>
    </xf>
    <xf numFmtId="165" fontId="35" fillId="12" borderId="1" xfId="0" applyNumberFormat="1" applyFont="1" applyFill="1" applyBorder="1" applyAlignment="1">
      <alignment vertical="center"/>
    </xf>
    <xf numFmtId="0" fontId="27" fillId="12" borderId="1" xfId="0" applyFont="1" applyFill="1" applyBorder="1" applyAlignment="1">
      <alignment horizontal="left" vertical="center"/>
    </xf>
    <xf numFmtId="0" fontId="35" fillId="12" borderId="1" xfId="0" applyFont="1" applyFill="1" applyBorder="1" applyAlignment="1">
      <alignment horizontal="left" vertical="center" wrapText="1"/>
    </xf>
    <xf numFmtId="0" fontId="35" fillId="9" borderId="1" xfId="0" applyFont="1" applyFill="1" applyBorder="1"/>
    <xf numFmtId="0" fontId="49" fillId="9" borderId="1" xfId="0" applyFont="1" applyFill="1" applyBorder="1"/>
    <xf numFmtId="0" fontId="35" fillId="11" borderId="1" xfId="0" applyFont="1" applyFill="1" applyBorder="1" applyAlignment="1">
      <alignment horizontal="left" vertical="center"/>
    </xf>
    <xf numFmtId="0" fontId="27" fillId="12" borderId="1" xfId="0" applyFont="1" applyFill="1" applyBorder="1" applyAlignment="1">
      <alignment horizontal="left" vertical="center" wrapText="1"/>
    </xf>
    <xf numFmtId="0" fontId="35" fillId="3" borderId="1" xfId="0" applyFont="1" applyFill="1" applyBorder="1"/>
    <xf numFmtId="0" fontId="35" fillId="13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3" fontId="4" fillId="0" borderId="8" xfId="0" applyNumberFormat="1" applyFont="1" applyFill="1" applyBorder="1" applyAlignment="1">
      <alignment horizontal="distributed" wrapText="1"/>
    </xf>
    <xf numFmtId="3" fontId="4" fillId="0" borderId="8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" fontId="11" fillId="0" borderId="0" xfId="0" applyNumberFormat="1" applyFont="1"/>
    <xf numFmtId="1" fontId="5" fillId="0" borderId="1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 wrapText="1"/>
    </xf>
    <xf numFmtId="3" fontId="11" fillId="0" borderId="9" xfId="0" applyNumberFormat="1" applyFont="1" applyBorder="1"/>
    <xf numFmtId="3" fontId="9" fillId="0" borderId="9" xfId="0" applyNumberFormat="1" applyFont="1" applyBorder="1"/>
    <xf numFmtId="1" fontId="11" fillId="0" borderId="1" xfId="0" applyNumberFormat="1" applyFont="1" applyBorder="1"/>
    <xf numFmtId="1" fontId="11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/>
    </xf>
    <xf numFmtId="0" fontId="23" fillId="0" borderId="1" xfId="0" applyFont="1" applyBorder="1"/>
    <xf numFmtId="0" fontId="5" fillId="0" borderId="9" xfId="0" applyFont="1" applyFill="1" applyBorder="1" applyAlignment="1">
      <alignment horizontal="center"/>
    </xf>
    <xf numFmtId="0" fontId="6" fillId="0" borderId="9" xfId="0" applyFont="1" applyBorder="1"/>
    <xf numFmtId="164" fontId="14" fillId="0" borderId="9" xfId="1" applyNumberFormat="1" applyFont="1" applyFill="1" applyBorder="1" applyAlignment="1">
      <alignment horizontal="left" vertical="center" wrapText="1"/>
    </xf>
    <xf numFmtId="164" fontId="8" fillId="0" borderId="9" xfId="1" applyNumberFormat="1" applyFont="1" applyFill="1" applyBorder="1" applyAlignment="1">
      <alignment horizontal="left" vertical="center" wrapText="1"/>
    </xf>
    <xf numFmtId="0" fontId="5" fillId="0" borderId="9" xfId="0" applyFont="1" applyBorder="1"/>
    <xf numFmtId="0" fontId="4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justify"/>
    </xf>
    <xf numFmtId="0" fontId="4" fillId="0" borderId="9" xfId="0" applyFont="1" applyFill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12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wrapText="1"/>
    </xf>
    <xf numFmtId="3" fontId="4" fillId="0" borderId="9" xfId="0" applyNumberFormat="1" applyFont="1" applyBorder="1" applyAlignment="1">
      <alignment horizontal="center" wrapText="1"/>
    </xf>
    <xf numFmtId="3" fontId="4" fillId="0" borderId="9" xfId="0" applyNumberFormat="1" applyFont="1" applyBorder="1"/>
    <xf numFmtId="3" fontId="5" fillId="0" borderId="9" xfId="0" applyNumberFormat="1" applyFont="1" applyBorder="1"/>
    <xf numFmtId="0" fontId="5" fillId="0" borderId="9" xfId="0" applyFont="1" applyFill="1" applyBorder="1" applyAlignment="1">
      <alignment horizontal="justify" wrapText="1"/>
    </xf>
    <xf numFmtId="0" fontId="4" fillId="0" borderId="9" xfId="0" applyFont="1" applyBorder="1"/>
    <xf numFmtId="0" fontId="4" fillId="0" borderId="9" xfId="0" applyFont="1" applyFill="1" applyBorder="1"/>
    <xf numFmtId="0" fontId="6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justify" wrapText="1"/>
    </xf>
    <xf numFmtId="0" fontId="6" fillId="0" borderId="9" xfId="0" applyFont="1" applyFill="1" applyBorder="1" applyAlignment="1">
      <alignment wrapText="1"/>
    </xf>
    <xf numFmtId="0" fontId="5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6" fillId="0" borderId="9" xfId="0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30" fillId="0" borderId="8" xfId="0" applyFont="1" applyBorder="1"/>
    <xf numFmtId="3" fontId="30" fillId="0" borderId="8" xfId="0" applyNumberFormat="1" applyFont="1" applyBorder="1" applyAlignment="1">
      <alignment horizontal="center" wrapText="1"/>
    </xf>
    <xf numFmtId="0" fontId="11" fillId="0" borderId="1" xfId="0" applyFont="1" applyBorder="1"/>
    <xf numFmtId="0" fontId="6" fillId="0" borderId="8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5" fillId="7" borderId="0" xfId="0" applyFont="1" applyFill="1" applyBorder="1" applyAlignment="1">
      <alignment wrapText="1"/>
    </xf>
    <xf numFmtId="0" fontId="8" fillId="0" borderId="9" xfId="2" applyFont="1" applyFill="1" applyBorder="1" applyAlignment="1">
      <alignment vertical="center" wrapText="1"/>
    </xf>
    <xf numFmtId="0" fontId="5" fillId="0" borderId="9" xfId="0" applyFont="1" applyFill="1" applyBorder="1" applyAlignment="1">
      <alignment wrapText="1"/>
    </xf>
    <xf numFmtId="0" fontId="19" fillId="0" borderId="13" xfId="0" applyFont="1" applyFill="1" applyBorder="1"/>
    <xf numFmtId="0" fontId="15" fillId="7" borderId="14" xfId="0" applyFont="1" applyFill="1" applyBorder="1" applyAlignment="1">
      <alignment wrapText="1"/>
    </xf>
    <xf numFmtId="0" fontId="15" fillId="7" borderId="15" xfId="0" applyFont="1" applyFill="1" applyBorder="1" applyAlignment="1">
      <alignment wrapText="1"/>
    </xf>
    <xf numFmtId="0" fontId="19" fillId="0" borderId="10" xfId="0" applyFont="1" applyFill="1" applyBorder="1" applyAlignment="1">
      <alignment wrapText="1"/>
    </xf>
    <xf numFmtId="0" fontId="55" fillId="0" borderId="1" xfId="0" applyFont="1" applyBorder="1"/>
    <xf numFmtId="0" fontId="31" fillId="0" borderId="8" xfId="0" applyFont="1" applyBorder="1"/>
    <xf numFmtId="0" fontId="35" fillId="0" borderId="8" xfId="0" applyFont="1" applyBorder="1" applyAlignment="1">
      <alignment wrapText="1"/>
    </xf>
    <xf numFmtId="0" fontId="22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" fontId="22" fillId="0" borderId="1" xfId="0" applyNumberFormat="1" applyFont="1" applyBorder="1"/>
    <xf numFmtId="1" fontId="22" fillId="0" borderId="1" xfId="0" applyNumberFormat="1" applyFont="1" applyFill="1" applyBorder="1"/>
    <xf numFmtId="0" fontId="50" fillId="0" borderId="1" xfId="0" applyFont="1" applyBorder="1"/>
    <xf numFmtId="0" fontId="22" fillId="0" borderId="1" xfId="0" applyFont="1" applyBorder="1"/>
    <xf numFmtId="0" fontId="29" fillId="0" borderId="8" xfId="0" applyFont="1" applyBorder="1" applyAlignment="1">
      <alignment horizontal="center" wrapText="1"/>
    </xf>
    <xf numFmtId="3" fontId="7" fillId="0" borderId="8" xfId="0" applyNumberFormat="1" applyFont="1" applyBorder="1" applyAlignment="1">
      <alignment horizontal="center" wrapText="1"/>
    </xf>
    <xf numFmtId="3" fontId="7" fillId="0" borderId="8" xfId="0" applyNumberFormat="1" applyFont="1" applyBorder="1" applyAlignment="1"/>
    <xf numFmtId="3" fontId="12" fillId="0" borderId="1" xfId="0" applyNumberFormat="1" applyFont="1" applyBorder="1" applyAlignment="1">
      <alignment horizontal="center" wrapText="1"/>
    </xf>
    <xf numFmtId="0" fontId="52" fillId="0" borderId="1" xfId="0" applyFont="1" applyBorder="1" applyAlignment="1">
      <alignment horizontal="center" wrapText="1"/>
    </xf>
    <xf numFmtId="0" fontId="7" fillId="0" borderId="1" xfId="0" applyFont="1" applyBorder="1"/>
    <xf numFmtId="42" fontId="12" fillId="0" borderId="1" xfId="0" applyNumberFormat="1" applyFont="1" applyBorder="1"/>
    <xf numFmtId="0" fontId="12" fillId="0" borderId="1" xfId="0" applyFont="1" applyBorder="1" applyAlignment="1">
      <alignment wrapText="1"/>
    </xf>
    <xf numFmtId="10" fontId="12" fillId="0" borderId="1" xfId="0" applyNumberFormat="1" applyFont="1" applyBorder="1"/>
    <xf numFmtId="10" fontId="7" fillId="0" borderId="1" xfId="0" applyNumberFormat="1" applyFont="1" applyBorder="1"/>
    <xf numFmtId="42" fontId="12" fillId="0" borderId="1" xfId="0" applyNumberFormat="1" applyFont="1" applyBorder="1" applyAlignment="1">
      <alignment horizontal="center"/>
    </xf>
    <xf numFmtId="42" fontId="7" fillId="0" borderId="1" xfId="0" applyNumberFormat="1" applyFont="1" applyBorder="1"/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7" fillId="0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6" fillId="0" borderId="0" xfId="0" applyFont="1" applyFill="1" applyAlignment="1">
      <alignment wrapText="1"/>
    </xf>
    <xf numFmtId="0" fontId="29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3" fontId="30" fillId="0" borderId="1" xfId="0" applyNumberFormat="1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12" fillId="0" borderId="0" xfId="0" applyFont="1" applyAlignment="1"/>
    <xf numFmtId="0" fontId="14" fillId="0" borderId="1" xfId="0" applyFont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6" fillId="0" borderId="1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5" fillId="0" borderId="9" xfId="0" applyFont="1" applyBorder="1" applyAlignment="1"/>
    <xf numFmtId="0" fontId="5" fillId="0" borderId="1" xfId="0" applyFont="1" applyBorder="1" applyAlignment="1"/>
    <xf numFmtId="0" fontId="4" fillId="0" borderId="0" xfId="0" applyFont="1" applyAlignment="1">
      <alignment horizontal="justify" wrapText="1"/>
    </xf>
    <xf numFmtId="0" fontId="6" fillId="0" borderId="0" xfId="0" applyFont="1" applyAlignment="1">
      <alignment horizontal="center" wrapText="1"/>
    </xf>
    <xf numFmtId="3" fontId="38" fillId="0" borderId="0" xfId="0" applyNumberFormat="1" applyFont="1" applyAlignment="1">
      <alignment horizontal="center"/>
    </xf>
    <xf numFmtId="3" fontId="32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10" fontId="12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45" fillId="0" borderId="0" xfId="0" applyFont="1" applyAlignment="1">
      <alignment horizontal="left" wrapText="1"/>
    </xf>
  </cellXfs>
  <cellStyles count="3">
    <cellStyle name="Normál" xfId="0" builtinId="0"/>
    <cellStyle name="Normál_97ûrlap" xfId="1"/>
    <cellStyle name="Normál_Munk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pageSetUpPr fitToPage="1"/>
  </sheetPr>
  <dimension ref="A2:L42"/>
  <sheetViews>
    <sheetView view="pageLayout" zoomScaleNormal="100" workbookViewId="0">
      <selection activeCell="L34" sqref="A1:L34"/>
    </sheetView>
  </sheetViews>
  <sheetFormatPr defaultRowHeight="15.75"/>
  <cols>
    <col min="1" max="1" width="9.140625" style="97"/>
    <col min="2" max="2" width="86.140625" style="97" customWidth="1"/>
    <col min="3" max="5" width="15.28515625" style="91" customWidth="1"/>
    <col min="6" max="8" width="16.7109375" style="91" customWidth="1"/>
    <col min="9" max="10" width="14.5703125" style="91" customWidth="1"/>
    <col min="11" max="11" width="14.5703125" style="91" hidden="1" customWidth="1"/>
    <col min="12" max="12" width="14.5703125" style="91" customWidth="1"/>
    <col min="13" max="16384" width="9.140625" style="97"/>
  </cols>
  <sheetData>
    <row r="2" spans="1:12" s="83" customFormat="1">
      <c r="B2" s="403" t="s">
        <v>75</v>
      </c>
      <c r="C2" s="404"/>
      <c r="D2" s="404"/>
      <c r="E2" s="404"/>
      <c r="F2" s="404"/>
      <c r="G2" s="404"/>
      <c r="H2" s="404"/>
      <c r="I2" s="405"/>
      <c r="J2" s="406"/>
      <c r="K2" s="406"/>
      <c r="L2" s="406"/>
    </row>
    <row r="3" spans="1:12" s="83" customFormat="1">
      <c r="B3" s="403" t="s">
        <v>919</v>
      </c>
      <c r="C3" s="404"/>
      <c r="D3" s="404"/>
      <c r="E3" s="404"/>
      <c r="F3" s="404"/>
      <c r="G3" s="404"/>
      <c r="H3" s="404"/>
      <c r="I3" s="405"/>
      <c r="J3" s="406"/>
      <c r="K3" s="406"/>
      <c r="L3" s="406"/>
    </row>
    <row r="4" spans="1:12" s="83" customFormat="1">
      <c r="B4" s="323"/>
      <c r="C4" s="324"/>
      <c r="D4" s="324"/>
      <c r="E4" s="324"/>
      <c r="F4" s="324"/>
      <c r="G4" s="324"/>
      <c r="H4" s="324"/>
      <c r="I4" s="325"/>
      <c r="J4" s="95"/>
      <c r="K4" s="95"/>
      <c r="L4" s="95"/>
    </row>
    <row r="5" spans="1:12">
      <c r="A5" s="328"/>
      <c r="B5" s="328" t="s">
        <v>1122</v>
      </c>
      <c r="C5" s="329" t="s">
        <v>1123</v>
      </c>
      <c r="D5" s="329" t="s">
        <v>1124</v>
      </c>
      <c r="E5" s="329" t="s">
        <v>1125</v>
      </c>
      <c r="F5" s="329" t="s">
        <v>1126</v>
      </c>
      <c r="G5" s="329" t="s">
        <v>1127</v>
      </c>
      <c r="H5" s="329" t="s">
        <v>1128</v>
      </c>
      <c r="I5" s="329" t="s">
        <v>1129</v>
      </c>
      <c r="J5" s="329" t="s">
        <v>1130</v>
      </c>
      <c r="K5" s="329"/>
      <c r="L5" s="329" t="s">
        <v>1131</v>
      </c>
    </row>
    <row r="6" spans="1:12" ht="78.75">
      <c r="A6" s="51" t="s">
        <v>1132</v>
      </c>
      <c r="B6" s="55" t="s">
        <v>11</v>
      </c>
      <c r="C6" s="326" t="s">
        <v>228</v>
      </c>
      <c r="D6" s="326" t="s">
        <v>229</v>
      </c>
      <c r="E6" s="326" t="s">
        <v>236</v>
      </c>
      <c r="F6" s="327" t="s">
        <v>230</v>
      </c>
      <c r="G6" s="327" t="s">
        <v>231</v>
      </c>
      <c r="H6" s="327" t="s">
        <v>232</v>
      </c>
      <c r="I6" s="327" t="s">
        <v>233</v>
      </c>
      <c r="J6" s="327" t="s">
        <v>254</v>
      </c>
      <c r="K6" s="327" t="s">
        <v>235</v>
      </c>
      <c r="L6" s="327" t="s">
        <v>235</v>
      </c>
    </row>
    <row r="7" spans="1:12" s="83" customFormat="1">
      <c r="A7" s="51" t="s">
        <v>1133</v>
      </c>
      <c r="B7" s="39" t="s">
        <v>139</v>
      </c>
      <c r="C7" s="84">
        <f t="shared" ref="C7:H7" si="0">SUM(C8:C10)</f>
        <v>101510300</v>
      </c>
      <c r="D7" s="84">
        <f t="shared" si="0"/>
        <v>105866720</v>
      </c>
      <c r="E7" s="84">
        <f t="shared" si="0"/>
        <v>116753667</v>
      </c>
      <c r="F7" s="84">
        <f t="shared" si="0"/>
        <v>0</v>
      </c>
      <c r="G7" s="84">
        <f t="shared" si="0"/>
        <v>0</v>
      </c>
      <c r="H7" s="84">
        <f t="shared" si="0"/>
        <v>0</v>
      </c>
      <c r="I7" s="84">
        <f t="shared" ref="I7:K14" si="1">C7+F7</f>
        <v>101510300</v>
      </c>
      <c r="J7" s="84">
        <f t="shared" si="1"/>
        <v>105866720</v>
      </c>
      <c r="K7" s="84">
        <f t="shared" si="1"/>
        <v>116753667</v>
      </c>
      <c r="L7" s="84">
        <f t="shared" ref="L7:L14" si="2">E7+H7</f>
        <v>116753667</v>
      </c>
    </row>
    <row r="8" spans="1:12">
      <c r="A8" s="51" t="s">
        <v>1134</v>
      </c>
      <c r="B8" s="51" t="s">
        <v>140</v>
      </c>
      <c r="C8" s="113">
        <v>76676124</v>
      </c>
      <c r="D8" s="113">
        <v>90156878</v>
      </c>
      <c r="E8" s="113">
        <v>90156878</v>
      </c>
      <c r="F8" s="113">
        <v>0</v>
      </c>
      <c r="G8" s="113">
        <v>0</v>
      </c>
      <c r="H8" s="113">
        <v>0</v>
      </c>
      <c r="I8" s="78">
        <f t="shared" si="1"/>
        <v>76676124</v>
      </c>
      <c r="J8" s="78">
        <f t="shared" si="1"/>
        <v>90156878</v>
      </c>
      <c r="K8" s="78">
        <f t="shared" si="1"/>
        <v>90156878</v>
      </c>
      <c r="L8" s="78">
        <f t="shared" si="2"/>
        <v>90156878</v>
      </c>
    </row>
    <row r="9" spans="1:12">
      <c r="A9" s="51" t="s">
        <v>1135</v>
      </c>
      <c r="B9" s="51" t="s">
        <v>1075</v>
      </c>
      <c r="C9" s="113">
        <v>0</v>
      </c>
      <c r="D9" s="113">
        <v>0</v>
      </c>
      <c r="E9" s="113">
        <v>1854</v>
      </c>
      <c r="F9" s="113">
        <v>0</v>
      </c>
      <c r="G9" s="113">
        <v>0</v>
      </c>
      <c r="H9" s="113">
        <v>0</v>
      </c>
      <c r="I9" s="78">
        <v>0</v>
      </c>
      <c r="J9" s="78">
        <f t="shared" si="1"/>
        <v>0</v>
      </c>
      <c r="K9" s="78"/>
      <c r="L9" s="78">
        <f t="shared" si="2"/>
        <v>1854</v>
      </c>
    </row>
    <row r="10" spans="1:12">
      <c r="A10" s="51" t="s">
        <v>1136</v>
      </c>
      <c r="B10" s="51" t="s">
        <v>141</v>
      </c>
      <c r="C10" s="113">
        <v>24834176</v>
      </c>
      <c r="D10" s="113">
        <v>15709842</v>
      </c>
      <c r="E10" s="113">
        <v>26594935</v>
      </c>
      <c r="F10" s="113">
        <v>0</v>
      </c>
      <c r="G10" s="113">
        <v>0</v>
      </c>
      <c r="H10" s="113">
        <v>0</v>
      </c>
      <c r="I10" s="78">
        <f t="shared" si="1"/>
        <v>24834176</v>
      </c>
      <c r="J10" s="78">
        <f t="shared" si="1"/>
        <v>15709842</v>
      </c>
      <c r="K10" s="78">
        <f t="shared" si="1"/>
        <v>26594935</v>
      </c>
      <c r="L10" s="78">
        <f t="shared" si="2"/>
        <v>26594935</v>
      </c>
    </row>
    <row r="11" spans="1:12" s="83" customFormat="1">
      <c r="A11" s="51" t="s">
        <v>1137</v>
      </c>
      <c r="B11" s="110" t="s">
        <v>145</v>
      </c>
      <c r="C11" s="114">
        <v>0</v>
      </c>
      <c r="D11" s="114">
        <v>0</v>
      </c>
      <c r="E11" s="114">
        <v>0</v>
      </c>
      <c r="F11" s="114">
        <v>0</v>
      </c>
      <c r="G11" s="114">
        <v>0</v>
      </c>
      <c r="H11" s="114">
        <v>0</v>
      </c>
      <c r="I11" s="84">
        <f t="shared" si="1"/>
        <v>0</v>
      </c>
      <c r="J11" s="84">
        <f t="shared" si="1"/>
        <v>0</v>
      </c>
      <c r="K11" s="84">
        <f t="shared" si="1"/>
        <v>0</v>
      </c>
      <c r="L11" s="84">
        <f t="shared" si="2"/>
        <v>0</v>
      </c>
    </row>
    <row r="12" spans="1:12" s="83" customFormat="1">
      <c r="A12" s="51" t="s">
        <v>1138</v>
      </c>
      <c r="B12" s="110" t="s">
        <v>142</v>
      </c>
      <c r="C12" s="114">
        <v>16600000</v>
      </c>
      <c r="D12" s="114">
        <v>16600000</v>
      </c>
      <c r="E12" s="114">
        <v>6560173</v>
      </c>
      <c r="F12" s="114">
        <v>0</v>
      </c>
      <c r="G12" s="114">
        <v>0</v>
      </c>
      <c r="H12" s="114">
        <v>0</v>
      </c>
      <c r="I12" s="84">
        <f t="shared" si="1"/>
        <v>16600000</v>
      </c>
      <c r="J12" s="84">
        <f t="shared" si="1"/>
        <v>16600000</v>
      </c>
      <c r="K12" s="84">
        <f t="shared" si="1"/>
        <v>6560173</v>
      </c>
      <c r="L12" s="84">
        <f t="shared" si="2"/>
        <v>6560173</v>
      </c>
    </row>
    <row r="13" spans="1:12">
      <c r="A13" s="51" t="s">
        <v>1139</v>
      </c>
      <c r="B13" s="110" t="s">
        <v>143</v>
      </c>
      <c r="C13" s="114">
        <v>18272500</v>
      </c>
      <c r="D13" s="114">
        <v>19550317</v>
      </c>
      <c r="E13" s="114">
        <v>21877504</v>
      </c>
      <c r="F13" s="114">
        <v>0</v>
      </c>
      <c r="G13" s="114">
        <v>0</v>
      </c>
      <c r="H13" s="114">
        <v>0</v>
      </c>
      <c r="I13" s="84">
        <f t="shared" si="1"/>
        <v>18272500</v>
      </c>
      <c r="J13" s="84">
        <f t="shared" si="1"/>
        <v>19550317</v>
      </c>
      <c r="K13" s="84">
        <f t="shared" si="1"/>
        <v>21877504</v>
      </c>
      <c r="L13" s="84">
        <f t="shared" si="2"/>
        <v>21877504</v>
      </c>
    </row>
    <row r="14" spans="1:12">
      <c r="A14" s="51" t="s">
        <v>1140</v>
      </c>
      <c r="B14" s="94" t="s">
        <v>109</v>
      </c>
      <c r="C14" s="84">
        <f t="shared" ref="C14:H14" si="3">C7+C12+C13+C11</f>
        <v>136382800</v>
      </c>
      <c r="D14" s="84">
        <f t="shared" si="3"/>
        <v>142017037</v>
      </c>
      <c r="E14" s="84">
        <f t="shared" si="3"/>
        <v>145191344</v>
      </c>
      <c r="F14" s="84">
        <f t="shared" si="3"/>
        <v>0</v>
      </c>
      <c r="G14" s="84">
        <f t="shared" si="3"/>
        <v>0</v>
      </c>
      <c r="H14" s="84">
        <f t="shared" si="3"/>
        <v>0</v>
      </c>
      <c r="I14" s="84">
        <f t="shared" si="1"/>
        <v>136382800</v>
      </c>
      <c r="J14" s="84">
        <f t="shared" si="1"/>
        <v>142017037</v>
      </c>
      <c r="K14" s="84">
        <f t="shared" si="1"/>
        <v>145191344</v>
      </c>
      <c r="L14" s="84">
        <f t="shared" si="2"/>
        <v>145191344</v>
      </c>
    </row>
    <row r="15" spans="1:12">
      <c r="A15" s="51" t="s">
        <v>1141</v>
      </c>
      <c r="B15" s="94" t="s">
        <v>4</v>
      </c>
      <c r="C15" s="78"/>
      <c r="D15" s="78"/>
      <c r="E15" s="78"/>
      <c r="F15" s="78">
        <f>'kiadások össz'!F15-'bevételek össz'!F14</f>
        <v>53353000</v>
      </c>
      <c r="G15" s="78">
        <f>'kiadások össz'!G15-'bevételek össz'!G14</f>
        <v>55059061</v>
      </c>
      <c r="H15" s="78">
        <f>'kiadások össz'!H15-'bevételek össz'!H14</f>
        <v>50762812</v>
      </c>
      <c r="I15" s="84"/>
      <c r="J15" s="84"/>
      <c r="K15" s="84">
        <f>'kiadások össz'!J15-'bevételek össz'!K14</f>
        <v>60215250</v>
      </c>
      <c r="L15" s="84"/>
    </row>
    <row r="16" spans="1:12">
      <c r="A16" s="51" t="s">
        <v>1142</v>
      </c>
      <c r="B16" s="94" t="s">
        <v>5</v>
      </c>
      <c r="C16" s="78">
        <f>C14-'kiadások össz'!C15-'kiadások össz'!C17</f>
        <v>16510496</v>
      </c>
      <c r="D16" s="78">
        <f>D14-'kiadások össz'!D15-'kiadások össz'!D17</f>
        <v>-11397540</v>
      </c>
      <c r="E16" s="78">
        <f>E14-'kiadások össz'!E15-'kiadások össz'!E17</f>
        <v>18716555</v>
      </c>
      <c r="F16" s="78"/>
      <c r="G16" s="78"/>
      <c r="H16" s="78"/>
      <c r="I16" s="84">
        <f>I14-'kiadások össz'!I15</f>
        <v>-33775460</v>
      </c>
      <c r="J16" s="84">
        <f>J14-'kiadások össz'!J15</f>
        <v>-63389557</v>
      </c>
      <c r="K16" s="84" t="s">
        <v>88</v>
      </c>
      <c r="L16" s="84">
        <f>L14-'kiadások össz'!L15</f>
        <v>-28979213</v>
      </c>
    </row>
    <row r="17" spans="1:12" s="83" customFormat="1" ht="19.5" customHeight="1">
      <c r="A17" s="51" t="s">
        <v>1143</v>
      </c>
      <c r="B17" s="98" t="s">
        <v>150</v>
      </c>
      <c r="C17" s="84">
        <v>24511711</v>
      </c>
      <c r="D17" s="84">
        <v>24511711</v>
      </c>
      <c r="E17" s="84">
        <v>24511711</v>
      </c>
      <c r="F17" s="84">
        <v>0</v>
      </c>
      <c r="G17" s="84">
        <v>1433121</v>
      </c>
      <c r="H17" s="84">
        <v>1433121</v>
      </c>
      <c r="I17" s="84">
        <f>C17+F17</f>
        <v>24511711</v>
      </c>
      <c r="J17" s="84">
        <f>D17+G17</f>
        <v>25944832</v>
      </c>
      <c r="K17" s="84">
        <f>E17+H17</f>
        <v>25944832</v>
      </c>
      <c r="L17" s="84">
        <f>E17+H17</f>
        <v>25944832</v>
      </c>
    </row>
    <row r="18" spans="1:12" ht="19.5" customHeight="1">
      <c r="A18" s="51" t="s">
        <v>1144</v>
      </c>
      <c r="B18" s="32" t="s">
        <v>148</v>
      </c>
      <c r="C18" s="78"/>
      <c r="D18" s="78"/>
      <c r="E18" s="78"/>
      <c r="F18" s="78">
        <v>53353000</v>
      </c>
      <c r="G18" s="78">
        <v>53625940</v>
      </c>
      <c r="H18" s="78">
        <v>53625940</v>
      </c>
      <c r="I18" s="84">
        <v>0</v>
      </c>
      <c r="J18" s="84">
        <v>0</v>
      </c>
      <c r="K18" s="84">
        <v>0</v>
      </c>
      <c r="L18" s="84">
        <v>0</v>
      </c>
    </row>
    <row r="19" spans="1:12" s="83" customFormat="1" ht="19.5" customHeight="1">
      <c r="A19" s="51" t="s">
        <v>1145</v>
      </c>
      <c r="B19" s="32" t="s">
        <v>117</v>
      </c>
      <c r="C19" s="84">
        <v>0</v>
      </c>
      <c r="D19" s="84">
        <v>0</v>
      </c>
      <c r="E19" s="84">
        <v>3585128</v>
      </c>
      <c r="F19" s="84"/>
      <c r="G19" s="84"/>
      <c r="H19" s="84"/>
      <c r="I19" s="84">
        <f>C19+F19</f>
        <v>0</v>
      </c>
      <c r="J19" s="84">
        <f>D19+G19</f>
        <v>0</v>
      </c>
      <c r="K19" s="84">
        <f>E19+H19</f>
        <v>3585128</v>
      </c>
      <c r="L19" s="84">
        <f>E19+H19</f>
        <v>3585128</v>
      </c>
    </row>
    <row r="20" spans="1:12" s="117" customFormat="1" ht="27.75" customHeight="1">
      <c r="A20" s="51" t="s">
        <v>1146</v>
      </c>
      <c r="B20" s="115" t="s">
        <v>0</v>
      </c>
      <c r="C20" s="116">
        <f t="shared" ref="C20:K20" si="4">C14+C17+C18+C19</f>
        <v>160894511</v>
      </c>
      <c r="D20" s="116">
        <f t="shared" si="4"/>
        <v>166528748</v>
      </c>
      <c r="E20" s="116">
        <f t="shared" si="4"/>
        <v>173288183</v>
      </c>
      <c r="F20" s="116">
        <f>F14+F17+F18+F19</f>
        <v>53353000</v>
      </c>
      <c r="G20" s="116">
        <f>G14+G17+G18+G19</f>
        <v>55059061</v>
      </c>
      <c r="H20" s="121">
        <f t="shared" si="4"/>
        <v>55059061</v>
      </c>
      <c r="I20" s="121">
        <f t="shared" si="4"/>
        <v>160894511</v>
      </c>
      <c r="J20" s="121">
        <f t="shared" si="4"/>
        <v>167961869</v>
      </c>
      <c r="K20" s="121">
        <f t="shared" si="4"/>
        <v>174721304</v>
      </c>
      <c r="L20" s="121">
        <f>L14+L17+L18+L19</f>
        <v>174721304</v>
      </c>
    </row>
    <row r="21" spans="1:12" s="83" customFormat="1">
      <c r="A21" s="51" t="s">
        <v>1147</v>
      </c>
      <c r="B21" s="39" t="s">
        <v>146</v>
      </c>
      <c r="C21" s="84">
        <f t="shared" ref="C21:H21" si="5">SUM(C22:C23)</f>
        <v>63058810</v>
      </c>
      <c r="D21" s="84">
        <f t="shared" si="5"/>
        <v>205907339</v>
      </c>
      <c r="E21" s="84">
        <f t="shared" si="5"/>
        <v>216411120</v>
      </c>
      <c r="F21" s="84">
        <f t="shared" si="5"/>
        <v>0</v>
      </c>
      <c r="G21" s="84">
        <f t="shared" si="5"/>
        <v>0</v>
      </c>
      <c r="H21" s="84">
        <f t="shared" si="5"/>
        <v>0</v>
      </c>
      <c r="I21" s="84">
        <f t="shared" ref="I21:K26" si="6">C21+F21</f>
        <v>63058810</v>
      </c>
      <c r="J21" s="84">
        <f t="shared" si="6"/>
        <v>205907339</v>
      </c>
      <c r="K21" s="84">
        <f t="shared" si="6"/>
        <v>216411120</v>
      </c>
      <c r="L21" s="84">
        <f t="shared" ref="L21:L26" si="7">E21+H21</f>
        <v>216411120</v>
      </c>
    </row>
    <row r="22" spans="1:12">
      <c r="A22" s="51" t="s">
        <v>1148</v>
      </c>
      <c r="B22" s="51" t="s">
        <v>238</v>
      </c>
      <c r="C22" s="78">
        <v>0</v>
      </c>
      <c r="D22" s="78">
        <v>0</v>
      </c>
      <c r="E22" s="78">
        <v>0</v>
      </c>
      <c r="F22" s="78"/>
      <c r="G22" s="78"/>
      <c r="H22" s="78"/>
      <c r="I22" s="78">
        <f>C22+F22</f>
        <v>0</v>
      </c>
      <c r="J22" s="78">
        <f>D22+G22</f>
        <v>0</v>
      </c>
      <c r="K22" s="78"/>
      <c r="L22" s="78">
        <f t="shared" si="7"/>
        <v>0</v>
      </c>
    </row>
    <row r="23" spans="1:12">
      <c r="A23" s="51" t="s">
        <v>1149</v>
      </c>
      <c r="B23" s="51" t="s">
        <v>239</v>
      </c>
      <c r="C23" s="78">
        <v>63058810</v>
      </c>
      <c r="D23" s="78">
        <v>205907339</v>
      </c>
      <c r="E23" s="78">
        <v>216411120</v>
      </c>
      <c r="F23" s="78">
        <v>0</v>
      </c>
      <c r="G23" s="78">
        <v>0</v>
      </c>
      <c r="H23" s="78">
        <v>0</v>
      </c>
      <c r="I23" s="78">
        <f>C23+F23</f>
        <v>63058810</v>
      </c>
      <c r="J23" s="78">
        <f>D23+G23</f>
        <v>205907339</v>
      </c>
      <c r="K23" s="78"/>
      <c r="L23" s="78">
        <f t="shared" si="7"/>
        <v>216411120</v>
      </c>
    </row>
    <row r="24" spans="1:12" s="83" customFormat="1">
      <c r="A24" s="51" t="s">
        <v>1150</v>
      </c>
      <c r="B24" s="39" t="s">
        <v>144</v>
      </c>
      <c r="C24" s="84">
        <v>8000000</v>
      </c>
      <c r="D24" s="84">
        <v>8000000</v>
      </c>
      <c r="E24" s="84">
        <v>0</v>
      </c>
      <c r="F24" s="84"/>
      <c r="G24" s="84"/>
      <c r="H24" s="84"/>
      <c r="I24" s="84">
        <f t="shared" si="6"/>
        <v>8000000</v>
      </c>
      <c r="J24" s="84">
        <f t="shared" si="6"/>
        <v>8000000</v>
      </c>
      <c r="K24" s="84">
        <f t="shared" si="6"/>
        <v>0</v>
      </c>
      <c r="L24" s="84">
        <f t="shared" si="7"/>
        <v>0</v>
      </c>
    </row>
    <row r="25" spans="1:12" s="83" customFormat="1">
      <c r="A25" s="51" t="s">
        <v>1151</v>
      </c>
      <c r="B25" s="39" t="s">
        <v>147</v>
      </c>
      <c r="C25" s="84">
        <v>99474499</v>
      </c>
      <c r="D25" s="84">
        <v>99474499</v>
      </c>
      <c r="E25" s="84">
        <v>6279998</v>
      </c>
      <c r="F25" s="84"/>
      <c r="G25" s="84"/>
      <c r="H25" s="84"/>
      <c r="I25" s="84">
        <f t="shared" si="6"/>
        <v>99474499</v>
      </c>
      <c r="J25" s="84">
        <f t="shared" si="6"/>
        <v>99474499</v>
      </c>
      <c r="K25" s="84">
        <f t="shared" si="6"/>
        <v>6279998</v>
      </c>
      <c r="L25" s="84">
        <f t="shared" si="7"/>
        <v>6279998</v>
      </c>
    </row>
    <row r="26" spans="1:12">
      <c r="A26" s="51" t="s">
        <v>1152</v>
      </c>
      <c r="B26" s="32" t="s">
        <v>117</v>
      </c>
      <c r="C26" s="84">
        <v>0</v>
      </c>
      <c r="D26" s="84">
        <v>0</v>
      </c>
      <c r="E26" s="84">
        <v>0</v>
      </c>
      <c r="F26" s="84"/>
      <c r="G26" s="84"/>
      <c r="H26" s="84"/>
      <c r="I26" s="84">
        <f t="shared" si="6"/>
        <v>0</v>
      </c>
      <c r="J26" s="84">
        <f t="shared" si="6"/>
        <v>0</v>
      </c>
      <c r="K26" s="84">
        <f t="shared" si="6"/>
        <v>0</v>
      </c>
      <c r="L26" s="84">
        <f t="shared" si="7"/>
        <v>0</v>
      </c>
    </row>
    <row r="27" spans="1:12">
      <c r="A27" s="51" t="s">
        <v>1153</v>
      </c>
      <c r="B27" s="94" t="s">
        <v>3</v>
      </c>
      <c r="C27" s="84">
        <f t="shared" ref="C27:K27" si="8">C21+C24+C25+C26</f>
        <v>170533309</v>
      </c>
      <c r="D27" s="84">
        <f t="shared" si="8"/>
        <v>313381838</v>
      </c>
      <c r="E27" s="84">
        <f t="shared" si="8"/>
        <v>222691118</v>
      </c>
      <c r="F27" s="84">
        <f>F21+F24+F25</f>
        <v>0</v>
      </c>
      <c r="G27" s="84">
        <f t="shared" si="8"/>
        <v>0</v>
      </c>
      <c r="H27" s="84">
        <f t="shared" si="8"/>
        <v>0</v>
      </c>
      <c r="I27" s="84">
        <f t="shared" si="8"/>
        <v>170533309</v>
      </c>
      <c r="J27" s="84">
        <f t="shared" si="8"/>
        <v>313381838</v>
      </c>
      <c r="K27" s="84">
        <f t="shared" si="8"/>
        <v>222691118</v>
      </c>
      <c r="L27" s="84">
        <f>L21+L24+L25+L26</f>
        <v>222691118</v>
      </c>
    </row>
    <row r="28" spans="1:12">
      <c r="A28" s="51" t="s">
        <v>1154</v>
      </c>
      <c r="B28" s="94" t="s">
        <v>6</v>
      </c>
      <c r="C28" s="84">
        <f>'kiadások össz'!C26-'bevételek össz'!C27</f>
        <v>200063621</v>
      </c>
      <c r="D28" s="84">
        <f>'kiadások össz'!D26-'bevételek össz'!D27</f>
        <v>191908205</v>
      </c>
      <c r="E28" s="84">
        <f>'kiadások össz'!E26-'bevételek össz'!E27</f>
        <v>-25473877</v>
      </c>
      <c r="F28" s="78">
        <v>0</v>
      </c>
      <c r="G28" s="78">
        <f>G27-'kiadások össz'!G26</f>
        <v>0</v>
      </c>
      <c r="H28" s="78">
        <f>H27-'kiadások össz'!H26</f>
        <v>0</v>
      </c>
      <c r="I28" s="84">
        <f t="shared" ref="I28:K31" si="9">C28+F28</f>
        <v>200063621</v>
      </c>
      <c r="J28" s="84">
        <f>D28+G28</f>
        <v>191908205</v>
      </c>
      <c r="K28" s="84">
        <f>E28+H28</f>
        <v>-25473877</v>
      </c>
      <c r="L28" s="84">
        <f>E28+H28</f>
        <v>-25473877</v>
      </c>
    </row>
    <row r="29" spans="1:12">
      <c r="A29" s="51" t="s">
        <v>1155</v>
      </c>
      <c r="B29" s="94" t="s">
        <v>7</v>
      </c>
      <c r="C29" s="78"/>
      <c r="D29" s="78"/>
      <c r="E29" s="78"/>
      <c r="F29" s="78"/>
      <c r="G29" s="78"/>
      <c r="H29" s="78"/>
      <c r="I29" s="84">
        <f t="shared" si="9"/>
        <v>0</v>
      </c>
      <c r="J29" s="84">
        <f>D29+G29</f>
        <v>0</v>
      </c>
      <c r="K29" s="84">
        <f>E29+H29</f>
        <v>0</v>
      </c>
      <c r="L29" s="84">
        <f>E29+H29</f>
        <v>0</v>
      </c>
    </row>
    <row r="30" spans="1:12" s="83" customFormat="1" ht="20.25" customHeight="1">
      <c r="A30" s="51" t="s">
        <v>1156</v>
      </c>
      <c r="B30" s="98" t="s">
        <v>151</v>
      </c>
      <c r="C30" s="84">
        <v>212394414</v>
      </c>
      <c r="D30" s="84">
        <f>212394414+20025560</f>
        <v>232419974</v>
      </c>
      <c r="E30" s="84">
        <f>212394414+20025560</f>
        <v>232419974</v>
      </c>
      <c r="F30" s="84"/>
      <c r="G30" s="84"/>
      <c r="H30" s="84"/>
      <c r="I30" s="84">
        <f t="shared" si="9"/>
        <v>212394414</v>
      </c>
      <c r="J30" s="84">
        <f t="shared" si="9"/>
        <v>232419974</v>
      </c>
      <c r="K30" s="84">
        <f t="shared" si="9"/>
        <v>232419974</v>
      </c>
      <c r="L30" s="84">
        <f>E30+H30</f>
        <v>232419974</v>
      </c>
    </row>
    <row r="31" spans="1:12">
      <c r="A31" s="51" t="s">
        <v>1157</v>
      </c>
      <c r="B31" s="32" t="s">
        <v>148</v>
      </c>
      <c r="C31" s="84">
        <v>0</v>
      </c>
      <c r="D31" s="84">
        <v>0</v>
      </c>
      <c r="E31" s="84">
        <v>0</v>
      </c>
      <c r="F31" s="84"/>
      <c r="G31" s="84"/>
      <c r="H31" s="84"/>
      <c r="I31" s="84">
        <f t="shared" si="9"/>
        <v>0</v>
      </c>
      <c r="J31" s="84">
        <f t="shared" si="9"/>
        <v>0</v>
      </c>
      <c r="K31" s="84">
        <f t="shared" si="9"/>
        <v>0</v>
      </c>
      <c r="L31" s="84">
        <f>E31+H31</f>
        <v>0</v>
      </c>
    </row>
    <row r="32" spans="1:12">
      <c r="A32" s="51" t="s">
        <v>1158</v>
      </c>
      <c r="B32" s="32" t="s">
        <v>918</v>
      </c>
      <c r="C32" s="84"/>
      <c r="D32" s="84">
        <v>0</v>
      </c>
      <c r="E32" s="84">
        <v>0</v>
      </c>
      <c r="F32" s="84"/>
      <c r="G32" s="84"/>
      <c r="H32" s="84"/>
      <c r="I32" s="84">
        <f>C32+F32</f>
        <v>0</v>
      </c>
      <c r="J32" s="84">
        <f>D32+G32</f>
        <v>0</v>
      </c>
      <c r="K32" s="84">
        <f>E32+H32</f>
        <v>0</v>
      </c>
      <c r="L32" s="84">
        <f>E32+H32</f>
        <v>0</v>
      </c>
    </row>
    <row r="33" spans="1:12" s="117" customFormat="1" ht="30" customHeight="1">
      <c r="A33" s="51" t="s">
        <v>1159</v>
      </c>
      <c r="B33" s="115" t="s">
        <v>1</v>
      </c>
      <c r="C33" s="116">
        <f t="shared" ref="C33:K33" si="10">C27+C30+C31+C32</f>
        <v>382927723</v>
      </c>
      <c r="D33" s="116">
        <f t="shared" si="10"/>
        <v>545801812</v>
      </c>
      <c r="E33" s="116">
        <f t="shared" si="10"/>
        <v>455111092</v>
      </c>
      <c r="F33" s="116">
        <f t="shared" si="10"/>
        <v>0</v>
      </c>
      <c r="G33" s="116">
        <f t="shared" si="10"/>
        <v>0</v>
      </c>
      <c r="H33" s="116">
        <f t="shared" si="10"/>
        <v>0</v>
      </c>
      <c r="I33" s="116">
        <f t="shared" si="10"/>
        <v>382927723</v>
      </c>
      <c r="J33" s="116">
        <f t="shared" si="10"/>
        <v>545801812</v>
      </c>
      <c r="K33" s="116">
        <f t="shared" si="10"/>
        <v>455111092</v>
      </c>
      <c r="L33" s="116">
        <f>L27+L30+L31+L32</f>
        <v>455111092</v>
      </c>
    </row>
    <row r="34" spans="1:12" s="117" customFormat="1" ht="30.75" customHeight="1">
      <c r="A34" s="51" t="s">
        <v>1160</v>
      </c>
      <c r="B34" s="118" t="s">
        <v>8</v>
      </c>
      <c r="C34" s="119">
        <f t="shared" ref="C34:H34" si="11">SUM(C20,C33)</f>
        <v>543822234</v>
      </c>
      <c r="D34" s="119">
        <f t="shared" si="11"/>
        <v>712330560</v>
      </c>
      <c r="E34" s="119">
        <f t="shared" si="11"/>
        <v>628399275</v>
      </c>
      <c r="F34" s="119">
        <f t="shared" si="11"/>
        <v>53353000</v>
      </c>
      <c r="G34" s="119">
        <f t="shared" si="11"/>
        <v>55059061</v>
      </c>
      <c r="H34" s="119">
        <f t="shared" si="11"/>
        <v>55059061</v>
      </c>
      <c r="I34" s="116">
        <f>C34+F34-F18+F27</f>
        <v>543822234</v>
      </c>
      <c r="J34" s="116">
        <f>D34+G34-G18</f>
        <v>713763681</v>
      </c>
      <c r="K34" s="116">
        <f>E34+H34-H34+H14</f>
        <v>628399275</v>
      </c>
      <c r="L34" s="116">
        <f>E34+H34-H18</f>
        <v>629832396</v>
      </c>
    </row>
    <row r="35" spans="1:12" hidden="1">
      <c r="C35" s="91">
        <v>102113</v>
      </c>
      <c r="D35" s="91">
        <v>110235</v>
      </c>
      <c r="E35" s="91">
        <v>58922</v>
      </c>
      <c r="G35" s="91">
        <v>1628</v>
      </c>
      <c r="H35" s="91">
        <v>1618</v>
      </c>
    </row>
    <row r="36" spans="1:12" hidden="1">
      <c r="C36" s="91">
        <v>4238</v>
      </c>
      <c r="D36" s="91">
        <v>12238</v>
      </c>
      <c r="E36" s="91">
        <v>8000</v>
      </c>
      <c r="F36" s="91">
        <v>32976</v>
      </c>
      <c r="G36" s="91">
        <v>32976</v>
      </c>
      <c r="H36" s="91">
        <v>17833</v>
      </c>
    </row>
    <row r="38" spans="1:12" hidden="1">
      <c r="I38" s="91">
        <v>102113</v>
      </c>
      <c r="J38" s="91">
        <v>123988</v>
      </c>
      <c r="L38" s="91">
        <v>116253</v>
      </c>
    </row>
    <row r="39" spans="1:12" hidden="1">
      <c r="I39" s="91">
        <v>37214</v>
      </c>
      <c r="J39" s="91">
        <v>47078</v>
      </c>
      <c r="L39" s="91">
        <v>47078</v>
      </c>
    </row>
    <row r="40" spans="1:12" hidden="1">
      <c r="I40" s="91">
        <f>SUM(I38:I39)</f>
        <v>139327</v>
      </c>
      <c r="J40" s="91">
        <f>SUM(J38:J39)</f>
        <v>171066</v>
      </c>
      <c r="K40" s="91">
        <f>SUM(K38:K39)</f>
        <v>0</v>
      </c>
      <c r="L40" s="91">
        <f>SUM(L38:L39)</f>
        <v>163331</v>
      </c>
    </row>
    <row r="41" spans="1:12" hidden="1">
      <c r="I41" s="91">
        <v>-32976</v>
      </c>
      <c r="J41" s="91">
        <v>-33699</v>
      </c>
      <c r="L41" s="91">
        <v>-33699</v>
      </c>
    </row>
    <row r="42" spans="1:12" hidden="1">
      <c r="I42" s="91">
        <f>SUM(I40:I41)</f>
        <v>106351</v>
      </c>
      <c r="J42" s="91">
        <f>SUM(J40:J41)</f>
        <v>137367</v>
      </c>
      <c r="K42" s="91">
        <f>SUM(K40:K41)</f>
        <v>0</v>
      </c>
      <c r="L42" s="91">
        <f>SUM(L40:L41)</f>
        <v>129632</v>
      </c>
    </row>
  </sheetData>
  <mergeCells count="2">
    <mergeCell ref="B3:L3"/>
    <mergeCell ref="B2:L2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60" orientation="landscape" r:id="rId1"/>
  <headerFooter alignWithMargins="0">
    <oddHeader xml:space="preserve">&amp;C1. melléklet a 7/2021. (V. 27.) önkormányzati rendelethez&amp;X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0">
    <pageSetUpPr fitToPage="1"/>
  </sheetPr>
  <dimension ref="A1:L29"/>
  <sheetViews>
    <sheetView view="pageLayout" zoomScaleNormal="100" workbookViewId="0">
      <selection activeCell="L29" sqref="A1:L29"/>
    </sheetView>
  </sheetViews>
  <sheetFormatPr defaultRowHeight="15.75"/>
  <cols>
    <col min="1" max="1" width="9.140625" style="2"/>
    <col min="2" max="2" width="50.42578125" style="2" customWidth="1"/>
    <col min="3" max="5" width="18.7109375" style="3" customWidth="1"/>
    <col min="6" max="8" width="16.5703125" style="3" customWidth="1"/>
    <col min="9" max="10" width="17.5703125" style="3" customWidth="1"/>
    <col min="11" max="11" width="17.5703125" style="3" hidden="1" customWidth="1"/>
    <col min="12" max="12" width="17.5703125" style="3" customWidth="1"/>
    <col min="13" max="16384" width="9.140625" style="2"/>
  </cols>
  <sheetData>
    <row r="1" spans="1:12" s="1" customFormat="1">
      <c r="A1" s="2"/>
      <c r="B1" s="410" t="s">
        <v>197</v>
      </c>
      <c r="C1" s="414"/>
      <c r="D1" s="414"/>
      <c r="E1" s="414"/>
      <c r="F1" s="414"/>
      <c r="G1" s="414"/>
      <c r="H1" s="414"/>
      <c r="I1" s="414"/>
      <c r="J1" s="406"/>
      <c r="K1" s="406"/>
      <c r="L1" s="406"/>
    </row>
    <row r="2" spans="1:12">
      <c r="B2" s="410" t="s">
        <v>920</v>
      </c>
      <c r="C2" s="414"/>
      <c r="D2" s="414"/>
      <c r="E2" s="414"/>
      <c r="F2" s="414"/>
      <c r="G2" s="414"/>
      <c r="H2" s="414"/>
      <c r="I2" s="414"/>
      <c r="J2" s="406"/>
      <c r="K2" s="406"/>
      <c r="L2" s="406"/>
    </row>
    <row r="3" spans="1:12"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s="97" customFormat="1">
      <c r="A4" s="328"/>
      <c r="B4" s="342" t="s">
        <v>1122</v>
      </c>
      <c r="C4" s="329" t="s">
        <v>1123</v>
      </c>
      <c r="D4" s="329" t="s">
        <v>1124</v>
      </c>
      <c r="E4" s="329" t="s">
        <v>1125</v>
      </c>
      <c r="F4" s="329" t="s">
        <v>1126</v>
      </c>
      <c r="G4" s="329" t="s">
        <v>1127</v>
      </c>
      <c r="H4" s="329" t="s">
        <v>1128</v>
      </c>
      <c r="I4" s="329" t="s">
        <v>1129</v>
      </c>
      <c r="J4" s="329" t="s">
        <v>1130</v>
      </c>
      <c r="K4" s="329" t="s">
        <v>1131</v>
      </c>
      <c r="L4" s="340" t="s">
        <v>1131</v>
      </c>
    </row>
    <row r="5" spans="1:12" ht="78.75">
      <c r="A5" s="9" t="s">
        <v>1132</v>
      </c>
      <c r="B5" s="343" t="s">
        <v>11</v>
      </c>
      <c r="C5" s="12" t="s">
        <v>228</v>
      </c>
      <c r="D5" s="12" t="s">
        <v>229</v>
      </c>
      <c r="E5" s="12" t="s">
        <v>236</v>
      </c>
      <c r="F5" s="12" t="s">
        <v>230</v>
      </c>
      <c r="G5" s="12" t="s">
        <v>231</v>
      </c>
      <c r="H5" s="12" t="s">
        <v>232</v>
      </c>
      <c r="I5" s="57" t="s">
        <v>233</v>
      </c>
      <c r="J5" s="57" t="s">
        <v>234</v>
      </c>
      <c r="K5" s="57" t="s">
        <v>235</v>
      </c>
      <c r="L5" s="57" t="s">
        <v>261</v>
      </c>
    </row>
    <row r="6" spans="1:12" s="1" customFormat="1" ht="31.5">
      <c r="A6" s="9" t="s">
        <v>1133</v>
      </c>
      <c r="B6" s="344" t="s">
        <v>570</v>
      </c>
      <c r="C6" s="10">
        <f t="shared" ref="C6:K6" si="0">SUM(C7:C16)</f>
        <v>17947353</v>
      </c>
      <c r="D6" s="10">
        <f t="shared" si="0"/>
        <v>17947353</v>
      </c>
      <c r="E6" s="10">
        <f t="shared" si="0"/>
        <v>14779836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17947353</v>
      </c>
      <c r="J6" s="10">
        <f t="shared" si="0"/>
        <v>17947353</v>
      </c>
      <c r="K6" s="10">
        <f t="shared" si="0"/>
        <v>14779836</v>
      </c>
      <c r="L6" s="10">
        <f>SUM(L7:L16)</f>
        <v>14779836</v>
      </c>
    </row>
    <row r="7" spans="1:12">
      <c r="A7" s="9" t="s">
        <v>1134</v>
      </c>
      <c r="B7" s="345" t="s">
        <v>201</v>
      </c>
      <c r="C7" s="6"/>
      <c r="D7" s="6"/>
      <c r="E7" s="6"/>
      <c r="F7" s="6"/>
      <c r="G7" s="6"/>
      <c r="H7" s="6"/>
      <c r="I7" s="6">
        <f t="shared" ref="I7:I16" si="1">C7+F7</f>
        <v>0</v>
      </c>
      <c r="J7" s="6">
        <f t="shared" ref="J7:J16" si="2">D7+G7</f>
        <v>0</v>
      </c>
      <c r="K7" s="6">
        <f t="shared" ref="K7:K16" si="3">E7+H7</f>
        <v>0</v>
      </c>
      <c r="L7" s="6">
        <f>E7+H7</f>
        <v>0</v>
      </c>
    </row>
    <row r="8" spans="1:12">
      <c r="A8" s="9" t="s">
        <v>1135</v>
      </c>
      <c r="B8" s="345" t="s">
        <v>165</v>
      </c>
      <c r="C8" s="6"/>
      <c r="D8" s="6"/>
      <c r="E8" s="6"/>
      <c r="F8" s="6"/>
      <c r="G8" s="6"/>
      <c r="H8" s="6"/>
      <c r="I8" s="6">
        <f t="shared" si="1"/>
        <v>0</v>
      </c>
      <c r="J8" s="6">
        <f t="shared" si="2"/>
        <v>0</v>
      </c>
      <c r="K8" s="6">
        <f t="shared" si="3"/>
        <v>0</v>
      </c>
      <c r="L8" s="6">
        <f t="shared" ref="L8:L16" si="4">E8+H8</f>
        <v>0</v>
      </c>
    </row>
    <row r="9" spans="1:12" ht="31.5">
      <c r="A9" s="9" t="s">
        <v>1136</v>
      </c>
      <c r="B9" s="345" t="s">
        <v>166</v>
      </c>
      <c r="C9" s="6"/>
      <c r="D9" s="6"/>
      <c r="E9" s="6"/>
      <c r="F9" s="6"/>
      <c r="G9" s="6"/>
      <c r="H9" s="6"/>
      <c r="I9" s="6">
        <f t="shared" si="1"/>
        <v>0</v>
      </c>
      <c r="J9" s="6">
        <f t="shared" si="2"/>
        <v>0</v>
      </c>
      <c r="K9" s="6">
        <f t="shared" si="3"/>
        <v>0</v>
      </c>
      <c r="L9" s="6">
        <f t="shared" si="4"/>
        <v>0</v>
      </c>
    </row>
    <row r="10" spans="1:12">
      <c r="A10" s="9" t="s">
        <v>1137</v>
      </c>
      <c r="B10" s="345" t="s">
        <v>167</v>
      </c>
      <c r="C10" s="6"/>
      <c r="D10" s="6"/>
      <c r="E10" s="6"/>
      <c r="F10" s="6"/>
      <c r="G10" s="6"/>
      <c r="H10" s="6"/>
      <c r="I10" s="6">
        <f t="shared" si="1"/>
        <v>0</v>
      </c>
      <c r="J10" s="6">
        <f t="shared" si="2"/>
        <v>0</v>
      </c>
      <c r="K10" s="6">
        <f t="shared" si="3"/>
        <v>0</v>
      </c>
      <c r="L10" s="6">
        <f t="shared" si="4"/>
        <v>0</v>
      </c>
    </row>
    <row r="11" spans="1:12">
      <c r="A11" s="9" t="s">
        <v>1138</v>
      </c>
      <c r="B11" s="345" t="s">
        <v>168</v>
      </c>
      <c r="C11" s="6"/>
      <c r="D11" s="6"/>
      <c r="E11" s="6"/>
      <c r="F11" s="6"/>
      <c r="G11" s="6"/>
      <c r="H11" s="6"/>
      <c r="I11" s="6">
        <f t="shared" si="1"/>
        <v>0</v>
      </c>
      <c r="J11" s="6">
        <f t="shared" si="2"/>
        <v>0</v>
      </c>
      <c r="K11" s="6">
        <f t="shared" si="3"/>
        <v>0</v>
      </c>
      <c r="L11" s="6">
        <f t="shared" si="4"/>
        <v>0</v>
      </c>
    </row>
    <row r="12" spans="1:12">
      <c r="A12" s="9" t="s">
        <v>1139</v>
      </c>
      <c r="B12" s="345" t="s">
        <v>169</v>
      </c>
      <c r="C12" s="6"/>
      <c r="D12" s="6"/>
      <c r="E12" s="6"/>
      <c r="F12" s="6"/>
      <c r="G12" s="6"/>
      <c r="H12" s="6"/>
      <c r="I12" s="6">
        <f t="shared" si="1"/>
        <v>0</v>
      </c>
      <c r="J12" s="6">
        <f t="shared" si="2"/>
        <v>0</v>
      </c>
      <c r="K12" s="6">
        <f t="shared" si="3"/>
        <v>0</v>
      </c>
      <c r="L12" s="6">
        <f t="shared" si="4"/>
        <v>0</v>
      </c>
    </row>
    <row r="13" spans="1:12" ht="31.5">
      <c r="A13" s="9" t="s">
        <v>1140</v>
      </c>
      <c r="B13" s="345" t="s">
        <v>170</v>
      </c>
      <c r="C13" s="6"/>
      <c r="D13" s="6"/>
      <c r="E13" s="6"/>
      <c r="F13" s="6"/>
      <c r="G13" s="6"/>
      <c r="H13" s="6"/>
      <c r="I13" s="6">
        <f t="shared" si="1"/>
        <v>0</v>
      </c>
      <c r="J13" s="6">
        <f t="shared" si="2"/>
        <v>0</v>
      </c>
      <c r="K13" s="6">
        <f t="shared" si="3"/>
        <v>0</v>
      </c>
      <c r="L13" s="6">
        <f t="shared" si="4"/>
        <v>0</v>
      </c>
    </row>
    <row r="14" spans="1:12">
      <c r="A14" s="9" t="s">
        <v>1141</v>
      </c>
      <c r="B14" s="345" t="s">
        <v>171</v>
      </c>
      <c r="C14" s="6">
        <v>17947353</v>
      </c>
      <c r="D14" s="6">
        <v>17947353</v>
      </c>
      <c r="E14" s="6">
        <v>14779836</v>
      </c>
      <c r="F14" s="6"/>
      <c r="G14" s="6"/>
      <c r="H14" s="6"/>
      <c r="I14" s="6">
        <f t="shared" si="1"/>
        <v>17947353</v>
      </c>
      <c r="J14" s="6">
        <f t="shared" si="2"/>
        <v>17947353</v>
      </c>
      <c r="K14" s="6">
        <f t="shared" si="3"/>
        <v>14779836</v>
      </c>
      <c r="L14" s="6">
        <f t="shared" si="4"/>
        <v>14779836</v>
      </c>
    </row>
    <row r="15" spans="1:12" ht="31.5">
      <c r="A15" s="9" t="s">
        <v>1143</v>
      </c>
      <c r="B15" s="345" t="s">
        <v>172</v>
      </c>
      <c r="C15" s="6"/>
      <c r="D15" s="6"/>
      <c r="E15" s="6"/>
      <c r="F15" s="6"/>
      <c r="G15" s="6"/>
      <c r="H15" s="6"/>
      <c r="I15" s="6">
        <f t="shared" si="1"/>
        <v>0</v>
      </c>
      <c r="J15" s="6">
        <f t="shared" si="2"/>
        <v>0</v>
      </c>
      <c r="K15" s="6">
        <f t="shared" si="3"/>
        <v>0</v>
      </c>
      <c r="L15" s="6">
        <f t="shared" si="4"/>
        <v>0</v>
      </c>
    </row>
    <row r="16" spans="1:12" ht="30" customHeight="1">
      <c r="A16" s="9" t="s">
        <v>1144</v>
      </c>
      <c r="B16" s="345" t="s">
        <v>173</v>
      </c>
      <c r="C16" s="6"/>
      <c r="D16" s="6"/>
      <c r="E16" s="6"/>
      <c r="F16" s="6"/>
      <c r="G16" s="6"/>
      <c r="H16" s="6"/>
      <c r="I16" s="6">
        <f t="shared" si="1"/>
        <v>0</v>
      </c>
      <c r="J16" s="6">
        <f t="shared" si="2"/>
        <v>0</v>
      </c>
      <c r="K16" s="6">
        <f t="shared" si="3"/>
        <v>0</v>
      </c>
      <c r="L16" s="6">
        <f t="shared" si="4"/>
        <v>0</v>
      </c>
    </row>
    <row r="17" spans="1:12" ht="30" hidden="1" customHeight="1">
      <c r="A17" s="9"/>
      <c r="B17" s="10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1:12" ht="30" hidden="1" customHeight="1">
      <c r="A18" s="9"/>
      <c r="B18" s="102"/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spans="1:12" s="1" customFormat="1" ht="31.5">
      <c r="A19" s="9" t="s">
        <v>1145</v>
      </c>
      <c r="B19" s="344" t="s">
        <v>571</v>
      </c>
      <c r="C19" s="10">
        <f t="shared" ref="C19:K19" si="5">SUM(C20:C29)</f>
        <v>101216499</v>
      </c>
      <c r="D19" s="10">
        <f t="shared" si="5"/>
        <v>101216499</v>
      </c>
      <c r="E19" s="10">
        <f t="shared" si="5"/>
        <v>5468931</v>
      </c>
      <c r="F19" s="10">
        <f t="shared" si="5"/>
        <v>0</v>
      </c>
      <c r="G19" s="10">
        <f t="shared" si="5"/>
        <v>0</v>
      </c>
      <c r="H19" s="10">
        <f t="shared" si="5"/>
        <v>0</v>
      </c>
      <c r="I19" s="10">
        <f t="shared" si="5"/>
        <v>101216499</v>
      </c>
      <c r="J19" s="10">
        <f t="shared" si="5"/>
        <v>101216499</v>
      </c>
      <c r="K19" s="10">
        <f t="shared" si="5"/>
        <v>5468931</v>
      </c>
      <c r="L19" s="10">
        <f>SUM(L20:L29)</f>
        <v>5468931</v>
      </c>
    </row>
    <row r="20" spans="1:12">
      <c r="A20" s="9" t="s">
        <v>1146</v>
      </c>
      <c r="B20" s="345" t="s">
        <v>201</v>
      </c>
      <c r="C20" s="6"/>
      <c r="D20" s="6"/>
      <c r="E20" s="6"/>
      <c r="F20" s="6"/>
      <c r="G20" s="6"/>
      <c r="H20" s="6"/>
      <c r="I20" s="6">
        <f>C20+F20</f>
        <v>0</v>
      </c>
      <c r="J20" s="6">
        <f>D20+G20</f>
        <v>0</v>
      </c>
      <c r="K20" s="6">
        <f>E20+H20</f>
        <v>0</v>
      </c>
      <c r="L20" s="6">
        <f>E20+H20</f>
        <v>0</v>
      </c>
    </row>
    <row r="21" spans="1:12">
      <c r="A21" s="9" t="s">
        <v>1147</v>
      </c>
      <c r="B21" s="345" t="s">
        <v>165</v>
      </c>
      <c r="C21" s="6"/>
      <c r="D21" s="6"/>
      <c r="E21" s="6"/>
      <c r="F21" s="6"/>
      <c r="G21" s="6"/>
      <c r="H21" s="6"/>
      <c r="I21" s="6"/>
      <c r="J21" s="6"/>
      <c r="K21" s="6"/>
      <c r="L21" s="6">
        <f t="shared" ref="L21:L29" si="6">E21+H21</f>
        <v>0</v>
      </c>
    </row>
    <row r="22" spans="1:12" ht="31.5">
      <c r="A22" s="9" t="s">
        <v>1148</v>
      </c>
      <c r="B22" s="345" t="s">
        <v>166</v>
      </c>
      <c r="C22" s="6">
        <v>101216499</v>
      </c>
      <c r="D22" s="6">
        <v>101216499</v>
      </c>
      <c r="E22" s="6">
        <v>5468931</v>
      </c>
      <c r="F22" s="6"/>
      <c r="G22" s="6"/>
      <c r="H22" s="6"/>
      <c r="I22" s="6">
        <f t="shared" ref="I22:I29" si="7">C22+F22</f>
        <v>101216499</v>
      </c>
      <c r="J22" s="6">
        <f t="shared" ref="J22:J29" si="8">D22+G22</f>
        <v>101216499</v>
      </c>
      <c r="K22" s="6">
        <f t="shared" ref="K22:K29" si="9">E22+H22</f>
        <v>5468931</v>
      </c>
      <c r="L22" s="6">
        <f t="shared" si="6"/>
        <v>5468931</v>
      </c>
    </row>
    <row r="23" spans="1:12">
      <c r="A23" s="9" t="s">
        <v>1149</v>
      </c>
      <c r="B23" s="345" t="s">
        <v>167</v>
      </c>
      <c r="C23" s="6"/>
      <c r="D23" s="6"/>
      <c r="E23" s="6"/>
      <c r="F23" s="6"/>
      <c r="G23" s="6"/>
      <c r="H23" s="6"/>
      <c r="I23" s="6">
        <f t="shared" si="7"/>
        <v>0</v>
      </c>
      <c r="J23" s="6">
        <f t="shared" si="8"/>
        <v>0</v>
      </c>
      <c r="K23" s="6">
        <f t="shared" si="9"/>
        <v>0</v>
      </c>
      <c r="L23" s="6">
        <f t="shared" si="6"/>
        <v>0</v>
      </c>
    </row>
    <row r="24" spans="1:12">
      <c r="A24" s="9" t="s">
        <v>1150</v>
      </c>
      <c r="B24" s="345" t="s">
        <v>168</v>
      </c>
      <c r="C24" s="6"/>
      <c r="D24" s="6"/>
      <c r="E24" s="6"/>
      <c r="F24" s="6"/>
      <c r="G24" s="6"/>
      <c r="H24" s="6"/>
      <c r="I24" s="6">
        <f t="shared" si="7"/>
        <v>0</v>
      </c>
      <c r="J24" s="6">
        <f t="shared" si="8"/>
        <v>0</v>
      </c>
      <c r="K24" s="6">
        <f t="shared" si="9"/>
        <v>0</v>
      </c>
      <c r="L24" s="6">
        <f t="shared" si="6"/>
        <v>0</v>
      </c>
    </row>
    <row r="25" spans="1:12">
      <c r="A25" s="9" t="s">
        <v>1151</v>
      </c>
      <c r="B25" s="345" t="s">
        <v>169</v>
      </c>
      <c r="C25" s="6"/>
      <c r="D25" s="6"/>
      <c r="E25" s="6"/>
      <c r="F25" s="6"/>
      <c r="G25" s="6"/>
      <c r="H25" s="6"/>
      <c r="I25" s="6">
        <f t="shared" si="7"/>
        <v>0</v>
      </c>
      <c r="J25" s="6">
        <f t="shared" si="8"/>
        <v>0</v>
      </c>
      <c r="K25" s="6">
        <f t="shared" si="9"/>
        <v>0</v>
      </c>
      <c r="L25" s="6">
        <f t="shared" si="6"/>
        <v>0</v>
      </c>
    </row>
    <row r="26" spans="1:12" s="1" customFormat="1" ht="31.5">
      <c r="A26" s="9" t="s">
        <v>1152</v>
      </c>
      <c r="B26" s="345" t="s">
        <v>170</v>
      </c>
      <c r="C26" s="6"/>
      <c r="D26" s="6"/>
      <c r="E26" s="6"/>
      <c r="F26" s="10"/>
      <c r="G26" s="10"/>
      <c r="H26" s="10"/>
      <c r="I26" s="6">
        <f t="shared" si="7"/>
        <v>0</v>
      </c>
      <c r="J26" s="6">
        <f t="shared" si="8"/>
        <v>0</v>
      </c>
      <c r="K26" s="6">
        <f t="shared" si="9"/>
        <v>0</v>
      </c>
      <c r="L26" s="6">
        <f t="shared" si="6"/>
        <v>0</v>
      </c>
    </row>
    <row r="27" spans="1:12">
      <c r="A27" s="9" t="s">
        <v>1153</v>
      </c>
      <c r="B27" s="345" t="s">
        <v>171</v>
      </c>
      <c r="C27" s="6"/>
      <c r="D27" s="6"/>
      <c r="E27" s="6"/>
      <c r="F27" s="6"/>
      <c r="G27" s="6"/>
      <c r="H27" s="6"/>
      <c r="I27" s="6">
        <f t="shared" si="7"/>
        <v>0</v>
      </c>
      <c r="J27" s="6">
        <f t="shared" si="8"/>
        <v>0</v>
      </c>
      <c r="K27" s="6">
        <f t="shared" si="9"/>
        <v>0</v>
      </c>
      <c r="L27" s="6">
        <f t="shared" si="6"/>
        <v>0</v>
      </c>
    </row>
    <row r="28" spans="1:12" ht="31.5">
      <c r="A28" s="9" t="s">
        <v>1154</v>
      </c>
      <c r="B28" s="345" t="s">
        <v>172</v>
      </c>
      <c r="C28" s="6"/>
      <c r="D28" s="6"/>
      <c r="E28" s="6"/>
      <c r="F28" s="6"/>
      <c r="G28" s="6"/>
      <c r="H28" s="6"/>
      <c r="I28" s="6">
        <f t="shared" si="7"/>
        <v>0</v>
      </c>
      <c r="J28" s="6">
        <f t="shared" si="8"/>
        <v>0</v>
      </c>
      <c r="K28" s="6">
        <f t="shared" si="9"/>
        <v>0</v>
      </c>
      <c r="L28" s="6">
        <f t="shared" si="6"/>
        <v>0</v>
      </c>
    </row>
    <row r="29" spans="1:12" ht="31.5">
      <c r="A29" s="9" t="s">
        <v>1155</v>
      </c>
      <c r="B29" s="345" t="s">
        <v>173</v>
      </c>
      <c r="C29" s="6"/>
      <c r="D29" s="6"/>
      <c r="E29" s="6"/>
      <c r="F29" s="6"/>
      <c r="G29" s="6"/>
      <c r="H29" s="6"/>
      <c r="I29" s="6">
        <f t="shared" si="7"/>
        <v>0</v>
      </c>
      <c r="J29" s="6">
        <f t="shared" si="8"/>
        <v>0</v>
      </c>
      <c r="K29" s="6">
        <f t="shared" si="9"/>
        <v>0</v>
      </c>
      <c r="L29" s="6">
        <f t="shared" si="6"/>
        <v>0</v>
      </c>
    </row>
  </sheetData>
  <mergeCells count="2">
    <mergeCell ref="B2:L2"/>
    <mergeCell ref="B1:L1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65" orientation="landscape" r:id="rId1"/>
  <headerFooter alignWithMargins="0">
    <oddHeader xml:space="preserve">&amp;C8. melléklet a 7/2021. (V. 27.) önkormányzati rendelethez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1">
    <pageSetUpPr fitToPage="1"/>
  </sheetPr>
  <dimension ref="A1:L27"/>
  <sheetViews>
    <sheetView view="pageLayout" zoomScaleNormal="100" workbookViewId="0">
      <selection activeCell="K27" sqref="A1:L27"/>
    </sheetView>
  </sheetViews>
  <sheetFormatPr defaultRowHeight="15.75"/>
  <cols>
    <col min="1" max="1" width="9.140625" style="2"/>
    <col min="2" max="2" width="46.28515625" style="2" customWidth="1"/>
    <col min="3" max="5" width="18.85546875" style="3" customWidth="1"/>
    <col min="6" max="8" width="19.42578125" style="3" customWidth="1"/>
    <col min="9" max="11" width="18.5703125" style="3" customWidth="1"/>
    <col min="12" max="12" width="18.5703125" style="3" hidden="1" customWidth="1"/>
    <col min="13" max="16384" width="9.140625" style="2"/>
  </cols>
  <sheetData>
    <row r="1" spans="1:12" s="1" customFormat="1">
      <c r="B1" s="410" t="s">
        <v>202</v>
      </c>
      <c r="C1" s="414"/>
      <c r="D1" s="414"/>
      <c r="E1" s="414"/>
      <c r="F1" s="414"/>
      <c r="G1" s="414"/>
      <c r="H1" s="414"/>
      <c r="I1" s="414"/>
      <c r="J1" s="414"/>
      <c r="K1" s="406"/>
      <c r="L1" s="406"/>
    </row>
    <row r="2" spans="1:12">
      <c r="B2" s="410" t="s">
        <v>920</v>
      </c>
      <c r="C2" s="414"/>
      <c r="D2" s="414"/>
      <c r="E2" s="414"/>
      <c r="F2" s="414"/>
      <c r="G2" s="414"/>
      <c r="H2" s="414"/>
      <c r="I2" s="414"/>
      <c r="J2" s="414"/>
      <c r="K2" s="406"/>
      <c r="L2" s="406"/>
    </row>
    <row r="3" spans="1:12"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s="97" customFormat="1">
      <c r="A4" s="328"/>
      <c r="B4" s="342" t="s">
        <v>1122</v>
      </c>
      <c r="C4" s="329" t="s">
        <v>1123</v>
      </c>
      <c r="D4" s="329" t="s">
        <v>1124</v>
      </c>
      <c r="E4" s="329" t="s">
        <v>1125</v>
      </c>
      <c r="F4" s="329" t="s">
        <v>1126</v>
      </c>
      <c r="G4" s="329" t="s">
        <v>1127</v>
      </c>
      <c r="H4" s="329" t="s">
        <v>1128</v>
      </c>
      <c r="I4" s="329" t="s">
        <v>1129</v>
      </c>
      <c r="J4" s="329" t="s">
        <v>1130</v>
      </c>
      <c r="K4" s="329" t="s">
        <v>1131</v>
      </c>
      <c r="L4" s="340" t="s">
        <v>1131</v>
      </c>
    </row>
    <row r="5" spans="1:12" ht="63">
      <c r="A5" s="9" t="s">
        <v>1132</v>
      </c>
      <c r="B5" s="4" t="s">
        <v>11</v>
      </c>
      <c r="C5" s="12" t="s">
        <v>228</v>
      </c>
      <c r="D5" s="12" t="s">
        <v>229</v>
      </c>
      <c r="E5" s="12" t="s">
        <v>236</v>
      </c>
      <c r="F5" s="12" t="s">
        <v>230</v>
      </c>
      <c r="G5" s="12" t="s">
        <v>231</v>
      </c>
      <c r="H5" s="12" t="s">
        <v>232</v>
      </c>
      <c r="I5" s="57" t="s">
        <v>233</v>
      </c>
      <c r="J5" s="57" t="s">
        <v>234</v>
      </c>
      <c r="K5" s="57" t="s">
        <v>235</v>
      </c>
      <c r="L5" s="57" t="s">
        <v>235</v>
      </c>
    </row>
    <row r="6" spans="1:12" s="1" customFormat="1" ht="31.5">
      <c r="A6" s="9" t="s">
        <v>1133</v>
      </c>
      <c r="B6" s="14" t="s">
        <v>203</v>
      </c>
      <c r="C6" s="96">
        <f>SUM(C7:C16)</f>
        <v>2200000</v>
      </c>
      <c r="D6" s="96">
        <f t="shared" ref="D6:L6" si="0">SUM(D7:D16)</f>
        <v>4785300</v>
      </c>
      <c r="E6" s="96">
        <f t="shared" si="0"/>
        <v>4376118</v>
      </c>
      <c r="F6" s="96">
        <f t="shared" si="0"/>
        <v>0</v>
      </c>
      <c r="G6" s="96">
        <f t="shared" si="0"/>
        <v>0</v>
      </c>
      <c r="H6" s="96">
        <f t="shared" si="0"/>
        <v>0</v>
      </c>
      <c r="I6" s="96">
        <f t="shared" si="0"/>
        <v>2200000</v>
      </c>
      <c r="J6" s="96">
        <f>D6+G6</f>
        <v>4785300</v>
      </c>
      <c r="K6" s="96">
        <f t="shared" si="0"/>
        <v>4376118</v>
      </c>
      <c r="L6" s="96">
        <f t="shared" si="0"/>
        <v>4376118</v>
      </c>
    </row>
    <row r="7" spans="1:12">
      <c r="A7" s="9" t="s">
        <v>1134</v>
      </c>
      <c r="B7" s="8" t="s">
        <v>174</v>
      </c>
      <c r="C7" s="6"/>
      <c r="D7" s="6"/>
      <c r="E7" s="6"/>
      <c r="F7" s="6"/>
      <c r="G7" s="6"/>
      <c r="H7" s="6"/>
      <c r="I7" s="6"/>
      <c r="J7" s="6"/>
      <c r="K7" s="6">
        <f>E7+H7</f>
        <v>0</v>
      </c>
      <c r="L7" s="6">
        <f t="shared" ref="L7:L16" si="1">E7+H7</f>
        <v>0</v>
      </c>
    </row>
    <row r="8" spans="1:12">
      <c r="A8" s="9" t="s">
        <v>1135</v>
      </c>
      <c r="B8" s="8" t="s">
        <v>175</v>
      </c>
      <c r="C8" s="6">
        <v>150000</v>
      </c>
      <c r="D8" s="6">
        <v>150000</v>
      </c>
      <c r="E8" s="6"/>
      <c r="F8" s="6"/>
      <c r="G8" s="6"/>
      <c r="H8" s="6"/>
      <c r="I8" s="6">
        <f t="shared" ref="I8:I16" si="2">C8+F8</f>
        <v>150000</v>
      </c>
      <c r="J8" s="6">
        <f>D8+G8</f>
        <v>150000</v>
      </c>
      <c r="K8" s="6">
        <f t="shared" ref="K8:K16" si="3">E8+H8</f>
        <v>0</v>
      </c>
      <c r="L8" s="6">
        <f t="shared" si="1"/>
        <v>0</v>
      </c>
    </row>
    <row r="9" spans="1:12">
      <c r="A9" s="9" t="s">
        <v>1136</v>
      </c>
      <c r="B9" s="8" t="s">
        <v>176</v>
      </c>
      <c r="C9" s="6">
        <v>2050000</v>
      </c>
      <c r="D9" s="6">
        <v>2050000</v>
      </c>
      <c r="E9" s="6">
        <v>1790818</v>
      </c>
      <c r="F9" s="6"/>
      <c r="G9" s="6"/>
      <c r="H9" s="6"/>
      <c r="I9" s="6">
        <f t="shared" si="2"/>
        <v>2050000</v>
      </c>
      <c r="J9" s="6">
        <f t="shared" ref="J9:J16" si="4">D9+G9</f>
        <v>2050000</v>
      </c>
      <c r="K9" s="6">
        <f t="shared" si="3"/>
        <v>1790818</v>
      </c>
      <c r="L9" s="6">
        <f t="shared" si="1"/>
        <v>1790818</v>
      </c>
    </row>
    <row r="10" spans="1:12">
      <c r="A10" s="9" t="s">
        <v>1137</v>
      </c>
      <c r="B10" s="8" t="s">
        <v>177</v>
      </c>
      <c r="C10" s="6"/>
      <c r="D10" s="6"/>
      <c r="E10" s="6"/>
      <c r="F10" s="6"/>
      <c r="G10" s="6"/>
      <c r="H10" s="6"/>
      <c r="I10" s="6">
        <f t="shared" si="2"/>
        <v>0</v>
      </c>
      <c r="J10" s="6">
        <f t="shared" si="4"/>
        <v>0</v>
      </c>
      <c r="K10" s="6">
        <f t="shared" si="3"/>
        <v>0</v>
      </c>
      <c r="L10" s="6">
        <f t="shared" si="1"/>
        <v>0</v>
      </c>
    </row>
    <row r="11" spans="1:12">
      <c r="A11" s="9" t="s">
        <v>1138</v>
      </c>
      <c r="B11" s="8" t="s">
        <v>178</v>
      </c>
      <c r="C11" s="6"/>
      <c r="D11" s="6"/>
      <c r="E11" s="6"/>
      <c r="F11" s="6"/>
      <c r="G11" s="6"/>
      <c r="H11" s="6"/>
      <c r="I11" s="6">
        <f t="shared" si="2"/>
        <v>0</v>
      </c>
      <c r="J11" s="6">
        <f t="shared" si="4"/>
        <v>0</v>
      </c>
      <c r="K11" s="6">
        <f t="shared" si="3"/>
        <v>0</v>
      </c>
      <c r="L11" s="6">
        <f t="shared" si="1"/>
        <v>0</v>
      </c>
    </row>
    <row r="12" spans="1:12" ht="31.5">
      <c r="A12" s="9" t="s">
        <v>1139</v>
      </c>
      <c r="B12" s="8" t="s">
        <v>179</v>
      </c>
      <c r="C12" s="6"/>
      <c r="D12" s="6"/>
      <c r="E12" s="6"/>
      <c r="F12" s="6"/>
      <c r="G12" s="6"/>
      <c r="H12" s="6"/>
      <c r="I12" s="6">
        <f t="shared" si="2"/>
        <v>0</v>
      </c>
      <c r="J12" s="6">
        <f t="shared" si="4"/>
        <v>0</v>
      </c>
      <c r="K12" s="6">
        <f t="shared" si="3"/>
        <v>0</v>
      </c>
      <c r="L12" s="6">
        <f t="shared" si="1"/>
        <v>0</v>
      </c>
    </row>
    <row r="13" spans="1:12" ht="31.5">
      <c r="A13" s="9" t="s">
        <v>1140</v>
      </c>
      <c r="B13" s="8" t="s">
        <v>180</v>
      </c>
      <c r="C13" s="6"/>
      <c r="D13" s="6">
        <v>2585300</v>
      </c>
      <c r="E13" s="6">
        <v>2585300</v>
      </c>
      <c r="F13" s="6"/>
      <c r="G13" s="6"/>
      <c r="H13" s="6"/>
      <c r="I13" s="6">
        <f t="shared" si="2"/>
        <v>0</v>
      </c>
      <c r="J13" s="6">
        <f t="shared" si="4"/>
        <v>2585300</v>
      </c>
      <c r="K13" s="6">
        <f t="shared" si="3"/>
        <v>2585300</v>
      </c>
      <c r="L13" s="6">
        <f t="shared" si="1"/>
        <v>2585300</v>
      </c>
    </row>
    <row r="14" spans="1:12" s="1" customFormat="1">
      <c r="A14" s="9" t="s">
        <v>1141</v>
      </c>
      <c r="B14" s="8" t="s">
        <v>181</v>
      </c>
      <c r="C14" s="10"/>
      <c r="D14" s="6"/>
      <c r="E14" s="6"/>
      <c r="F14" s="10"/>
      <c r="G14" s="10"/>
      <c r="H14" s="10"/>
      <c r="I14" s="6">
        <f t="shared" si="2"/>
        <v>0</v>
      </c>
      <c r="J14" s="6">
        <f t="shared" si="4"/>
        <v>0</v>
      </c>
      <c r="K14" s="6">
        <f t="shared" si="3"/>
        <v>0</v>
      </c>
      <c r="L14" s="6">
        <f t="shared" si="1"/>
        <v>0</v>
      </c>
    </row>
    <row r="15" spans="1:12">
      <c r="A15" s="9" t="s">
        <v>1142</v>
      </c>
      <c r="B15" s="8" t="s">
        <v>183</v>
      </c>
      <c r="C15" s="6"/>
      <c r="D15" s="6"/>
      <c r="E15" s="6"/>
      <c r="F15" s="6"/>
      <c r="G15" s="6"/>
      <c r="H15" s="6"/>
      <c r="I15" s="6">
        <f t="shared" si="2"/>
        <v>0</v>
      </c>
      <c r="J15" s="6">
        <f t="shared" si="4"/>
        <v>0</v>
      </c>
      <c r="K15" s="6">
        <f t="shared" si="3"/>
        <v>0</v>
      </c>
      <c r="L15" s="6">
        <f t="shared" si="1"/>
        <v>0</v>
      </c>
    </row>
    <row r="16" spans="1:12">
      <c r="A16" s="9" t="s">
        <v>1143</v>
      </c>
      <c r="B16" s="8" t="s">
        <v>184</v>
      </c>
      <c r="C16" s="12"/>
      <c r="D16" s="12"/>
      <c r="E16" s="12"/>
      <c r="F16" s="12"/>
      <c r="G16" s="12"/>
      <c r="H16" s="12"/>
      <c r="I16" s="6">
        <f t="shared" si="2"/>
        <v>0</v>
      </c>
      <c r="J16" s="6">
        <f t="shared" si="4"/>
        <v>0</v>
      </c>
      <c r="K16" s="6">
        <f t="shared" si="3"/>
        <v>0</v>
      </c>
      <c r="L16" s="6">
        <f t="shared" si="1"/>
        <v>0</v>
      </c>
    </row>
    <row r="17" spans="1:12" ht="31.5">
      <c r="A17" s="9" t="s">
        <v>1144</v>
      </c>
      <c r="B17" s="14" t="s">
        <v>204</v>
      </c>
      <c r="C17" s="96">
        <f t="shared" ref="C17:L17" si="5">SUM(C18:C27)</f>
        <v>0</v>
      </c>
      <c r="D17" s="96">
        <f t="shared" si="5"/>
        <v>0</v>
      </c>
      <c r="E17" s="96">
        <f t="shared" si="5"/>
        <v>0</v>
      </c>
      <c r="F17" s="96">
        <f t="shared" si="5"/>
        <v>0</v>
      </c>
      <c r="G17" s="96">
        <f t="shared" si="5"/>
        <v>0</v>
      </c>
      <c r="H17" s="96">
        <f t="shared" si="5"/>
        <v>0</v>
      </c>
      <c r="I17" s="96">
        <f t="shared" si="5"/>
        <v>0</v>
      </c>
      <c r="J17" s="96"/>
      <c r="K17" s="96">
        <f t="shared" si="5"/>
        <v>0</v>
      </c>
      <c r="L17" s="96">
        <f t="shared" si="5"/>
        <v>0</v>
      </c>
    </row>
    <row r="18" spans="1:12">
      <c r="A18" s="9" t="s">
        <v>1145</v>
      </c>
      <c r="B18" s="8" t="s">
        <v>174</v>
      </c>
      <c r="C18" s="6"/>
      <c r="D18" s="6"/>
      <c r="E18" s="6"/>
      <c r="F18" s="6"/>
      <c r="G18" s="6"/>
      <c r="H18" s="6"/>
      <c r="I18" s="6">
        <f>C18+F18</f>
        <v>0</v>
      </c>
      <c r="J18" s="6"/>
      <c r="K18" s="6">
        <f>E18+H18</f>
        <v>0</v>
      </c>
      <c r="L18" s="6">
        <f t="shared" ref="L18:L27" si="6">E18+H18</f>
        <v>0</v>
      </c>
    </row>
    <row r="19" spans="1:12">
      <c r="A19" s="9" t="s">
        <v>1146</v>
      </c>
      <c r="B19" s="8" t="s">
        <v>175</v>
      </c>
      <c r="C19" s="6"/>
      <c r="D19" s="6"/>
      <c r="E19" s="6"/>
      <c r="F19" s="6"/>
      <c r="G19" s="6"/>
      <c r="H19" s="6"/>
      <c r="I19" s="6">
        <f t="shared" ref="I19:I27" si="7">C19+F19</f>
        <v>0</v>
      </c>
      <c r="J19" s="6"/>
      <c r="K19" s="6">
        <f t="shared" ref="K19:K27" si="8">E19+H19</f>
        <v>0</v>
      </c>
      <c r="L19" s="6">
        <f t="shared" si="6"/>
        <v>0</v>
      </c>
    </row>
    <row r="20" spans="1:12">
      <c r="A20" s="9" t="s">
        <v>1147</v>
      </c>
      <c r="B20" s="8" t="s">
        <v>176</v>
      </c>
      <c r="C20" s="6"/>
      <c r="D20" s="6"/>
      <c r="E20" s="6"/>
      <c r="F20" s="6"/>
      <c r="G20" s="6"/>
      <c r="H20" s="6"/>
      <c r="I20" s="6">
        <f t="shared" si="7"/>
        <v>0</v>
      </c>
      <c r="J20" s="6"/>
      <c r="K20" s="6">
        <f t="shared" si="8"/>
        <v>0</v>
      </c>
      <c r="L20" s="6">
        <f t="shared" si="6"/>
        <v>0</v>
      </c>
    </row>
    <row r="21" spans="1:12">
      <c r="A21" s="9" t="s">
        <v>1148</v>
      </c>
      <c r="B21" s="8" t="s">
        <v>177</v>
      </c>
      <c r="C21" s="6"/>
      <c r="D21" s="6"/>
      <c r="E21" s="6"/>
      <c r="F21" s="6"/>
      <c r="G21" s="6"/>
      <c r="H21" s="6"/>
      <c r="I21" s="6">
        <f t="shared" si="7"/>
        <v>0</v>
      </c>
      <c r="J21" s="6"/>
      <c r="K21" s="6">
        <f t="shared" si="8"/>
        <v>0</v>
      </c>
      <c r="L21" s="6">
        <f t="shared" si="6"/>
        <v>0</v>
      </c>
    </row>
    <row r="22" spans="1:12">
      <c r="A22" s="9" t="s">
        <v>1149</v>
      </c>
      <c r="B22" s="8" t="s">
        <v>178</v>
      </c>
      <c r="C22" s="6"/>
      <c r="D22" s="6"/>
      <c r="E22" s="6"/>
      <c r="F22" s="6"/>
      <c r="G22" s="6"/>
      <c r="H22" s="6"/>
      <c r="I22" s="6">
        <f t="shared" si="7"/>
        <v>0</v>
      </c>
      <c r="J22" s="6"/>
      <c r="K22" s="6">
        <f t="shared" si="8"/>
        <v>0</v>
      </c>
      <c r="L22" s="6">
        <f t="shared" si="6"/>
        <v>0</v>
      </c>
    </row>
    <row r="23" spans="1:12" ht="31.5">
      <c r="A23" s="9" t="s">
        <v>1150</v>
      </c>
      <c r="B23" s="8" t="s">
        <v>179</v>
      </c>
      <c r="C23" s="6"/>
      <c r="D23" s="6"/>
      <c r="E23" s="6"/>
      <c r="F23" s="6"/>
      <c r="G23" s="6"/>
      <c r="H23" s="6"/>
      <c r="I23" s="6">
        <f t="shared" si="7"/>
        <v>0</v>
      </c>
      <c r="J23" s="6"/>
      <c r="K23" s="6">
        <f t="shared" si="8"/>
        <v>0</v>
      </c>
      <c r="L23" s="6">
        <f t="shared" si="6"/>
        <v>0</v>
      </c>
    </row>
    <row r="24" spans="1:12" ht="31.5">
      <c r="A24" s="9" t="s">
        <v>1151</v>
      </c>
      <c r="B24" s="8" t="s">
        <v>180</v>
      </c>
      <c r="C24" s="6"/>
      <c r="D24" s="6"/>
      <c r="E24" s="6"/>
      <c r="F24" s="6"/>
      <c r="G24" s="6"/>
      <c r="H24" s="6"/>
      <c r="I24" s="6">
        <f t="shared" si="7"/>
        <v>0</v>
      </c>
      <c r="J24" s="6"/>
      <c r="K24" s="6">
        <f t="shared" si="8"/>
        <v>0</v>
      </c>
      <c r="L24" s="6">
        <f t="shared" si="6"/>
        <v>0</v>
      </c>
    </row>
    <row r="25" spans="1:12">
      <c r="A25" s="9" t="s">
        <v>1152</v>
      </c>
      <c r="B25" s="8" t="s">
        <v>181</v>
      </c>
      <c r="C25" s="10"/>
      <c r="D25" s="10"/>
      <c r="E25" s="10"/>
      <c r="F25" s="10"/>
      <c r="G25" s="10"/>
      <c r="H25" s="10"/>
      <c r="I25" s="6">
        <f t="shared" si="7"/>
        <v>0</v>
      </c>
      <c r="J25" s="6"/>
      <c r="K25" s="6">
        <f t="shared" si="8"/>
        <v>0</v>
      </c>
      <c r="L25" s="6">
        <f t="shared" si="6"/>
        <v>0</v>
      </c>
    </row>
    <row r="26" spans="1:12">
      <c r="A26" s="9" t="s">
        <v>1153</v>
      </c>
      <c r="B26" s="8" t="s">
        <v>183</v>
      </c>
      <c r="C26" s="6"/>
      <c r="D26" s="6"/>
      <c r="E26" s="6"/>
      <c r="F26" s="6"/>
      <c r="G26" s="6"/>
      <c r="H26" s="6"/>
      <c r="I26" s="6">
        <f t="shared" si="7"/>
        <v>0</v>
      </c>
      <c r="J26" s="6"/>
      <c r="K26" s="6">
        <f t="shared" si="8"/>
        <v>0</v>
      </c>
      <c r="L26" s="6">
        <f t="shared" si="6"/>
        <v>0</v>
      </c>
    </row>
    <row r="27" spans="1:12">
      <c r="A27" s="9" t="s">
        <v>1154</v>
      </c>
      <c r="B27" s="8" t="s">
        <v>184</v>
      </c>
      <c r="C27" s="12"/>
      <c r="D27" s="12"/>
      <c r="E27" s="12"/>
      <c r="F27" s="12"/>
      <c r="G27" s="12"/>
      <c r="H27" s="12"/>
      <c r="I27" s="6">
        <f t="shared" si="7"/>
        <v>0</v>
      </c>
      <c r="J27" s="6"/>
      <c r="K27" s="6">
        <f t="shared" si="8"/>
        <v>0</v>
      </c>
      <c r="L27" s="6">
        <f t="shared" si="6"/>
        <v>0</v>
      </c>
    </row>
  </sheetData>
  <mergeCells count="2">
    <mergeCell ref="B2:L2"/>
    <mergeCell ref="B1:L1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63" orientation="landscape" r:id="rId1"/>
  <headerFooter alignWithMargins="0">
    <oddHeader xml:space="preserve">&amp;C9. melléklet a 7/2021. (V. 27.) önkormányzati rendelethez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2">
    <pageSetUpPr fitToPage="1"/>
  </sheetPr>
  <dimension ref="A1:L59"/>
  <sheetViews>
    <sheetView view="pageLayout" topLeftCell="A33" zoomScaleNormal="100" workbookViewId="0">
      <selection activeCell="A49" sqref="A49:XFD54"/>
    </sheetView>
  </sheetViews>
  <sheetFormatPr defaultRowHeight="15.75"/>
  <cols>
    <col min="1" max="1" width="9.140625" style="2"/>
    <col min="2" max="2" width="46.28515625" style="2" customWidth="1"/>
    <col min="3" max="5" width="18" style="3" customWidth="1"/>
    <col min="6" max="8" width="18.140625" style="3" customWidth="1"/>
    <col min="9" max="11" width="17.5703125" style="3" customWidth="1"/>
    <col min="12" max="12" width="18.28515625" style="2" customWidth="1"/>
    <col min="13" max="13" width="20.7109375" style="2" customWidth="1"/>
    <col min="14" max="14" width="12.7109375" style="2" customWidth="1"/>
    <col min="15" max="16384" width="9.140625" style="2"/>
  </cols>
  <sheetData>
    <row r="1" spans="1:12">
      <c r="B1" s="410" t="s">
        <v>77</v>
      </c>
      <c r="C1" s="414"/>
      <c r="D1" s="414"/>
      <c r="E1" s="414"/>
      <c r="F1" s="414"/>
      <c r="G1" s="414"/>
      <c r="H1" s="414"/>
      <c r="I1" s="414"/>
      <c r="J1" s="406"/>
      <c r="K1" s="406"/>
    </row>
    <row r="2" spans="1:12">
      <c r="B2" s="410" t="s">
        <v>920</v>
      </c>
      <c r="C2" s="414"/>
      <c r="D2" s="414"/>
      <c r="E2" s="414"/>
      <c r="F2" s="414"/>
      <c r="G2" s="414"/>
      <c r="H2" s="414"/>
      <c r="I2" s="414"/>
      <c r="J2" s="406"/>
      <c r="K2" s="406"/>
    </row>
    <row r="3" spans="1:12">
      <c r="B3" s="86"/>
      <c r="C3" s="85"/>
      <c r="D3" s="85"/>
      <c r="E3" s="85"/>
      <c r="F3" s="85"/>
      <c r="G3" s="85"/>
      <c r="H3" s="85"/>
      <c r="I3" s="85"/>
      <c r="J3" s="85"/>
      <c r="K3" s="85"/>
    </row>
    <row r="4" spans="1:12" s="97" customFormat="1">
      <c r="A4" s="328"/>
      <c r="B4" s="342" t="s">
        <v>1122</v>
      </c>
      <c r="C4" s="329" t="s">
        <v>1123</v>
      </c>
      <c r="D4" s="329" t="s">
        <v>1124</v>
      </c>
      <c r="E4" s="329" t="s">
        <v>1125</v>
      </c>
      <c r="F4" s="329" t="s">
        <v>1126</v>
      </c>
      <c r="G4" s="329" t="s">
        <v>1127</v>
      </c>
      <c r="H4" s="329" t="s">
        <v>1128</v>
      </c>
      <c r="I4" s="329" t="s">
        <v>1129</v>
      </c>
      <c r="J4" s="329" t="s">
        <v>1130</v>
      </c>
      <c r="K4" s="329" t="s">
        <v>1131</v>
      </c>
      <c r="L4" s="340" t="s">
        <v>1131</v>
      </c>
    </row>
    <row r="5" spans="1:12" ht="78.75">
      <c r="A5" s="9" t="s">
        <v>1132</v>
      </c>
      <c r="B5" s="4" t="s">
        <v>11</v>
      </c>
      <c r="C5" s="12" t="s">
        <v>228</v>
      </c>
      <c r="D5" s="12" t="s">
        <v>263</v>
      </c>
      <c r="E5" s="12" t="s">
        <v>236</v>
      </c>
      <c r="F5" s="12" t="s">
        <v>230</v>
      </c>
      <c r="G5" s="12" t="s">
        <v>231</v>
      </c>
      <c r="H5" s="12" t="s">
        <v>232</v>
      </c>
      <c r="I5" s="57" t="s">
        <v>233</v>
      </c>
      <c r="J5" s="57" t="s">
        <v>234</v>
      </c>
      <c r="K5" s="57" t="s">
        <v>235</v>
      </c>
      <c r="L5" s="25"/>
    </row>
    <row r="6" spans="1:12" s="43" customFormat="1">
      <c r="A6" s="341" t="s">
        <v>1133</v>
      </c>
      <c r="B6" s="27" t="s">
        <v>1074</v>
      </c>
      <c r="C6" s="11">
        <v>3120000</v>
      </c>
      <c r="D6" s="11">
        <v>3120000</v>
      </c>
      <c r="E6" s="11"/>
      <c r="F6" s="11"/>
      <c r="G6" s="11"/>
      <c r="H6" s="11"/>
      <c r="I6" s="11">
        <f>C6+F6</f>
        <v>3120000</v>
      </c>
      <c r="J6" s="11">
        <f>D6+G6</f>
        <v>3120000</v>
      </c>
      <c r="K6" s="11">
        <f>E6+H6</f>
        <v>0</v>
      </c>
      <c r="L6" s="103"/>
    </row>
    <row r="7" spans="1:12" s="43" customFormat="1">
      <c r="A7" s="341" t="s">
        <v>1134</v>
      </c>
      <c r="B7" s="27" t="s">
        <v>208</v>
      </c>
      <c r="C7" s="11">
        <v>147637280</v>
      </c>
      <c r="D7" s="11">
        <v>268721317</v>
      </c>
      <c r="E7" s="11">
        <f t="shared" ref="E7:K7" si="0">SUM(E8:E13)</f>
        <v>120792762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120792762</v>
      </c>
      <c r="L7" s="103"/>
    </row>
    <row r="8" spans="1:12">
      <c r="A8" s="9" t="s">
        <v>1135</v>
      </c>
      <c r="B8" s="9" t="s">
        <v>1084</v>
      </c>
      <c r="C8" s="6"/>
      <c r="D8" s="6"/>
      <c r="E8" s="6">
        <v>5854928</v>
      </c>
      <c r="F8" s="6"/>
      <c r="G8" s="6"/>
      <c r="H8" s="6"/>
      <c r="I8" s="294">
        <f t="shared" ref="I8:I36" si="1">C8+F8</f>
        <v>0</v>
      </c>
      <c r="J8" s="294">
        <f t="shared" ref="J8:J13" si="2">D8+G8</f>
        <v>0</v>
      </c>
      <c r="K8" s="294">
        <f t="shared" ref="K8:K36" si="3">E8+H8</f>
        <v>5854928</v>
      </c>
      <c r="L8" s="25"/>
    </row>
    <row r="9" spans="1:12">
      <c r="A9" s="9" t="s">
        <v>1136</v>
      </c>
      <c r="B9" s="9" t="s">
        <v>1086</v>
      </c>
      <c r="C9" s="6"/>
      <c r="D9" s="6"/>
      <c r="E9" s="6">
        <v>3940367</v>
      </c>
      <c r="F9" s="6"/>
      <c r="G9" s="6"/>
      <c r="H9" s="6"/>
      <c r="I9" s="294">
        <f t="shared" si="1"/>
        <v>0</v>
      </c>
      <c r="J9" s="294">
        <f t="shared" si="2"/>
        <v>0</v>
      </c>
      <c r="K9" s="294">
        <f t="shared" si="3"/>
        <v>3940367</v>
      </c>
      <c r="L9" s="25"/>
    </row>
    <row r="10" spans="1:12">
      <c r="A10" s="9" t="s">
        <v>1137</v>
      </c>
      <c r="B10" s="9" t="s">
        <v>1085</v>
      </c>
      <c r="C10" s="6"/>
      <c r="D10" s="6"/>
      <c r="E10" s="6">
        <v>10620400</v>
      </c>
      <c r="F10" s="6"/>
      <c r="G10" s="6"/>
      <c r="H10" s="6"/>
      <c r="I10" s="294">
        <f t="shared" si="1"/>
        <v>0</v>
      </c>
      <c r="J10" s="294">
        <f t="shared" si="2"/>
        <v>0</v>
      </c>
      <c r="K10" s="294">
        <f t="shared" si="3"/>
        <v>10620400</v>
      </c>
      <c r="L10" s="25"/>
    </row>
    <row r="11" spans="1:12">
      <c r="A11" s="9" t="s">
        <v>1138</v>
      </c>
      <c r="B11" s="9" t="s">
        <v>1060</v>
      </c>
      <c r="C11" s="6"/>
      <c r="D11" s="6"/>
      <c r="E11" s="6">
        <v>80559817</v>
      </c>
      <c r="F11" s="6"/>
      <c r="G11" s="6"/>
      <c r="H11" s="6"/>
      <c r="I11" s="294">
        <f t="shared" si="1"/>
        <v>0</v>
      </c>
      <c r="J11" s="294">
        <f t="shared" si="2"/>
        <v>0</v>
      </c>
      <c r="K11" s="294">
        <f t="shared" si="3"/>
        <v>80559817</v>
      </c>
      <c r="L11" s="25"/>
    </row>
    <row r="12" spans="1:12">
      <c r="A12" s="9" t="s">
        <v>1139</v>
      </c>
      <c r="B12" s="9" t="s">
        <v>1063</v>
      </c>
      <c r="C12" s="6"/>
      <c r="D12" s="6"/>
      <c r="E12" s="6">
        <f>18999750+550500</f>
        <v>19550250</v>
      </c>
      <c r="F12" s="6"/>
      <c r="G12" s="6"/>
      <c r="H12" s="6"/>
      <c r="I12" s="294">
        <f t="shared" si="1"/>
        <v>0</v>
      </c>
      <c r="J12" s="294">
        <f t="shared" si="2"/>
        <v>0</v>
      </c>
      <c r="K12" s="294">
        <f t="shared" si="3"/>
        <v>19550250</v>
      </c>
      <c r="L12" s="25"/>
    </row>
    <row r="13" spans="1:12">
      <c r="A13" s="9" t="s">
        <v>1140</v>
      </c>
      <c r="B13" s="51" t="s">
        <v>1087</v>
      </c>
      <c r="C13" s="6"/>
      <c r="D13" s="6"/>
      <c r="E13" s="6">
        <v>267000</v>
      </c>
      <c r="F13" s="6"/>
      <c r="G13" s="6"/>
      <c r="H13" s="6"/>
      <c r="I13" s="294">
        <f t="shared" si="1"/>
        <v>0</v>
      </c>
      <c r="J13" s="294">
        <f t="shared" si="2"/>
        <v>0</v>
      </c>
      <c r="K13" s="294">
        <f t="shared" si="3"/>
        <v>267000</v>
      </c>
      <c r="L13" s="25"/>
    </row>
    <row r="14" spans="1:12" hidden="1">
      <c r="A14" s="9"/>
      <c r="B14" s="51"/>
      <c r="C14" s="6"/>
      <c r="D14" s="6"/>
      <c r="E14" s="6"/>
      <c r="F14" s="6"/>
      <c r="G14" s="6"/>
      <c r="H14" s="6"/>
      <c r="I14" s="11">
        <f t="shared" si="1"/>
        <v>0</v>
      </c>
      <c r="J14" s="11">
        <f t="shared" ref="J14:J36" si="4">D14+G14</f>
        <v>0</v>
      </c>
      <c r="K14" s="11">
        <f t="shared" si="3"/>
        <v>0</v>
      </c>
      <c r="L14" s="25"/>
    </row>
    <row r="15" spans="1:12" hidden="1">
      <c r="A15" s="9"/>
      <c r="B15" s="51"/>
      <c r="C15" s="6"/>
      <c r="D15" s="6"/>
      <c r="E15" s="6"/>
      <c r="F15" s="6"/>
      <c r="G15" s="6"/>
      <c r="H15" s="6"/>
      <c r="I15" s="11">
        <f t="shared" si="1"/>
        <v>0</v>
      </c>
      <c r="J15" s="11">
        <f t="shared" si="4"/>
        <v>0</v>
      </c>
      <c r="K15" s="11">
        <f t="shared" si="3"/>
        <v>0</v>
      </c>
      <c r="L15" s="25"/>
    </row>
    <row r="16" spans="1:12" hidden="1">
      <c r="A16" s="9"/>
      <c r="B16" s="51"/>
      <c r="C16" s="6"/>
      <c r="D16" s="6"/>
      <c r="E16" s="6"/>
      <c r="F16" s="6"/>
      <c r="G16" s="6"/>
      <c r="H16" s="6"/>
      <c r="I16" s="11">
        <f t="shared" si="1"/>
        <v>0</v>
      </c>
      <c r="J16" s="11">
        <f t="shared" si="4"/>
        <v>0</v>
      </c>
      <c r="K16" s="11">
        <f t="shared" si="3"/>
        <v>0</v>
      </c>
      <c r="L16" s="25"/>
    </row>
    <row r="17" spans="1:12" hidden="1">
      <c r="A17" s="9"/>
      <c r="B17" s="51"/>
      <c r="C17" s="6"/>
      <c r="D17" s="6"/>
      <c r="E17" s="6"/>
      <c r="F17" s="6"/>
      <c r="G17" s="6"/>
      <c r="H17" s="6"/>
      <c r="I17" s="11">
        <f t="shared" si="1"/>
        <v>0</v>
      </c>
      <c r="J17" s="11">
        <f t="shared" si="4"/>
        <v>0</v>
      </c>
      <c r="K17" s="11">
        <f t="shared" si="3"/>
        <v>0</v>
      </c>
      <c r="L17" s="25"/>
    </row>
    <row r="18" spans="1:12" hidden="1">
      <c r="A18" s="9"/>
      <c r="B18" s="51"/>
      <c r="C18" s="6"/>
      <c r="D18" s="6"/>
      <c r="E18" s="6"/>
      <c r="F18" s="6"/>
      <c r="G18" s="6"/>
      <c r="H18" s="6"/>
      <c r="I18" s="11">
        <f t="shared" si="1"/>
        <v>0</v>
      </c>
      <c r="J18" s="11">
        <f t="shared" si="4"/>
        <v>0</v>
      </c>
      <c r="K18" s="11">
        <f t="shared" si="3"/>
        <v>0</v>
      </c>
      <c r="L18" s="25"/>
    </row>
    <row r="19" spans="1:12" s="43" customFormat="1">
      <c r="A19" s="341" t="s">
        <v>1141</v>
      </c>
      <c r="B19" s="27" t="s">
        <v>209</v>
      </c>
      <c r="C19" s="11"/>
      <c r="D19" s="11"/>
      <c r="E19" s="11">
        <f>E20+E21</f>
        <v>0</v>
      </c>
      <c r="F19" s="11"/>
      <c r="G19" s="11"/>
      <c r="H19" s="11">
        <f>H20+H21</f>
        <v>0</v>
      </c>
      <c r="I19" s="11">
        <f t="shared" si="1"/>
        <v>0</v>
      </c>
      <c r="J19" s="11">
        <f t="shared" si="4"/>
        <v>0</v>
      </c>
      <c r="K19" s="11">
        <f t="shared" si="3"/>
        <v>0</v>
      </c>
      <c r="L19" s="103"/>
    </row>
    <row r="20" spans="1:12" hidden="1">
      <c r="A20" s="9"/>
      <c r="B20" s="51"/>
      <c r="C20" s="6"/>
      <c r="D20" s="6"/>
      <c r="E20" s="6"/>
      <c r="F20" s="6"/>
      <c r="G20" s="6"/>
      <c r="H20" s="6"/>
      <c r="I20" s="11">
        <f t="shared" si="1"/>
        <v>0</v>
      </c>
      <c r="J20" s="11">
        <f t="shared" si="4"/>
        <v>0</v>
      </c>
      <c r="K20" s="11">
        <f t="shared" si="3"/>
        <v>0</v>
      </c>
      <c r="L20" s="25"/>
    </row>
    <row r="21" spans="1:12" hidden="1">
      <c r="A21" s="9"/>
      <c r="B21" s="51"/>
      <c r="C21" s="6"/>
      <c r="D21" s="6"/>
      <c r="E21" s="6"/>
      <c r="F21" s="6"/>
      <c r="G21" s="6"/>
      <c r="H21" s="6"/>
      <c r="I21" s="11">
        <f t="shared" si="1"/>
        <v>0</v>
      </c>
      <c r="J21" s="11">
        <f t="shared" si="4"/>
        <v>0</v>
      </c>
      <c r="K21" s="11">
        <f t="shared" si="3"/>
        <v>0</v>
      </c>
      <c r="L21" s="25"/>
    </row>
    <row r="22" spans="1:12" s="43" customFormat="1">
      <c r="A22" s="341" t="s">
        <v>1142</v>
      </c>
      <c r="B22" s="27" t="s">
        <v>210</v>
      </c>
      <c r="C22" s="11">
        <v>10020155</v>
      </c>
      <c r="D22" s="11">
        <v>19766838</v>
      </c>
      <c r="E22" s="11">
        <f>E23+E24+E25+E26+E27+E28+E29</f>
        <v>3608864</v>
      </c>
      <c r="F22" s="11">
        <f>F23+F24+F25+F31</f>
        <v>0</v>
      </c>
      <c r="G22" s="11">
        <f>G23+G24+G25+G31</f>
        <v>0</v>
      </c>
      <c r="H22" s="11">
        <f>H23+H24+H25+H31</f>
        <v>0</v>
      </c>
      <c r="I22" s="11">
        <f t="shared" si="1"/>
        <v>10020155</v>
      </c>
      <c r="J22" s="11">
        <f t="shared" si="4"/>
        <v>19766838</v>
      </c>
      <c r="K22" s="11">
        <f t="shared" si="3"/>
        <v>3608864</v>
      </c>
      <c r="L22" s="103"/>
    </row>
    <row r="23" spans="1:12" hidden="1">
      <c r="A23" s="9"/>
      <c r="B23" s="9" t="s">
        <v>1027</v>
      </c>
      <c r="C23" s="6"/>
      <c r="D23" s="6"/>
      <c r="E23" s="6"/>
      <c r="F23" s="6"/>
      <c r="G23" s="6"/>
      <c r="H23" s="6"/>
      <c r="I23" s="294">
        <f t="shared" si="1"/>
        <v>0</v>
      </c>
      <c r="J23" s="294">
        <f t="shared" si="4"/>
        <v>0</v>
      </c>
      <c r="K23" s="294">
        <f t="shared" si="3"/>
        <v>0</v>
      </c>
      <c r="L23" s="25"/>
    </row>
    <row r="24" spans="1:12" hidden="1">
      <c r="A24" s="9"/>
      <c r="B24" s="51" t="s">
        <v>1061</v>
      </c>
      <c r="C24" s="6"/>
      <c r="D24" s="6"/>
      <c r="E24" s="6"/>
      <c r="F24" s="6"/>
      <c r="G24" s="6"/>
      <c r="H24" s="6"/>
      <c r="I24" s="294">
        <f t="shared" si="1"/>
        <v>0</v>
      </c>
      <c r="J24" s="294">
        <f t="shared" si="4"/>
        <v>0</v>
      </c>
      <c r="K24" s="294">
        <f t="shared" si="3"/>
        <v>0</v>
      </c>
      <c r="L24" s="25"/>
    </row>
    <row r="25" spans="1:12">
      <c r="A25" s="9" t="s">
        <v>1143</v>
      </c>
      <c r="B25" s="51" t="s">
        <v>1064</v>
      </c>
      <c r="C25" s="6"/>
      <c r="D25" s="6"/>
      <c r="E25" s="6">
        <f>36220+22441+37795+12598</f>
        <v>109054</v>
      </c>
      <c r="F25" s="6"/>
      <c r="G25" s="6"/>
      <c r="H25" s="6"/>
      <c r="I25" s="294">
        <f t="shared" si="1"/>
        <v>0</v>
      </c>
      <c r="J25" s="294">
        <f t="shared" si="4"/>
        <v>0</v>
      </c>
      <c r="K25" s="294">
        <f t="shared" si="3"/>
        <v>109054</v>
      </c>
      <c r="L25" s="25"/>
    </row>
    <row r="26" spans="1:12" hidden="1">
      <c r="A26" s="9"/>
      <c r="B26" s="51" t="s">
        <v>1066</v>
      </c>
      <c r="C26" s="6"/>
      <c r="D26" s="6"/>
      <c r="E26" s="6"/>
      <c r="F26" s="6"/>
      <c r="G26" s="6"/>
      <c r="H26" s="6"/>
      <c r="I26" s="294"/>
      <c r="J26" s="294"/>
      <c r="K26" s="294"/>
      <c r="L26" s="25"/>
    </row>
    <row r="27" spans="1:12">
      <c r="A27" s="9" t="s">
        <v>1144</v>
      </c>
      <c r="B27" s="51" t="s">
        <v>1082</v>
      </c>
      <c r="C27" s="6"/>
      <c r="D27" s="6"/>
      <c r="E27" s="6">
        <v>3099810</v>
      </c>
      <c r="F27" s="6"/>
      <c r="G27" s="6"/>
      <c r="H27" s="6"/>
      <c r="I27" s="294"/>
      <c r="J27" s="294"/>
      <c r="K27" s="294"/>
      <c r="L27" s="25"/>
    </row>
    <row r="28" spans="1:12" hidden="1">
      <c r="A28" s="9"/>
      <c r="B28" s="51"/>
      <c r="C28" s="6"/>
      <c r="D28" s="6"/>
      <c r="E28" s="6"/>
      <c r="F28" s="6"/>
      <c r="G28" s="6"/>
      <c r="H28" s="6"/>
      <c r="I28" s="294"/>
      <c r="J28" s="294"/>
      <c r="K28" s="294"/>
      <c r="L28" s="25"/>
    </row>
    <row r="29" spans="1:12">
      <c r="A29" s="9" t="s">
        <v>1145</v>
      </c>
      <c r="B29" s="51" t="s">
        <v>1083</v>
      </c>
      <c r="C29" s="6"/>
      <c r="D29" s="6"/>
      <c r="E29" s="6">
        <v>400000</v>
      </c>
      <c r="F29" s="6"/>
      <c r="G29" s="6"/>
      <c r="H29" s="6"/>
      <c r="I29" s="294"/>
      <c r="J29" s="294">
        <f t="shared" si="4"/>
        <v>0</v>
      </c>
      <c r="K29" s="294">
        <f t="shared" si="3"/>
        <v>400000</v>
      </c>
      <c r="L29" s="25"/>
    </row>
    <row r="30" spans="1:12" hidden="1">
      <c r="A30" s="9"/>
      <c r="B30" s="51"/>
      <c r="C30" s="6"/>
      <c r="D30" s="6"/>
      <c r="E30" s="6"/>
      <c r="F30" s="6"/>
      <c r="G30" s="6"/>
      <c r="H30" s="6"/>
      <c r="I30" s="11"/>
      <c r="J30" s="11"/>
      <c r="K30" s="11"/>
      <c r="L30" s="25"/>
    </row>
    <row r="31" spans="1:12" hidden="1">
      <c r="A31" s="9"/>
      <c r="B31" s="51"/>
      <c r="C31" s="6"/>
      <c r="D31" s="6"/>
      <c r="E31" s="6"/>
      <c r="F31" s="6"/>
      <c r="G31" s="6"/>
      <c r="H31" s="6"/>
      <c r="I31" s="11">
        <f t="shared" si="1"/>
        <v>0</v>
      </c>
      <c r="J31" s="11">
        <f t="shared" si="4"/>
        <v>0</v>
      </c>
      <c r="K31" s="11">
        <f t="shared" si="3"/>
        <v>0</v>
      </c>
      <c r="L31" s="25"/>
    </row>
    <row r="32" spans="1:12" hidden="1">
      <c r="A32" s="9"/>
      <c r="B32" s="51"/>
      <c r="C32" s="6"/>
      <c r="D32" s="6"/>
      <c r="E32" s="6"/>
      <c r="F32" s="6"/>
      <c r="G32" s="6"/>
      <c r="H32" s="6"/>
      <c r="I32" s="11">
        <f t="shared" si="1"/>
        <v>0</v>
      </c>
      <c r="J32" s="11">
        <f t="shared" si="4"/>
        <v>0</v>
      </c>
      <c r="K32" s="11">
        <f t="shared" si="3"/>
        <v>0</v>
      </c>
      <c r="L32" s="25"/>
    </row>
    <row r="33" spans="1:12" s="43" customFormat="1">
      <c r="A33" s="341" t="s">
        <v>1146</v>
      </c>
      <c r="B33" s="27" t="s">
        <v>211</v>
      </c>
      <c r="C33" s="11">
        <v>0</v>
      </c>
      <c r="D33" s="11"/>
      <c r="E33" s="11"/>
      <c r="F33" s="11"/>
      <c r="G33" s="11"/>
      <c r="H33" s="11"/>
      <c r="I33" s="11">
        <f t="shared" si="1"/>
        <v>0</v>
      </c>
      <c r="J33" s="11">
        <f t="shared" si="4"/>
        <v>0</v>
      </c>
      <c r="K33" s="11">
        <f t="shared" si="3"/>
        <v>0</v>
      </c>
      <c r="L33" s="103"/>
    </row>
    <row r="34" spans="1:12" s="43" customFormat="1">
      <c r="A34" s="341" t="s">
        <v>1147</v>
      </c>
      <c r="B34" s="27" t="s">
        <v>212</v>
      </c>
      <c r="C34" s="11">
        <v>0</v>
      </c>
      <c r="D34" s="11"/>
      <c r="E34" s="11"/>
      <c r="F34" s="11"/>
      <c r="G34" s="11"/>
      <c r="H34" s="11"/>
      <c r="I34" s="11">
        <f t="shared" si="1"/>
        <v>0</v>
      </c>
      <c r="J34" s="11">
        <f t="shared" si="4"/>
        <v>0</v>
      </c>
      <c r="K34" s="11">
        <f t="shared" si="3"/>
        <v>0</v>
      </c>
      <c r="L34" s="103"/>
    </row>
    <row r="35" spans="1:12" s="43" customFormat="1">
      <c r="A35" s="341" t="s">
        <v>1148</v>
      </c>
      <c r="B35" s="27" t="s">
        <v>572</v>
      </c>
      <c r="C35" s="11">
        <v>43408508</v>
      </c>
      <c r="D35" s="11">
        <v>47270901</v>
      </c>
      <c r="E35" s="11">
        <v>6850323</v>
      </c>
      <c r="F35" s="11"/>
      <c r="G35" s="11"/>
      <c r="H35" s="11"/>
      <c r="I35" s="11">
        <f t="shared" si="1"/>
        <v>43408508</v>
      </c>
      <c r="J35" s="11">
        <f t="shared" si="4"/>
        <v>47270901</v>
      </c>
      <c r="K35" s="11">
        <f t="shared" si="3"/>
        <v>6850323</v>
      </c>
      <c r="L35" s="103"/>
    </row>
    <row r="36" spans="1:12" s="1" customFormat="1">
      <c r="A36" s="9" t="s">
        <v>1149</v>
      </c>
      <c r="B36" s="33" t="s">
        <v>78</v>
      </c>
      <c r="C36" s="10">
        <f t="shared" ref="C36:H36" si="5">C6+C7+C19+C22+C33+C34+C35</f>
        <v>204185943</v>
      </c>
      <c r="D36" s="10">
        <f t="shared" si="5"/>
        <v>338879056</v>
      </c>
      <c r="E36" s="10">
        <f t="shared" si="5"/>
        <v>131251949</v>
      </c>
      <c r="F36" s="10">
        <f t="shared" si="5"/>
        <v>0</v>
      </c>
      <c r="G36" s="10">
        <f t="shared" si="5"/>
        <v>0</v>
      </c>
      <c r="H36" s="10">
        <f t="shared" si="5"/>
        <v>0</v>
      </c>
      <c r="I36" s="11">
        <f t="shared" si="1"/>
        <v>204185943</v>
      </c>
      <c r="J36" s="11">
        <f t="shared" si="4"/>
        <v>338879056</v>
      </c>
      <c r="K36" s="11">
        <f t="shared" si="3"/>
        <v>131251949</v>
      </c>
      <c r="L36" s="88"/>
    </row>
    <row r="37" spans="1:12" s="43" customFormat="1">
      <c r="A37" s="341" t="s">
        <v>1150</v>
      </c>
      <c r="B37" s="4" t="s">
        <v>728</v>
      </c>
      <c r="C37" s="104">
        <v>51334188</v>
      </c>
      <c r="D37" s="104">
        <v>50234188</v>
      </c>
      <c r="E37" s="104">
        <f>E40+E43+E44+E38+E39+E41+E42</f>
        <v>46546410</v>
      </c>
      <c r="F37" s="104">
        <f>SUM(F40)</f>
        <v>0</v>
      </c>
      <c r="G37" s="104">
        <f>SUM(G40)</f>
        <v>0</v>
      </c>
      <c r="H37" s="104">
        <f>SUM(H40)</f>
        <v>0</v>
      </c>
      <c r="I37" s="11">
        <f t="shared" ref="I37:K48" si="6">C37+F37</f>
        <v>51334188</v>
      </c>
      <c r="J37" s="11">
        <f t="shared" si="6"/>
        <v>50234188</v>
      </c>
      <c r="K37" s="11">
        <f t="shared" si="6"/>
        <v>46546410</v>
      </c>
      <c r="L37" s="105"/>
    </row>
    <row r="38" spans="1:12" hidden="1">
      <c r="A38" s="9"/>
      <c r="B38" s="9"/>
      <c r="C38" s="295"/>
      <c r="D38" s="295"/>
      <c r="E38" s="295"/>
      <c r="F38" s="295"/>
      <c r="G38" s="295"/>
      <c r="H38" s="295"/>
      <c r="I38" s="6"/>
      <c r="J38" s="6"/>
      <c r="K38" s="6"/>
      <c r="L38" s="296"/>
    </row>
    <row r="39" spans="1:12">
      <c r="A39" s="9" t="s">
        <v>1151</v>
      </c>
      <c r="B39" s="9" t="s">
        <v>1062</v>
      </c>
      <c r="C39" s="295"/>
      <c r="D39" s="295"/>
      <c r="E39" s="295">
        <v>45807160</v>
      </c>
      <c r="F39" s="295"/>
      <c r="G39" s="295"/>
      <c r="H39" s="295"/>
      <c r="I39" s="6"/>
      <c r="J39" s="6"/>
      <c r="K39" s="6"/>
      <c r="L39" s="296"/>
    </row>
    <row r="40" spans="1:12">
      <c r="A40" s="9" t="s">
        <v>1152</v>
      </c>
      <c r="B40" s="26" t="s">
        <v>1081</v>
      </c>
      <c r="C40" s="6"/>
      <c r="D40" s="6"/>
      <c r="E40" s="6">
        <v>119250</v>
      </c>
      <c r="F40" s="6"/>
      <c r="G40" s="6"/>
      <c r="H40" s="6"/>
      <c r="I40" s="294">
        <f t="shared" si="6"/>
        <v>0</v>
      </c>
      <c r="J40" s="294">
        <f t="shared" si="6"/>
        <v>0</v>
      </c>
      <c r="K40" s="294">
        <f t="shared" si="6"/>
        <v>119250</v>
      </c>
      <c r="L40" s="25"/>
    </row>
    <row r="41" spans="1:12">
      <c r="A41" s="9" t="s">
        <v>1153</v>
      </c>
      <c r="B41" s="26" t="s">
        <v>1065</v>
      </c>
      <c r="C41" s="6"/>
      <c r="D41" s="6"/>
      <c r="E41" s="6">
        <f>497375+122625</f>
        <v>620000</v>
      </c>
      <c r="F41" s="6"/>
      <c r="G41" s="6"/>
      <c r="H41" s="6"/>
      <c r="I41" s="294"/>
      <c r="J41" s="294"/>
      <c r="K41" s="294"/>
      <c r="L41" s="25"/>
    </row>
    <row r="42" spans="1:12" hidden="1">
      <c r="A42" s="9"/>
      <c r="B42" s="26" t="s">
        <v>1029</v>
      </c>
      <c r="C42" s="6"/>
      <c r="D42" s="6"/>
      <c r="E42" s="6"/>
      <c r="F42" s="6"/>
      <c r="G42" s="6"/>
      <c r="H42" s="6"/>
      <c r="I42" s="294"/>
      <c r="J42" s="294"/>
      <c r="K42" s="294"/>
      <c r="L42" s="25"/>
    </row>
    <row r="43" spans="1:12" hidden="1">
      <c r="A43" s="9"/>
      <c r="B43" s="26"/>
      <c r="C43" s="6"/>
      <c r="D43" s="6"/>
      <c r="E43" s="6"/>
      <c r="F43" s="6"/>
      <c r="G43" s="6"/>
      <c r="H43" s="6"/>
      <c r="I43" s="294">
        <f t="shared" si="6"/>
        <v>0</v>
      </c>
      <c r="J43" s="294">
        <f t="shared" si="6"/>
        <v>0</v>
      </c>
      <c r="K43" s="294">
        <f t="shared" si="6"/>
        <v>0</v>
      </c>
      <c r="L43" s="25"/>
    </row>
    <row r="44" spans="1:12" hidden="1">
      <c r="A44" s="9"/>
      <c r="B44" s="26" t="s">
        <v>1028</v>
      </c>
      <c r="C44" s="6"/>
      <c r="D44" s="6"/>
      <c r="E44" s="6"/>
      <c r="F44" s="6"/>
      <c r="G44" s="6"/>
      <c r="H44" s="6"/>
      <c r="I44" s="294">
        <f t="shared" si="6"/>
        <v>0</v>
      </c>
      <c r="J44" s="294">
        <f t="shared" si="6"/>
        <v>0</v>
      </c>
      <c r="K44" s="294">
        <f t="shared" si="6"/>
        <v>0</v>
      </c>
      <c r="L44" s="25"/>
    </row>
    <row r="45" spans="1:12" s="43" customFormat="1" ht="31.5">
      <c r="A45" s="341" t="s">
        <v>1154</v>
      </c>
      <c r="B45" s="22" t="s">
        <v>1080</v>
      </c>
      <c r="C45" s="11"/>
      <c r="D45" s="11">
        <v>1100000</v>
      </c>
      <c r="E45" s="11">
        <v>1100000</v>
      </c>
      <c r="F45" s="11"/>
      <c r="G45" s="11"/>
      <c r="H45" s="11"/>
      <c r="I45" s="11">
        <f t="shared" si="6"/>
        <v>0</v>
      </c>
      <c r="J45" s="11">
        <f t="shared" si="6"/>
        <v>1100000</v>
      </c>
      <c r="K45" s="11">
        <f t="shared" si="6"/>
        <v>1100000</v>
      </c>
      <c r="L45" s="103"/>
    </row>
    <row r="46" spans="1:12" s="43" customFormat="1">
      <c r="A46" s="341" t="s">
        <v>1155</v>
      </c>
      <c r="B46" s="4" t="s">
        <v>205</v>
      </c>
      <c r="C46" s="11"/>
      <c r="D46" s="11"/>
      <c r="E46" s="11"/>
      <c r="F46" s="11"/>
      <c r="G46" s="11"/>
      <c r="H46" s="11"/>
      <c r="I46" s="11">
        <f t="shared" si="6"/>
        <v>0</v>
      </c>
      <c r="J46" s="11">
        <f t="shared" si="6"/>
        <v>0</v>
      </c>
      <c r="K46" s="11">
        <f t="shared" si="6"/>
        <v>0</v>
      </c>
      <c r="L46" s="103"/>
    </row>
    <row r="47" spans="1:12" s="43" customFormat="1">
      <c r="A47" s="341" t="s">
        <v>1156</v>
      </c>
      <c r="B47" s="4" t="s">
        <v>206</v>
      </c>
      <c r="C47" s="11">
        <v>13860300</v>
      </c>
      <c r="D47" s="11">
        <v>13860300</v>
      </c>
      <c r="E47" s="11">
        <v>12849951</v>
      </c>
      <c r="F47" s="11"/>
      <c r="G47" s="11"/>
      <c r="H47" s="11"/>
      <c r="I47" s="11">
        <f t="shared" si="6"/>
        <v>13860300</v>
      </c>
      <c r="J47" s="11">
        <f t="shared" si="6"/>
        <v>13860300</v>
      </c>
      <c r="K47" s="11">
        <f t="shared" si="6"/>
        <v>12849951</v>
      </c>
      <c r="L47" s="103"/>
    </row>
    <row r="48" spans="1:12" s="1" customFormat="1">
      <c r="A48" s="9" t="s">
        <v>1157</v>
      </c>
      <c r="B48" s="33" t="s">
        <v>15</v>
      </c>
      <c r="C48" s="10">
        <f>C37+C45+C47+C46</f>
        <v>65194488</v>
      </c>
      <c r="D48" s="10">
        <f>D37+D45+D47+D46</f>
        <v>65194488</v>
      </c>
      <c r="E48" s="10">
        <f>E37+E45+E47+E46</f>
        <v>60496361</v>
      </c>
      <c r="F48" s="10">
        <f>SUM(F40:F47)</f>
        <v>0</v>
      </c>
      <c r="G48" s="10">
        <f>SUM(G40:G47)</f>
        <v>0</v>
      </c>
      <c r="H48" s="10">
        <f>SUM(H40:H47)</f>
        <v>0</v>
      </c>
      <c r="I48" s="11">
        <f t="shared" si="6"/>
        <v>65194488</v>
      </c>
      <c r="J48" s="11">
        <f t="shared" si="6"/>
        <v>65194488</v>
      </c>
      <c r="K48" s="11">
        <f t="shared" si="6"/>
        <v>60496361</v>
      </c>
      <c r="L48" s="88"/>
    </row>
    <row r="50" spans="2:8">
      <c r="C50" s="2"/>
      <c r="D50" s="2"/>
      <c r="E50" s="2"/>
      <c r="F50" s="2"/>
      <c r="G50" s="2"/>
      <c r="H50" s="2"/>
    </row>
    <row r="51" spans="2:8">
      <c r="C51" s="2"/>
      <c r="D51" s="2"/>
      <c r="E51" s="2"/>
      <c r="F51" s="2"/>
      <c r="G51" s="2"/>
      <c r="H51" s="2"/>
    </row>
    <row r="58" spans="2:8">
      <c r="B58" s="106"/>
      <c r="C58" s="106"/>
      <c r="D58" s="106"/>
      <c r="E58" s="106"/>
      <c r="F58" s="23"/>
      <c r="G58" s="23"/>
      <c r="H58" s="23"/>
    </row>
    <row r="59" spans="2:8">
      <c r="B59" s="25"/>
      <c r="C59" s="62"/>
      <c r="D59" s="62"/>
      <c r="E59" s="62"/>
      <c r="F59" s="62"/>
      <c r="G59" s="62"/>
      <c r="H59" s="62"/>
    </row>
  </sheetData>
  <mergeCells count="2">
    <mergeCell ref="B2:K2"/>
    <mergeCell ref="B1:K1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60" fitToHeight="2" orientation="landscape" r:id="rId1"/>
  <headerFooter alignWithMargins="0">
    <oddHeader xml:space="preserve">&amp;C10. melléklet a 7/2021. (V. 27.) önkormányzati rendelethez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13">
    <pageSetUpPr fitToPage="1"/>
  </sheetPr>
  <dimension ref="A1:I116"/>
  <sheetViews>
    <sheetView view="pageLayout" topLeftCell="A4" zoomScaleNormal="100" workbookViewId="0">
      <selection activeCell="I14" sqref="I14"/>
    </sheetView>
  </sheetViews>
  <sheetFormatPr defaultRowHeight="15"/>
  <cols>
    <col min="1" max="1" width="9.140625" style="64"/>
    <col min="2" max="2" width="47.85546875" style="64" customWidth="1"/>
    <col min="3" max="3" width="17.7109375" style="72" customWidth="1"/>
    <col min="4" max="4" width="14" style="72" customWidth="1"/>
    <col min="5" max="5" width="16.7109375" style="72" customWidth="1"/>
    <col min="6" max="6" width="17.85546875" style="72" customWidth="1"/>
    <col min="7" max="7" width="12.85546875" style="73" hidden="1" customWidth="1"/>
    <col min="8" max="8" width="13.5703125" style="64" customWidth="1"/>
    <col min="9" max="9" width="20.7109375" style="64" customWidth="1"/>
    <col min="10" max="10" width="18" style="64" customWidth="1"/>
    <col min="11" max="16384" width="9.140625" style="64"/>
  </cols>
  <sheetData>
    <row r="1" spans="1:9" s="30" customFormat="1" ht="14.25">
      <c r="B1" s="417" t="s">
        <v>79</v>
      </c>
      <c r="C1" s="418"/>
      <c r="D1" s="418"/>
      <c r="E1" s="418"/>
      <c r="F1" s="418"/>
      <c r="G1" s="418"/>
      <c r="H1" s="301"/>
    </row>
    <row r="2" spans="1:9" s="30" customFormat="1" ht="14.25">
      <c r="B2" s="417" t="s">
        <v>80</v>
      </c>
      <c r="C2" s="418"/>
      <c r="D2" s="418"/>
      <c r="E2" s="418"/>
      <c r="F2" s="418"/>
      <c r="G2" s="418"/>
      <c r="H2" s="301"/>
    </row>
    <row r="3" spans="1:9" s="30" customFormat="1" ht="14.25">
      <c r="B3" s="417" t="s">
        <v>920</v>
      </c>
      <c r="C3" s="417"/>
      <c r="D3" s="417"/>
      <c r="E3" s="417"/>
      <c r="F3" s="417"/>
      <c r="G3" s="417"/>
      <c r="H3" s="301"/>
    </row>
    <row r="4" spans="1:9">
      <c r="B4" s="63"/>
      <c r="C4" s="67"/>
      <c r="D4" s="67"/>
      <c r="E4" s="67"/>
      <c r="F4" s="67"/>
      <c r="G4" s="68"/>
    </row>
    <row r="5" spans="1:9" s="66" customFormat="1">
      <c r="B5" s="65"/>
      <c r="C5" s="69"/>
      <c r="D5" s="69"/>
      <c r="E5" s="69"/>
      <c r="F5" s="69"/>
      <c r="G5" s="70"/>
    </row>
    <row r="6" spans="1:9" s="63" customFormat="1">
      <c r="B6" s="419" t="s">
        <v>1030</v>
      </c>
      <c r="C6" s="416"/>
      <c r="D6" s="416"/>
      <c r="E6" s="416"/>
      <c r="F6" s="416"/>
      <c r="G6" s="416"/>
      <c r="H6" s="303"/>
    </row>
    <row r="7" spans="1:9" s="63" customFormat="1">
      <c r="B7" s="293"/>
      <c r="C7" s="302"/>
      <c r="D7" s="302"/>
      <c r="E7" s="302"/>
      <c r="F7" s="302"/>
      <c r="G7" s="302"/>
      <c r="H7" s="303"/>
    </row>
    <row r="8" spans="1:9" s="63" customFormat="1">
      <c r="B8" s="419" t="s">
        <v>1031</v>
      </c>
      <c r="C8" s="416"/>
      <c r="D8" s="416"/>
      <c r="E8" s="416"/>
      <c r="F8" s="416"/>
      <c r="G8" s="416"/>
      <c r="H8" s="303"/>
      <c r="I8" s="303"/>
    </row>
    <row r="9" spans="1:9" s="63" customFormat="1">
      <c r="B9" s="416"/>
      <c r="C9" s="416"/>
      <c r="D9" s="416"/>
      <c r="E9" s="416"/>
      <c r="F9" s="416"/>
      <c r="G9" s="416"/>
      <c r="H9" s="303"/>
      <c r="I9" s="303"/>
    </row>
    <row r="10" spans="1:9" s="63" customFormat="1">
      <c r="B10" s="416"/>
      <c r="C10" s="416"/>
      <c r="D10" s="416"/>
      <c r="E10" s="416"/>
      <c r="F10" s="416"/>
      <c r="G10" s="416"/>
      <c r="H10" s="303"/>
      <c r="I10" s="303"/>
    </row>
    <row r="11" spans="1:9" s="297" customFormat="1">
      <c r="B11" s="298" t="s">
        <v>1032</v>
      </c>
      <c r="C11" s="298"/>
      <c r="D11" s="298"/>
      <c r="E11" s="298"/>
      <c r="F11" s="298"/>
      <c r="G11" s="298"/>
      <c r="H11" s="299"/>
      <c r="I11" s="299"/>
    </row>
    <row r="12" spans="1:9" s="297" customFormat="1">
      <c r="B12" s="298" t="s">
        <v>1033</v>
      </c>
      <c r="C12" s="298"/>
      <c r="D12" s="298"/>
      <c r="E12" s="298"/>
      <c r="F12" s="298"/>
      <c r="G12" s="298"/>
      <c r="H12" s="299"/>
      <c r="I12" s="299"/>
    </row>
    <row r="13" spans="1:9" s="297" customFormat="1" ht="33" customHeight="1">
      <c r="B13" s="415" t="s">
        <v>1034</v>
      </c>
      <c r="C13" s="416"/>
      <c r="D13" s="416"/>
      <c r="E13" s="416"/>
      <c r="F13" s="416"/>
      <c r="G13" s="298"/>
      <c r="H13" s="299"/>
      <c r="I13" s="299"/>
    </row>
    <row r="14" spans="1:9" s="297" customFormat="1" ht="33" customHeight="1">
      <c r="B14" s="298"/>
      <c r="C14" s="302"/>
      <c r="D14" s="302"/>
      <c r="E14" s="302"/>
      <c r="F14" s="302"/>
      <c r="G14" s="298"/>
      <c r="H14" s="299"/>
      <c r="I14" s="299"/>
    </row>
    <row r="15" spans="1:9">
      <c r="A15" s="300"/>
      <c r="B15" s="351" t="s">
        <v>1122</v>
      </c>
      <c r="C15" s="352" t="s">
        <v>1123</v>
      </c>
      <c r="D15" s="352" t="s">
        <v>1124</v>
      </c>
      <c r="E15" s="352" t="s">
        <v>1125</v>
      </c>
      <c r="F15" s="352" t="s">
        <v>1126</v>
      </c>
    </row>
    <row r="16" spans="1:9" ht="30">
      <c r="A16" s="300" t="s">
        <v>1132</v>
      </c>
      <c r="B16" s="300"/>
      <c r="C16" s="124" t="s">
        <v>264</v>
      </c>
      <c r="D16" s="124" t="s">
        <v>265</v>
      </c>
      <c r="E16" s="125" t="s">
        <v>266</v>
      </c>
      <c r="F16" s="71" t="s">
        <v>17</v>
      </c>
    </row>
    <row r="17" spans="1:7">
      <c r="A17" s="300" t="s">
        <v>1133</v>
      </c>
      <c r="B17" s="166" t="s">
        <v>1035</v>
      </c>
      <c r="C17" s="248">
        <v>2161000</v>
      </c>
      <c r="D17" s="248">
        <v>2161000</v>
      </c>
      <c r="E17" s="248">
        <v>1867151</v>
      </c>
      <c r="F17" s="248">
        <v>900000</v>
      </c>
    </row>
    <row r="18" spans="1:7" ht="30">
      <c r="A18" s="300" t="s">
        <v>1134</v>
      </c>
      <c r="B18" s="242" t="s">
        <v>1036</v>
      </c>
      <c r="C18" s="248">
        <v>332000</v>
      </c>
      <c r="D18" s="248">
        <v>332000</v>
      </c>
      <c r="E18" s="248">
        <v>311211</v>
      </c>
      <c r="F18" s="248">
        <v>140000</v>
      </c>
    </row>
    <row r="19" spans="1:7">
      <c r="A19" s="300" t="s">
        <v>1135</v>
      </c>
      <c r="B19" s="166" t="s">
        <v>1037</v>
      </c>
      <c r="C19" s="248">
        <v>3221349</v>
      </c>
      <c r="D19" s="248">
        <v>3221349</v>
      </c>
      <c r="E19" s="248"/>
      <c r="F19" s="248">
        <v>1527500</v>
      </c>
    </row>
    <row r="20" spans="1:7">
      <c r="A20" s="300" t="s">
        <v>1136</v>
      </c>
      <c r="B20" s="166" t="s">
        <v>1038</v>
      </c>
      <c r="C20" s="248"/>
      <c r="D20" s="248"/>
      <c r="E20" s="248"/>
      <c r="F20" s="248"/>
    </row>
    <row r="21" spans="1:7">
      <c r="A21" s="300" t="s">
        <v>1137</v>
      </c>
      <c r="B21" s="166" t="s">
        <v>1039</v>
      </c>
      <c r="C21" s="248"/>
      <c r="D21" s="248"/>
      <c r="E21" s="248"/>
      <c r="F21" s="248"/>
    </row>
    <row r="22" spans="1:7">
      <c r="A22" s="300" t="s">
        <v>1138</v>
      </c>
      <c r="B22" s="166" t="s">
        <v>1040</v>
      </c>
      <c r="C22" s="248">
        <v>1335989</v>
      </c>
      <c r="D22" s="248">
        <v>1335989</v>
      </c>
      <c r="E22" s="248"/>
      <c r="F22" s="248">
        <v>1335989</v>
      </c>
    </row>
    <row r="23" spans="1:7">
      <c r="A23" s="300" t="s">
        <v>1139</v>
      </c>
      <c r="B23" s="166" t="s">
        <v>1041</v>
      </c>
      <c r="C23" s="248"/>
      <c r="D23" s="248"/>
      <c r="E23" s="248"/>
      <c r="F23" s="248"/>
    </row>
    <row r="24" spans="1:7">
      <c r="A24" s="300" t="s">
        <v>1140</v>
      </c>
      <c r="B24" s="166" t="s">
        <v>1042</v>
      </c>
      <c r="C24" s="248">
        <v>10399432</v>
      </c>
      <c r="D24" s="248">
        <v>10399432</v>
      </c>
      <c r="E24" s="248">
        <v>4911772</v>
      </c>
      <c r="F24" s="248">
        <v>5014456</v>
      </c>
    </row>
    <row r="25" spans="1:7" s="30" customFormat="1">
      <c r="A25" s="300" t="s">
        <v>1141</v>
      </c>
      <c r="B25" s="265" t="s">
        <v>1043</v>
      </c>
      <c r="C25" s="250">
        <f>C17+C18+C19+C20+C21+C22+C23+C24</f>
        <v>17449770</v>
      </c>
      <c r="D25" s="250">
        <f>D17+D18+D19+D20+D21+D22+D23+D24</f>
        <v>17449770</v>
      </c>
      <c r="E25" s="250">
        <f>E17+E18+E19+E20+E21+E22+E23+E24</f>
        <v>7090134</v>
      </c>
      <c r="F25" s="250">
        <f>F17+F18+F19+F20+F21+F22+F23+F24</f>
        <v>8917945</v>
      </c>
      <c r="G25" s="73"/>
    </row>
    <row r="26" spans="1:7" ht="45">
      <c r="A26" s="300" t="s">
        <v>1142</v>
      </c>
      <c r="B26" s="264" t="s">
        <v>1046</v>
      </c>
      <c r="C26" s="248"/>
      <c r="D26" s="248"/>
      <c r="E26" s="248"/>
      <c r="F26" s="248"/>
    </row>
    <row r="27" spans="1:7" ht="45">
      <c r="A27" s="300" t="s">
        <v>1143</v>
      </c>
      <c r="B27" s="264" t="s">
        <v>1047</v>
      </c>
      <c r="C27" s="248"/>
      <c r="D27" s="248"/>
      <c r="E27" s="248"/>
      <c r="F27" s="248"/>
    </row>
    <row r="28" spans="1:7" ht="30">
      <c r="A28" s="300" t="s">
        <v>1144</v>
      </c>
      <c r="B28" s="263" t="s">
        <v>1048</v>
      </c>
      <c r="C28" s="248">
        <v>10399432</v>
      </c>
      <c r="D28" s="248">
        <v>10399432</v>
      </c>
      <c r="E28" s="248"/>
      <c r="F28" s="248"/>
    </row>
    <row r="29" spans="1:7">
      <c r="A29" s="300" t="s">
        <v>1145</v>
      </c>
      <c r="B29" s="263" t="s">
        <v>1067</v>
      </c>
      <c r="C29" s="248"/>
      <c r="D29" s="248"/>
      <c r="E29" s="248">
        <v>5384976</v>
      </c>
      <c r="F29" s="248">
        <v>5014456</v>
      </c>
    </row>
    <row r="30" spans="1:7">
      <c r="A30" s="300" t="s">
        <v>1146</v>
      </c>
      <c r="B30" s="166" t="s">
        <v>1044</v>
      </c>
      <c r="C30" s="248"/>
      <c r="D30" s="248"/>
      <c r="E30" s="248"/>
      <c r="F30" s="248">
        <v>1113727</v>
      </c>
    </row>
    <row r="31" spans="1:7">
      <c r="A31" s="300" t="s">
        <v>1147</v>
      </c>
      <c r="B31" s="264" t="s">
        <v>1050</v>
      </c>
      <c r="C31" s="248">
        <v>10399432</v>
      </c>
      <c r="D31" s="248">
        <v>10399432</v>
      </c>
      <c r="E31" s="248">
        <v>5384976</v>
      </c>
      <c r="F31" s="248">
        <v>5014456</v>
      </c>
    </row>
    <row r="32" spans="1:7" ht="31.5">
      <c r="A32" s="300" t="s">
        <v>1148</v>
      </c>
      <c r="B32" s="304" t="s">
        <v>1051</v>
      </c>
      <c r="C32" s="248">
        <v>7050338</v>
      </c>
      <c r="D32" s="248">
        <v>7050338</v>
      </c>
      <c r="E32" s="248">
        <v>1705158</v>
      </c>
      <c r="F32" s="248">
        <v>2789762</v>
      </c>
    </row>
    <row r="33" spans="1:7" s="30" customFormat="1" ht="15.75">
      <c r="A33" s="300" t="s">
        <v>1149</v>
      </c>
      <c r="B33" s="305" t="s">
        <v>1045</v>
      </c>
      <c r="C33" s="250">
        <f>C31+C32</f>
        <v>17449770</v>
      </c>
      <c r="D33" s="250">
        <f>D31+D32</f>
        <v>17449770</v>
      </c>
      <c r="E33" s="250">
        <f>E31+E32</f>
        <v>7090134</v>
      </c>
      <c r="F33" s="250">
        <f>F31+F32</f>
        <v>7804218</v>
      </c>
      <c r="G33" s="73"/>
    </row>
    <row r="36" spans="1:7">
      <c r="B36" s="419" t="s">
        <v>1030</v>
      </c>
      <c r="C36" s="416"/>
      <c r="D36" s="416"/>
      <c r="E36" s="416"/>
      <c r="F36" s="416"/>
      <c r="G36" s="416"/>
    </row>
    <row r="37" spans="1:7">
      <c r="B37" s="419" t="s">
        <v>1052</v>
      </c>
      <c r="C37" s="416"/>
      <c r="D37" s="416"/>
      <c r="E37" s="416"/>
      <c r="F37" s="416"/>
      <c r="G37" s="416"/>
    </row>
    <row r="38" spans="1:7">
      <c r="B38" s="416"/>
      <c r="C38" s="416"/>
      <c r="D38" s="416"/>
      <c r="E38" s="416"/>
      <c r="F38" s="416"/>
      <c r="G38" s="416"/>
    </row>
    <row r="39" spans="1:7">
      <c r="B39" s="416"/>
      <c r="C39" s="416"/>
      <c r="D39" s="416"/>
      <c r="E39" s="416"/>
      <c r="F39" s="416"/>
      <c r="G39" s="416"/>
    </row>
    <row r="40" spans="1:7">
      <c r="B40" s="298" t="s">
        <v>1053</v>
      </c>
      <c r="C40" s="298"/>
      <c r="D40" s="298"/>
      <c r="E40" s="298"/>
      <c r="F40" s="298"/>
      <c r="G40" s="298"/>
    </row>
    <row r="41" spans="1:7">
      <c r="B41" s="298"/>
      <c r="C41" s="298"/>
      <c r="D41" s="298"/>
      <c r="E41" s="298"/>
      <c r="F41" s="298"/>
      <c r="G41" s="298"/>
    </row>
    <row r="42" spans="1:7">
      <c r="A42" s="300"/>
      <c r="B42" s="351" t="s">
        <v>1122</v>
      </c>
      <c r="C42" s="352" t="s">
        <v>1123</v>
      </c>
      <c r="D42" s="352" t="s">
        <v>1124</v>
      </c>
      <c r="E42" s="352" t="s">
        <v>1125</v>
      </c>
      <c r="F42" s="352" t="s">
        <v>1126</v>
      </c>
    </row>
    <row r="43" spans="1:7" ht="30">
      <c r="A43" s="300" t="s">
        <v>1132</v>
      </c>
      <c r="B43" s="300"/>
      <c r="C43" s="124" t="s">
        <v>264</v>
      </c>
      <c r="D43" s="124" t="s">
        <v>265</v>
      </c>
      <c r="E43" s="125" t="s">
        <v>266</v>
      </c>
      <c r="F43" s="71" t="s">
        <v>17</v>
      </c>
    </row>
    <row r="44" spans="1:7">
      <c r="A44" s="300" t="s">
        <v>1133</v>
      </c>
      <c r="B44" s="166" t="s">
        <v>1035</v>
      </c>
      <c r="C44" s="248"/>
      <c r="D44" s="248"/>
      <c r="E44" s="248"/>
      <c r="F44" s="248"/>
    </row>
    <row r="45" spans="1:7" ht="30">
      <c r="A45" s="300" t="s">
        <v>1134</v>
      </c>
      <c r="B45" s="242" t="s">
        <v>1036</v>
      </c>
      <c r="C45" s="248"/>
      <c r="D45" s="248"/>
      <c r="E45" s="248"/>
      <c r="F45" s="248"/>
    </row>
    <row r="46" spans="1:7">
      <c r="A46" s="300" t="s">
        <v>1135</v>
      </c>
      <c r="B46" s="166" t="s">
        <v>1037</v>
      </c>
      <c r="C46" s="248"/>
      <c r="D46" s="248"/>
      <c r="E46" s="248">
        <v>21195000</v>
      </c>
      <c r="F46" s="248"/>
    </row>
    <row r="47" spans="1:7">
      <c r="A47" s="300" t="s">
        <v>1136</v>
      </c>
      <c r="B47" s="166" t="s">
        <v>1038</v>
      </c>
      <c r="C47" s="248"/>
      <c r="D47" s="248"/>
      <c r="E47" s="248"/>
      <c r="F47" s="248"/>
    </row>
    <row r="48" spans="1:7">
      <c r="A48" s="300" t="s">
        <v>1137</v>
      </c>
      <c r="B48" s="166" t="s">
        <v>1039</v>
      </c>
      <c r="C48" s="248"/>
      <c r="D48" s="248"/>
      <c r="E48" s="248"/>
      <c r="F48" s="248"/>
    </row>
    <row r="49" spans="1:7">
      <c r="A49" s="300" t="s">
        <v>1138</v>
      </c>
      <c r="B49" s="166" t="s">
        <v>1040</v>
      </c>
      <c r="C49" s="248">
        <v>81865769</v>
      </c>
      <c r="D49" s="248">
        <v>81865769</v>
      </c>
      <c r="E49" s="248">
        <v>80581417</v>
      </c>
      <c r="F49" s="248">
        <v>1009295</v>
      </c>
    </row>
    <row r="50" spans="1:7">
      <c r="A50" s="300" t="s">
        <v>1139</v>
      </c>
      <c r="B50" s="166" t="s">
        <v>1041</v>
      </c>
      <c r="C50" s="248"/>
      <c r="D50" s="248"/>
      <c r="E50" s="248"/>
      <c r="F50" s="248"/>
    </row>
    <row r="51" spans="1:7">
      <c r="A51" s="300" t="s">
        <v>1140</v>
      </c>
      <c r="B51" s="166" t="s">
        <v>1042</v>
      </c>
      <c r="C51" s="248"/>
      <c r="D51" s="248"/>
      <c r="E51" s="248"/>
      <c r="F51" s="248"/>
    </row>
    <row r="52" spans="1:7">
      <c r="A52" s="300" t="s">
        <v>1141</v>
      </c>
      <c r="B52" s="265" t="s">
        <v>1043</v>
      </c>
      <c r="C52" s="250">
        <f>C44+C45+C46+C47+C48+C49+C50+C51</f>
        <v>81865769</v>
      </c>
      <c r="D52" s="250">
        <f>D44+D45+D46+D47+D48+D49+D50+D51</f>
        <v>81865769</v>
      </c>
      <c r="E52" s="250">
        <f>E44+E45+E46+E47+E48+E49+E50+E51</f>
        <v>101776417</v>
      </c>
      <c r="F52" s="250">
        <f>F44+F45+F46+F47+F48+F49+F50+F51</f>
        <v>1009295</v>
      </c>
    </row>
    <row r="53" spans="1:7" ht="45">
      <c r="A53" s="300" t="s">
        <v>1142</v>
      </c>
      <c r="B53" s="264" t="s">
        <v>1046</v>
      </c>
      <c r="C53" s="248"/>
      <c r="D53" s="248"/>
      <c r="E53" s="248"/>
      <c r="F53" s="248"/>
    </row>
    <row r="54" spans="1:7" ht="45">
      <c r="A54" s="300" t="s">
        <v>1143</v>
      </c>
      <c r="B54" s="264" t="s">
        <v>1047</v>
      </c>
      <c r="C54" s="248">
        <v>41140228</v>
      </c>
      <c r="D54" s="248">
        <v>41140228</v>
      </c>
      <c r="E54" s="248">
        <v>41140228</v>
      </c>
      <c r="F54" s="248"/>
    </row>
    <row r="55" spans="1:7" ht="30">
      <c r="A55" s="300" t="s">
        <v>1144</v>
      </c>
      <c r="B55" s="263" t="s">
        <v>1048</v>
      </c>
      <c r="C55" s="248"/>
      <c r="D55" s="248"/>
      <c r="E55" s="248"/>
      <c r="F55" s="248"/>
    </row>
    <row r="56" spans="1:7" ht="30">
      <c r="A56" s="300" t="s">
        <v>1145</v>
      </c>
      <c r="B56" s="263" t="s">
        <v>1049</v>
      </c>
      <c r="C56" s="248"/>
      <c r="D56" s="248"/>
      <c r="E56" s="248"/>
      <c r="F56" s="248"/>
    </row>
    <row r="57" spans="1:7">
      <c r="A57" s="300" t="s">
        <v>1146</v>
      </c>
      <c r="B57" s="166" t="s">
        <v>1044</v>
      </c>
      <c r="C57" s="248"/>
      <c r="D57" s="248"/>
      <c r="E57" s="248"/>
      <c r="F57" s="248"/>
    </row>
    <row r="58" spans="1:7">
      <c r="A58" s="300" t="s">
        <v>1147</v>
      </c>
      <c r="B58" s="264" t="s">
        <v>1050</v>
      </c>
      <c r="C58" s="248">
        <f>C53+C54+C55+C56</f>
        <v>41140228</v>
      </c>
      <c r="D58" s="248">
        <f>D53+D54+D55+D56</f>
        <v>41140228</v>
      </c>
      <c r="E58" s="248">
        <f>E53+E54+E55+E56</f>
        <v>41140228</v>
      </c>
      <c r="F58" s="248"/>
    </row>
    <row r="59" spans="1:7" ht="31.5">
      <c r="A59" s="300" t="s">
        <v>1148</v>
      </c>
      <c r="B59" s="304" t="s">
        <v>1051</v>
      </c>
      <c r="C59" s="248">
        <v>40725541</v>
      </c>
      <c r="D59" s="248">
        <v>40725541</v>
      </c>
      <c r="E59" s="248">
        <v>60636189</v>
      </c>
      <c r="F59" s="248">
        <v>1009295</v>
      </c>
    </row>
    <row r="60" spans="1:7" ht="15.75">
      <c r="A60" s="300" t="s">
        <v>1149</v>
      </c>
      <c r="B60" s="305" t="s">
        <v>1045</v>
      </c>
      <c r="C60" s="250">
        <f>C58+C59</f>
        <v>81865769</v>
      </c>
      <c r="D60" s="250">
        <f>D58+D59</f>
        <v>81865769</v>
      </c>
      <c r="E60" s="250">
        <f>E58+E59</f>
        <v>101776417</v>
      </c>
      <c r="F60" s="250">
        <f>F58+F59</f>
        <v>1009295</v>
      </c>
    </row>
    <row r="63" spans="1:7">
      <c r="B63" s="419" t="s">
        <v>1030</v>
      </c>
      <c r="C63" s="416"/>
      <c r="D63" s="416"/>
      <c r="E63" s="416"/>
      <c r="F63" s="416"/>
      <c r="G63" s="416"/>
    </row>
    <row r="64" spans="1:7">
      <c r="B64" s="419" t="s">
        <v>1068</v>
      </c>
      <c r="C64" s="416"/>
      <c r="D64" s="416"/>
      <c r="E64" s="416"/>
      <c r="F64" s="416"/>
      <c r="G64" s="416"/>
    </row>
    <row r="65" spans="1:7">
      <c r="B65" s="416"/>
      <c r="C65" s="416"/>
      <c r="D65" s="416"/>
      <c r="E65" s="416"/>
      <c r="F65" s="416"/>
      <c r="G65" s="416"/>
    </row>
    <row r="66" spans="1:7">
      <c r="B66" s="416"/>
      <c r="C66" s="416"/>
      <c r="D66" s="416"/>
      <c r="E66" s="416"/>
      <c r="F66" s="416"/>
      <c r="G66" s="416"/>
    </row>
    <row r="67" spans="1:7" ht="27">
      <c r="B67" s="298" t="s">
        <v>1069</v>
      </c>
      <c r="C67" s="298"/>
      <c r="D67" s="298"/>
      <c r="E67" s="298"/>
      <c r="F67" s="298"/>
      <c r="G67" s="298"/>
    </row>
    <row r="68" spans="1:7">
      <c r="B68" s="298" t="s">
        <v>1070</v>
      </c>
      <c r="C68" s="298"/>
      <c r="D68" s="298"/>
      <c r="E68" s="298"/>
      <c r="F68" s="298"/>
      <c r="G68" s="298"/>
    </row>
    <row r="69" spans="1:7">
      <c r="B69" s="298"/>
      <c r="C69" s="298"/>
      <c r="D69" s="298"/>
      <c r="E69" s="298"/>
      <c r="F69" s="298"/>
      <c r="G69" s="298"/>
    </row>
    <row r="70" spans="1:7">
      <c r="A70" s="300"/>
      <c r="B70" s="351" t="s">
        <v>1122</v>
      </c>
      <c r="C70" s="352" t="s">
        <v>1123</v>
      </c>
      <c r="D70" s="352" t="s">
        <v>1124</v>
      </c>
      <c r="E70" s="352" t="s">
        <v>1125</v>
      </c>
      <c r="F70" s="352" t="s">
        <v>1126</v>
      </c>
      <c r="G70" s="298"/>
    </row>
    <row r="71" spans="1:7" ht="30">
      <c r="A71" s="300" t="s">
        <v>1132</v>
      </c>
      <c r="B71" s="300"/>
      <c r="C71" s="124" t="s">
        <v>264</v>
      </c>
      <c r="D71" s="124" t="s">
        <v>265</v>
      </c>
      <c r="E71" s="125" t="s">
        <v>266</v>
      </c>
      <c r="F71" s="71" t="s">
        <v>17</v>
      </c>
    </row>
    <row r="72" spans="1:7">
      <c r="A72" s="300" t="s">
        <v>1133</v>
      </c>
      <c r="B72" s="166" t="s">
        <v>1035</v>
      </c>
      <c r="C72" s="248"/>
      <c r="D72" s="248"/>
      <c r="E72" s="248"/>
      <c r="F72" s="248"/>
    </row>
    <row r="73" spans="1:7" ht="30">
      <c r="A73" s="300" t="s">
        <v>1134</v>
      </c>
      <c r="B73" s="242" t="s">
        <v>1036</v>
      </c>
      <c r="C73" s="248"/>
      <c r="D73" s="248"/>
      <c r="E73" s="248"/>
      <c r="F73" s="248"/>
    </row>
    <row r="74" spans="1:7">
      <c r="A74" s="300" t="s">
        <v>1135</v>
      </c>
      <c r="B74" s="166" t="s">
        <v>1037</v>
      </c>
      <c r="C74" s="248"/>
      <c r="D74" s="248"/>
      <c r="E74" s="248"/>
      <c r="F74" s="248"/>
    </row>
    <row r="75" spans="1:7">
      <c r="A75" s="300" t="s">
        <v>1136</v>
      </c>
      <c r="B75" s="166" t="s">
        <v>1038</v>
      </c>
      <c r="C75" s="248"/>
      <c r="D75" s="248"/>
      <c r="E75" s="248"/>
      <c r="F75" s="248"/>
    </row>
    <row r="76" spans="1:7">
      <c r="A76" s="300" t="s">
        <v>1137</v>
      </c>
      <c r="B76" s="166" t="s">
        <v>1039</v>
      </c>
      <c r="C76" s="248"/>
      <c r="D76" s="248"/>
      <c r="E76" s="248"/>
      <c r="F76" s="248"/>
    </row>
    <row r="77" spans="1:7">
      <c r="A77" s="300" t="s">
        <v>1138</v>
      </c>
      <c r="B77" s="166" t="s">
        <v>1040</v>
      </c>
      <c r="C77" s="248">
        <v>5004266</v>
      </c>
      <c r="D77" s="248">
        <v>5004266</v>
      </c>
      <c r="E77" s="248">
        <v>5004266</v>
      </c>
      <c r="F77" s="248"/>
    </row>
    <row r="78" spans="1:7">
      <c r="A78" s="300" t="s">
        <v>1139</v>
      </c>
      <c r="B78" s="166" t="s">
        <v>1041</v>
      </c>
      <c r="C78" s="248"/>
      <c r="D78" s="248"/>
      <c r="E78" s="248"/>
      <c r="F78" s="248"/>
    </row>
    <row r="79" spans="1:7">
      <c r="A79" s="300" t="s">
        <v>1140</v>
      </c>
      <c r="B79" s="166" t="s">
        <v>1042</v>
      </c>
      <c r="C79" s="248"/>
      <c r="D79" s="248"/>
      <c r="E79" s="248"/>
      <c r="F79" s="248"/>
    </row>
    <row r="80" spans="1:7">
      <c r="A80" s="300" t="s">
        <v>1141</v>
      </c>
      <c r="B80" s="265" t="s">
        <v>1043</v>
      </c>
      <c r="C80" s="250">
        <f>C72+C73+C74+C75+C76+C77+C78+C79</f>
        <v>5004266</v>
      </c>
      <c r="D80" s="250">
        <f>D72+D73+D74+D75+D76+D77+D78+D79</f>
        <v>5004266</v>
      </c>
      <c r="E80" s="250">
        <f>E72+E73+E74+E75+E76+E77+E78+E79</f>
        <v>5004266</v>
      </c>
      <c r="F80" s="250">
        <f>F72+F73+F74+F75+F76+F77+F78+F79</f>
        <v>0</v>
      </c>
    </row>
    <row r="81" spans="1:7" ht="45">
      <c r="A81" s="300" t="s">
        <v>1142</v>
      </c>
      <c r="B81" s="264" t="s">
        <v>1046</v>
      </c>
      <c r="C81" s="248"/>
      <c r="D81" s="248"/>
      <c r="E81" s="248"/>
      <c r="F81" s="248"/>
    </row>
    <row r="82" spans="1:7" ht="45">
      <c r="A82" s="300" t="s">
        <v>1143</v>
      </c>
      <c r="B82" s="264" t="s">
        <v>1047</v>
      </c>
      <c r="C82" s="248">
        <v>2499973</v>
      </c>
      <c r="D82" s="248">
        <v>2499973</v>
      </c>
      <c r="E82" s="248">
        <v>2499973</v>
      </c>
      <c r="F82" s="248"/>
    </row>
    <row r="83" spans="1:7" ht="30">
      <c r="A83" s="300" t="s">
        <v>1144</v>
      </c>
      <c r="B83" s="263" t="s">
        <v>1048</v>
      </c>
      <c r="C83" s="248"/>
      <c r="D83" s="248"/>
      <c r="E83" s="248"/>
      <c r="F83" s="248"/>
    </row>
    <row r="84" spans="1:7" ht="30">
      <c r="A84" s="300" t="s">
        <v>1145</v>
      </c>
      <c r="B84" s="263" t="s">
        <v>1049</v>
      </c>
      <c r="C84" s="248"/>
      <c r="D84" s="248"/>
      <c r="E84" s="248"/>
      <c r="F84" s="248"/>
    </row>
    <row r="85" spans="1:7">
      <c r="A85" s="300" t="s">
        <v>1146</v>
      </c>
      <c r="B85" s="166" t="s">
        <v>1044</v>
      </c>
      <c r="C85" s="248">
        <v>2504293</v>
      </c>
      <c r="D85" s="248">
        <v>2504293</v>
      </c>
      <c r="E85" s="248">
        <v>2504293</v>
      </c>
      <c r="F85" s="248"/>
    </row>
    <row r="86" spans="1:7">
      <c r="A86" s="300" t="s">
        <v>1147</v>
      </c>
      <c r="B86" s="264" t="s">
        <v>1050</v>
      </c>
      <c r="C86" s="248">
        <f>C81+C83+C84+C85+C82</f>
        <v>5004266</v>
      </c>
      <c r="D86" s="248">
        <f>D81+D83+D84+D85+D82</f>
        <v>5004266</v>
      </c>
      <c r="E86" s="248">
        <f>E81+E83+E84+E85+E82</f>
        <v>5004266</v>
      </c>
      <c r="F86" s="248"/>
    </row>
    <row r="87" spans="1:7" ht="31.5">
      <c r="A87" s="300" t="s">
        <v>1148</v>
      </c>
      <c r="B87" s="304" t="s">
        <v>1051</v>
      </c>
      <c r="C87" s="248"/>
      <c r="D87" s="248"/>
      <c r="E87" s="248"/>
      <c r="F87" s="248"/>
    </row>
    <row r="88" spans="1:7" ht="15.75">
      <c r="A88" s="300" t="s">
        <v>1149</v>
      </c>
      <c r="B88" s="305" t="s">
        <v>1045</v>
      </c>
      <c r="C88" s="250">
        <f>C86+C87</f>
        <v>5004266</v>
      </c>
      <c r="D88" s="250">
        <f>D86+D87</f>
        <v>5004266</v>
      </c>
      <c r="E88" s="250">
        <f>E86+E87</f>
        <v>5004266</v>
      </c>
      <c r="F88" s="250">
        <f>F86+F87</f>
        <v>0</v>
      </c>
    </row>
    <row r="92" spans="1:7">
      <c r="B92" s="419" t="s">
        <v>1030</v>
      </c>
      <c r="C92" s="416"/>
      <c r="D92" s="416"/>
      <c r="E92" s="416"/>
      <c r="F92" s="416"/>
      <c r="G92" s="416"/>
    </row>
    <row r="93" spans="1:7">
      <c r="B93" s="419" t="s">
        <v>1088</v>
      </c>
      <c r="C93" s="416"/>
      <c r="D93" s="416"/>
      <c r="E93" s="416"/>
      <c r="F93" s="416"/>
      <c r="G93" s="416"/>
    </row>
    <row r="94" spans="1:7">
      <c r="B94" s="416"/>
      <c r="C94" s="416"/>
      <c r="D94" s="416"/>
      <c r="E94" s="416"/>
      <c r="F94" s="416"/>
      <c r="G94" s="416"/>
    </row>
    <row r="95" spans="1:7">
      <c r="B95" s="416"/>
      <c r="C95" s="416"/>
      <c r="D95" s="416"/>
      <c r="E95" s="416"/>
      <c r="F95" s="416"/>
      <c r="G95" s="416"/>
    </row>
    <row r="96" spans="1:7">
      <c r="B96" s="298" t="s">
        <v>1070</v>
      </c>
      <c r="C96" s="298"/>
      <c r="D96" s="298"/>
      <c r="E96" s="298"/>
      <c r="F96" s="298"/>
      <c r="G96" s="298"/>
    </row>
    <row r="97" spans="1:7">
      <c r="B97" s="298"/>
      <c r="C97" s="298"/>
      <c r="D97" s="298"/>
      <c r="E97" s="298"/>
      <c r="F97" s="298"/>
      <c r="G97" s="298"/>
    </row>
    <row r="98" spans="1:7">
      <c r="A98" s="300"/>
      <c r="B98" s="351" t="s">
        <v>1122</v>
      </c>
      <c r="C98" s="352" t="s">
        <v>1123</v>
      </c>
      <c r="D98" s="352" t="s">
        <v>1124</v>
      </c>
      <c r="E98" s="352" t="s">
        <v>1125</v>
      </c>
      <c r="F98" s="352" t="s">
        <v>1126</v>
      </c>
      <c r="G98" s="298"/>
    </row>
    <row r="99" spans="1:7" ht="30">
      <c r="A99" s="300" t="s">
        <v>1132</v>
      </c>
      <c r="B99" s="300"/>
      <c r="C99" s="124" t="s">
        <v>264</v>
      </c>
      <c r="D99" s="124" t="s">
        <v>265</v>
      </c>
      <c r="E99" s="125" t="s">
        <v>266</v>
      </c>
      <c r="F99" s="71" t="s">
        <v>17</v>
      </c>
    </row>
    <row r="100" spans="1:7">
      <c r="A100" s="300" t="s">
        <v>1133</v>
      </c>
      <c r="B100" s="166" t="s">
        <v>1035</v>
      </c>
      <c r="C100" s="248"/>
      <c r="D100" s="248"/>
      <c r="E100" s="248"/>
      <c r="F100" s="248"/>
    </row>
    <row r="101" spans="1:7" ht="30">
      <c r="A101" s="300" t="s">
        <v>1134</v>
      </c>
      <c r="B101" s="242" t="s">
        <v>1036</v>
      </c>
      <c r="C101" s="248"/>
      <c r="D101" s="248"/>
      <c r="E101" s="248"/>
      <c r="F101" s="248"/>
    </row>
    <row r="102" spans="1:7">
      <c r="A102" s="300" t="s">
        <v>1135</v>
      </c>
      <c r="B102" s="166" t="s">
        <v>1037</v>
      </c>
      <c r="C102" s="248"/>
      <c r="D102" s="248">
        <v>2125976</v>
      </c>
      <c r="E102" s="248">
        <v>1760500</v>
      </c>
      <c r="F102" s="248">
        <v>1825976</v>
      </c>
    </row>
    <row r="103" spans="1:7">
      <c r="A103" s="300" t="s">
        <v>1136</v>
      </c>
      <c r="B103" s="166" t="s">
        <v>1038</v>
      </c>
      <c r="C103" s="248"/>
      <c r="D103" s="248"/>
      <c r="E103" s="248"/>
      <c r="F103" s="248"/>
    </row>
    <row r="104" spans="1:7">
      <c r="A104" s="300" t="s">
        <v>1137</v>
      </c>
      <c r="B104" s="166" t="s">
        <v>1039</v>
      </c>
      <c r="C104" s="248"/>
      <c r="D104" s="248"/>
      <c r="E104" s="248"/>
      <c r="F104" s="248"/>
    </row>
    <row r="105" spans="1:7">
      <c r="A105" s="300" t="s">
        <v>1138</v>
      </c>
      <c r="B105" s="166" t="s">
        <v>1040</v>
      </c>
      <c r="C105" s="248"/>
      <c r="D105" s="248">
        <v>140722553</v>
      </c>
      <c r="E105" s="248">
        <v>7435759</v>
      </c>
      <c r="F105" s="248">
        <v>131826294</v>
      </c>
    </row>
    <row r="106" spans="1:7">
      <c r="A106" s="300" t="s">
        <v>1139</v>
      </c>
      <c r="B106" s="166" t="s">
        <v>1041</v>
      </c>
      <c r="C106" s="248"/>
      <c r="D106" s="248"/>
      <c r="E106" s="248"/>
      <c r="F106" s="248"/>
    </row>
    <row r="107" spans="1:7">
      <c r="A107" s="300" t="s">
        <v>1140</v>
      </c>
      <c r="B107" s="166" t="s">
        <v>1042</v>
      </c>
      <c r="C107" s="248"/>
      <c r="D107" s="248"/>
      <c r="E107" s="248"/>
      <c r="F107" s="248"/>
    </row>
    <row r="108" spans="1:7">
      <c r="A108" s="300" t="s">
        <v>1141</v>
      </c>
      <c r="B108" s="265" t="s">
        <v>1043</v>
      </c>
      <c r="C108" s="250">
        <f>C100+C101+C102+C103+C104+C105+C106+C107</f>
        <v>0</v>
      </c>
      <c r="D108" s="250">
        <f>D100+D101+D102+D103+D104+D105+D106+D107</f>
        <v>142848529</v>
      </c>
      <c r="E108" s="250">
        <f>E100+E101+E102+E103+E104+E105+E106+E107</f>
        <v>9196259</v>
      </c>
      <c r="F108" s="250">
        <f>F100+F101+F102+F103+F104+F105+F106+F107</f>
        <v>133652270</v>
      </c>
    </row>
    <row r="109" spans="1:7" ht="45">
      <c r="A109" s="300" t="s">
        <v>1142</v>
      </c>
      <c r="B109" s="264" t="s">
        <v>1046</v>
      </c>
      <c r="C109" s="248"/>
      <c r="D109" s="248">
        <v>142848529</v>
      </c>
      <c r="E109" s="248">
        <v>142848529</v>
      </c>
      <c r="F109" s="248"/>
    </row>
    <row r="110" spans="1:7" ht="45">
      <c r="A110" s="300" t="s">
        <v>1143</v>
      </c>
      <c r="B110" s="264" t="s">
        <v>1047</v>
      </c>
      <c r="C110" s="248"/>
      <c r="D110" s="248"/>
      <c r="E110" s="248"/>
      <c r="F110" s="248"/>
    </row>
    <row r="111" spans="1:7" ht="30">
      <c r="A111" s="300" t="s">
        <v>1144</v>
      </c>
      <c r="B111" s="263" t="s">
        <v>1048</v>
      </c>
      <c r="C111" s="248"/>
      <c r="D111" s="248"/>
      <c r="E111" s="248"/>
      <c r="F111" s="248"/>
    </row>
    <row r="112" spans="1:7" ht="30">
      <c r="A112" s="300" t="s">
        <v>1145</v>
      </c>
      <c r="B112" s="263" t="s">
        <v>1049</v>
      </c>
      <c r="C112" s="248"/>
      <c r="D112" s="248"/>
      <c r="E112" s="248"/>
      <c r="F112" s="248"/>
    </row>
    <row r="113" spans="1:6">
      <c r="A113" s="300" t="s">
        <v>1146</v>
      </c>
      <c r="B113" s="166" t="s">
        <v>1044</v>
      </c>
      <c r="C113" s="248"/>
      <c r="D113" s="248"/>
      <c r="E113" s="248"/>
      <c r="F113" s="248"/>
    </row>
    <row r="114" spans="1:6">
      <c r="A114" s="300" t="s">
        <v>1147</v>
      </c>
      <c r="B114" s="264" t="s">
        <v>1050</v>
      </c>
      <c r="C114" s="248">
        <f>C109+C111+C112+C113+C110</f>
        <v>0</v>
      </c>
      <c r="D114" s="248">
        <f>D109+D111+D112+D113+D110</f>
        <v>142848529</v>
      </c>
      <c r="E114" s="248">
        <f>E109+E111+E112+E113+E110</f>
        <v>142848529</v>
      </c>
      <c r="F114" s="248"/>
    </row>
    <row r="115" spans="1:6" ht="31.5">
      <c r="A115" s="300" t="s">
        <v>1148</v>
      </c>
      <c r="B115" s="304" t="s">
        <v>1051</v>
      </c>
      <c r="C115" s="248"/>
      <c r="D115" s="248"/>
      <c r="E115" s="248"/>
      <c r="F115" s="248">
        <v>133652270</v>
      </c>
    </row>
    <row r="116" spans="1:6" ht="15.75">
      <c r="A116" s="300" t="s">
        <v>1149</v>
      </c>
      <c r="B116" s="305" t="s">
        <v>1045</v>
      </c>
      <c r="C116" s="250">
        <f>C114+C115</f>
        <v>0</v>
      </c>
      <c r="D116" s="250">
        <f>D114+D115</f>
        <v>142848529</v>
      </c>
      <c r="E116" s="250">
        <f>E114+E115</f>
        <v>142848529</v>
      </c>
      <c r="F116" s="250">
        <f>F114+F115</f>
        <v>133652270</v>
      </c>
    </row>
  </sheetData>
  <mergeCells count="12">
    <mergeCell ref="B92:G92"/>
    <mergeCell ref="B93:G95"/>
    <mergeCell ref="B63:G63"/>
    <mergeCell ref="B64:G66"/>
    <mergeCell ref="B36:G36"/>
    <mergeCell ref="B37:G39"/>
    <mergeCell ref="B13:F13"/>
    <mergeCell ref="B1:G1"/>
    <mergeCell ref="B2:G2"/>
    <mergeCell ref="B3:G3"/>
    <mergeCell ref="B6:G6"/>
    <mergeCell ref="B8:G10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79" fitToHeight="0" orientation="portrait" r:id="rId1"/>
  <headerFooter alignWithMargins="0">
    <oddHeader xml:space="preserve">&amp;C11. melléklet a 7/2021. (V. 27.) önkormányzati rendelethez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15">
    <pageSetUpPr fitToPage="1"/>
  </sheetPr>
  <dimension ref="A1:K11"/>
  <sheetViews>
    <sheetView view="pageLayout" zoomScaleNormal="100" workbookViewId="0">
      <selection activeCell="M24" sqref="M24"/>
    </sheetView>
  </sheetViews>
  <sheetFormatPr defaultRowHeight="15.75"/>
  <cols>
    <col min="1" max="1" width="9.140625" style="2"/>
    <col min="2" max="2" width="46.28515625" style="2" customWidth="1"/>
    <col min="3" max="3" width="18.5703125" style="3" hidden="1" customWidth="1"/>
    <col min="4" max="4" width="18.5703125" style="3" customWidth="1"/>
    <col min="5" max="5" width="18.5703125" style="3" hidden="1" customWidth="1"/>
    <col min="6" max="6" width="18.7109375" style="3" hidden="1" customWidth="1"/>
    <col min="7" max="7" width="18.7109375" style="3" customWidth="1"/>
    <col min="8" max="8" width="18.7109375" style="3" hidden="1" customWidth="1"/>
    <col min="9" max="9" width="16.140625" style="3" hidden="1" customWidth="1"/>
    <col min="10" max="10" width="16.140625" style="3" customWidth="1"/>
    <col min="11" max="11" width="16.140625" style="3" hidden="1" customWidth="1"/>
    <col min="12" max="16384" width="9.140625" style="2"/>
  </cols>
  <sheetData>
    <row r="1" spans="1:11">
      <c r="B1" s="410" t="s">
        <v>213</v>
      </c>
      <c r="C1" s="414"/>
      <c r="D1" s="414"/>
      <c r="E1" s="414"/>
      <c r="F1" s="414"/>
      <c r="G1" s="414"/>
      <c r="H1" s="414"/>
      <c r="I1" s="414"/>
      <c r="J1" s="406"/>
      <c r="K1" s="2"/>
    </row>
    <row r="2" spans="1:11">
      <c r="B2" s="410" t="s">
        <v>920</v>
      </c>
      <c r="C2" s="414"/>
      <c r="D2" s="414"/>
      <c r="E2" s="414"/>
      <c r="F2" s="414"/>
      <c r="G2" s="414"/>
      <c r="H2" s="414"/>
      <c r="I2" s="414"/>
      <c r="J2" s="406"/>
      <c r="K2" s="2"/>
    </row>
    <row r="3" spans="1:11">
      <c r="B3" s="86"/>
      <c r="C3" s="85"/>
      <c r="D3" s="85"/>
      <c r="E3" s="85"/>
      <c r="F3" s="85"/>
      <c r="G3" s="85"/>
      <c r="H3" s="85"/>
      <c r="I3" s="85"/>
      <c r="J3" s="85"/>
      <c r="K3" s="85"/>
    </row>
    <row r="4" spans="1:11">
      <c r="A4" s="9"/>
      <c r="B4" s="9" t="s">
        <v>1122</v>
      </c>
      <c r="C4" s="6"/>
      <c r="D4" s="6" t="s">
        <v>1123</v>
      </c>
      <c r="E4" s="6"/>
      <c r="F4" s="6"/>
      <c r="G4" s="6" t="s">
        <v>1124</v>
      </c>
      <c r="J4" s="6" t="s">
        <v>1125</v>
      </c>
    </row>
    <row r="5" spans="1:11" ht="47.25">
      <c r="A5" s="9" t="s">
        <v>1132</v>
      </c>
      <c r="B5" s="4" t="s">
        <v>11</v>
      </c>
      <c r="C5" s="12" t="s">
        <v>72</v>
      </c>
      <c r="D5" s="12" t="s">
        <v>72</v>
      </c>
      <c r="E5" s="12" t="s">
        <v>113</v>
      </c>
      <c r="F5" s="12" t="s">
        <v>10</v>
      </c>
      <c r="G5" s="12" t="s">
        <v>10</v>
      </c>
      <c r="H5" s="356" t="s">
        <v>114</v>
      </c>
      <c r="I5" s="57" t="s">
        <v>73</v>
      </c>
      <c r="J5" s="57" t="s">
        <v>73</v>
      </c>
      <c r="K5" s="57" t="s">
        <v>115</v>
      </c>
    </row>
    <row r="6" spans="1:11" s="1" customFormat="1">
      <c r="A6" s="9" t="s">
        <v>1133</v>
      </c>
      <c r="B6" s="31" t="s">
        <v>18</v>
      </c>
      <c r="C6" s="10"/>
      <c r="D6" s="10">
        <f>SUM(D7:D8)</f>
        <v>0</v>
      </c>
      <c r="E6" s="10"/>
      <c r="F6" s="10"/>
      <c r="G6" s="10">
        <f>SUM(G7:G8)</f>
        <v>0</v>
      </c>
      <c r="H6" s="357">
        <f>SUM(H7:H8)</f>
        <v>0</v>
      </c>
      <c r="I6" s="10">
        <f>SUM(I7:I8)</f>
        <v>0</v>
      </c>
      <c r="J6" s="10">
        <f>SUM(J7:J8)</f>
        <v>0</v>
      </c>
      <c r="K6" s="10"/>
    </row>
    <row r="7" spans="1:11">
      <c r="A7" s="9" t="s">
        <v>1134</v>
      </c>
      <c r="B7" s="26" t="s">
        <v>19</v>
      </c>
      <c r="C7" s="6"/>
      <c r="D7" s="6">
        <v>0</v>
      </c>
      <c r="E7" s="6"/>
      <c r="F7" s="6"/>
      <c r="G7" s="6"/>
      <c r="H7" s="358"/>
      <c r="I7" s="6"/>
      <c r="J7" s="6">
        <f>D7+G7</f>
        <v>0</v>
      </c>
      <c r="K7" s="6"/>
    </row>
    <row r="8" spans="1:11">
      <c r="A8" s="9" t="s">
        <v>1135</v>
      </c>
      <c r="B8" s="26" t="s">
        <v>20</v>
      </c>
      <c r="C8" s="6"/>
      <c r="D8" s="6">
        <v>0</v>
      </c>
      <c r="E8" s="6"/>
      <c r="F8" s="6"/>
      <c r="G8" s="6"/>
      <c r="H8" s="358"/>
      <c r="I8" s="6"/>
      <c r="J8" s="6">
        <f>D8+G8</f>
        <v>0</v>
      </c>
      <c r="K8" s="6"/>
    </row>
    <row r="9" spans="1:11" s="1" customFormat="1">
      <c r="A9" s="9" t="s">
        <v>1136</v>
      </c>
      <c r="B9" s="31" t="s">
        <v>21</v>
      </c>
      <c r="C9" s="10"/>
      <c r="D9" s="10">
        <f>SUM(D10:D11)</f>
        <v>0</v>
      </c>
      <c r="E9" s="10"/>
      <c r="F9" s="10"/>
      <c r="G9" s="10">
        <f>SUM(G10:G11)</f>
        <v>0</v>
      </c>
      <c r="H9" s="357"/>
      <c r="I9" s="10"/>
      <c r="J9" s="10">
        <f>D9+G9</f>
        <v>0</v>
      </c>
      <c r="K9" s="10"/>
    </row>
    <row r="10" spans="1:11">
      <c r="A10" s="9" t="s">
        <v>1137</v>
      </c>
      <c r="B10" s="26" t="s">
        <v>19</v>
      </c>
      <c r="C10" s="6"/>
      <c r="D10" s="6">
        <v>0</v>
      </c>
      <c r="E10" s="6"/>
      <c r="F10" s="6"/>
      <c r="G10" s="6"/>
      <c r="H10" s="358"/>
      <c r="I10" s="6"/>
      <c r="J10" s="6">
        <f>D10+G10</f>
        <v>0</v>
      </c>
      <c r="K10" s="6"/>
    </row>
    <row r="11" spans="1:11">
      <c r="A11" s="9" t="s">
        <v>1138</v>
      </c>
      <c r="B11" s="26" t="s">
        <v>20</v>
      </c>
      <c r="C11" s="6"/>
      <c r="D11" s="6">
        <v>0</v>
      </c>
      <c r="E11" s="6"/>
      <c r="F11" s="6"/>
      <c r="G11" s="6"/>
      <c r="H11" s="358"/>
      <c r="I11" s="6"/>
      <c r="J11" s="6">
        <f>D11+G11</f>
        <v>0</v>
      </c>
      <c r="K11" s="6"/>
    </row>
  </sheetData>
  <mergeCells count="2">
    <mergeCell ref="B2:J2"/>
    <mergeCell ref="B1:J1"/>
  </mergeCells>
  <phoneticPr fontId="2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 xml:space="preserve">&amp;C12. melléklet a 7/2021. (V. 27.) önkormányzati rendelethez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16">
    <pageSetUpPr fitToPage="1"/>
  </sheetPr>
  <dimension ref="A1:L20"/>
  <sheetViews>
    <sheetView view="pageLayout" zoomScaleNormal="100" workbookViewId="0">
      <selection activeCell="F24" sqref="F24"/>
    </sheetView>
  </sheetViews>
  <sheetFormatPr defaultRowHeight="15.75"/>
  <cols>
    <col min="1" max="1" width="9.140625" style="2"/>
    <col min="2" max="2" width="46.28515625" style="2" customWidth="1"/>
    <col min="3" max="5" width="19.5703125" style="3" customWidth="1"/>
    <col min="6" max="8" width="15.85546875" style="3" customWidth="1"/>
    <col min="9" max="10" width="18.42578125" style="3" customWidth="1"/>
    <col min="11" max="11" width="18.42578125" style="3" hidden="1" customWidth="1"/>
    <col min="12" max="12" width="18.42578125" style="3" customWidth="1"/>
    <col min="13" max="16384" width="9.140625" style="2"/>
  </cols>
  <sheetData>
    <row r="1" spans="1:12">
      <c r="B1" s="410" t="s">
        <v>110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12">
      <c r="B2" s="410" t="s">
        <v>920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</row>
    <row r="3" spans="1:12">
      <c r="B3" s="1"/>
    </row>
    <row r="4" spans="1:12" s="97" customFormat="1">
      <c r="A4" s="328"/>
      <c r="B4" s="342" t="s">
        <v>1122</v>
      </c>
      <c r="C4" s="329" t="s">
        <v>1123</v>
      </c>
      <c r="D4" s="329" t="s">
        <v>1124</v>
      </c>
      <c r="E4" s="329" t="s">
        <v>1125</v>
      </c>
      <c r="F4" s="329" t="s">
        <v>1126</v>
      </c>
      <c r="G4" s="329" t="s">
        <v>1127</v>
      </c>
      <c r="H4" s="329" t="s">
        <v>1128</v>
      </c>
      <c r="I4" s="329" t="s">
        <v>1129</v>
      </c>
      <c r="J4" s="329" t="s">
        <v>1130</v>
      </c>
      <c r="K4" s="329" t="s">
        <v>1131</v>
      </c>
      <c r="L4" s="340" t="s">
        <v>1131</v>
      </c>
    </row>
    <row r="5" spans="1:12" ht="78.75">
      <c r="A5" s="9" t="s">
        <v>1132</v>
      </c>
      <c r="B5" s="4" t="s">
        <v>11</v>
      </c>
      <c r="C5" s="57" t="s">
        <v>228</v>
      </c>
      <c r="D5" s="57" t="s">
        <v>229</v>
      </c>
      <c r="E5" s="57" t="s">
        <v>236</v>
      </c>
      <c r="F5" s="12" t="s">
        <v>230</v>
      </c>
      <c r="G5" s="12" t="s">
        <v>255</v>
      </c>
      <c r="H5" s="12" t="s">
        <v>232</v>
      </c>
      <c r="I5" s="57" t="s">
        <v>233</v>
      </c>
      <c r="J5" s="57" t="s">
        <v>234</v>
      </c>
      <c r="K5" s="57" t="s">
        <v>235</v>
      </c>
      <c r="L5" s="57" t="s">
        <v>235</v>
      </c>
    </row>
    <row r="6" spans="1:12" ht="31.5">
      <c r="A6" s="9" t="s">
        <v>1133</v>
      </c>
      <c r="B6" s="22" t="s">
        <v>215</v>
      </c>
      <c r="C6" s="107"/>
      <c r="D6" s="107"/>
      <c r="E6" s="107"/>
      <c r="F6" s="107"/>
      <c r="G6" s="107"/>
      <c r="H6" s="107"/>
      <c r="I6" s="107"/>
      <c r="J6" s="107"/>
      <c r="K6" s="107" t="e">
        <f>SUM(#REF!)</f>
        <v>#REF!</v>
      </c>
      <c r="L6" s="107">
        <f>E6+H6</f>
        <v>0</v>
      </c>
    </row>
    <row r="7" spans="1:12" s="43" customFormat="1">
      <c r="A7" s="341" t="s">
        <v>1134</v>
      </c>
      <c r="B7" s="4" t="s">
        <v>216</v>
      </c>
      <c r="C7" s="11">
        <f t="shared" ref="C7:K7" si="0">SUM(C8)</f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07">
        <f t="shared" ref="L7:L20" si="1">E7+H7</f>
        <v>0</v>
      </c>
    </row>
    <row r="8" spans="1:12" hidden="1">
      <c r="A8" s="9"/>
      <c r="B8" s="9" t="s">
        <v>214</v>
      </c>
      <c r="C8" s="6"/>
      <c r="D8" s="6"/>
      <c r="E8" s="6"/>
      <c r="F8" s="6"/>
      <c r="G8" s="6"/>
      <c r="H8" s="6"/>
      <c r="I8" s="6">
        <f>C8+F8</f>
        <v>0</v>
      </c>
      <c r="J8" s="6">
        <f>D8+G8</f>
        <v>0</v>
      </c>
      <c r="K8" s="6">
        <f>E8+H8</f>
        <v>0</v>
      </c>
      <c r="L8" s="126">
        <f t="shared" si="1"/>
        <v>0</v>
      </c>
    </row>
    <row r="9" spans="1:12" s="43" customFormat="1">
      <c r="A9" s="341" t="s">
        <v>1135</v>
      </c>
      <c r="B9" s="4" t="s">
        <v>217</v>
      </c>
      <c r="C9" s="11">
        <f>SUM(C10:C13)</f>
        <v>1228000</v>
      </c>
      <c r="D9" s="11">
        <f t="shared" ref="D9:K9" si="2">SUM(D10:D13)</f>
        <v>1228000</v>
      </c>
      <c r="E9" s="11">
        <f t="shared" si="2"/>
        <v>885000</v>
      </c>
      <c r="F9" s="11">
        <f t="shared" si="2"/>
        <v>0</v>
      </c>
      <c r="G9" s="11">
        <f t="shared" si="2"/>
        <v>0</v>
      </c>
      <c r="H9" s="11">
        <f t="shared" si="2"/>
        <v>0</v>
      </c>
      <c r="I9" s="11">
        <f t="shared" si="2"/>
        <v>1228000</v>
      </c>
      <c r="J9" s="11">
        <f t="shared" si="2"/>
        <v>1228000</v>
      </c>
      <c r="K9" s="11">
        <f t="shared" si="2"/>
        <v>885000</v>
      </c>
      <c r="L9" s="107">
        <f t="shared" si="1"/>
        <v>885000</v>
      </c>
    </row>
    <row r="10" spans="1:12">
      <c r="A10" s="9" t="s">
        <v>1136</v>
      </c>
      <c r="B10" s="9" t="s">
        <v>89</v>
      </c>
      <c r="C10" s="6"/>
      <c r="D10" s="6"/>
      <c r="E10" s="6"/>
      <c r="F10" s="6"/>
      <c r="G10" s="6"/>
      <c r="H10" s="6"/>
      <c r="I10" s="6">
        <f t="shared" ref="I10:K13" si="3">C10+F10</f>
        <v>0</v>
      </c>
      <c r="J10" s="6">
        <f t="shared" si="3"/>
        <v>0</v>
      </c>
      <c r="K10" s="6">
        <f t="shared" si="3"/>
        <v>0</v>
      </c>
      <c r="L10" s="126">
        <f t="shared" si="1"/>
        <v>0</v>
      </c>
    </row>
    <row r="11" spans="1:12">
      <c r="A11" s="9" t="s">
        <v>1137</v>
      </c>
      <c r="B11" s="9" t="s">
        <v>574</v>
      </c>
      <c r="C11" s="6"/>
      <c r="D11" s="6"/>
      <c r="E11" s="6"/>
      <c r="F11" s="6"/>
      <c r="G11" s="6"/>
      <c r="H11" s="6"/>
      <c r="I11" s="6">
        <f t="shared" si="3"/>
        <v>0</v>
      </c>
      <c r="J11" s="6">
        <f t="shared" si="3"/>
        <v>0</v>
      </c>
      <c r="K11" s="6">
        <f t="shared" si="3"/>
        <v>0</v>
      </c>
      <c r="L11" s="126">
        <f t="shared" si="1"/>
        <v>0</v>
      </c>
    </row>
    <row r="12" spans="1:12">
      <c r="A12" s="9" t="s">
        <v>1138</v>
      </c>
      <c r="B12" s="9" t="s">
        <v>576</v>
      </c>
      <c r="C12" s="6">
        <v>1228000</v>
      </c>
      <c r="D12" s="6">
        <v>1228000</v>
      </c>
      <c r="E12" s="6">
        <v>885000</v>
      </c>
      <c r="F12" s="6"/>
      <c r="G12" s="6"/>
      <c r="H12" s="6"/>
      <c r="I12" s="6">
        <f t="shared" si="3"/>
        <v>1228000</v>
      </c>
      <c r="J12" s="6">
        <f t="shared" si="3"/>
        <v>1228000</v>
      </c>
      <c r="K12" s="6">
        <f t="shared" si="3"/>
        <v>885000</v>
      </c>
      <c r="L12" s="126">
        <f t="shared" si="1"/>
        <v>885000</v>
      </c>
    </row>
    <row r="13" spans="1:12" ht="31.5">
      <c r="A13" s="9" t="s">
        <v>1139</v>
      </c>
      <c r="B13" s="26" t="s">
        <v>575</v>
      </c>
      <c r="C13" s="6"/>
      <c r="D13" s="6"/>
      <c r="E13" s="6"/>
      <c r="F13" s="6"/>
      <c r="G13" s="6"/>
      <c r="H13" s="6"/>
      <c r="I13" s="6">
        <f t="shared" si="3"/>
        <v>0</v>
      </c>
      <c r="J13" s="6">
        <f t="shared" si="3"/>
        <v>0</v>
      </c>
      <c r="K13" s="6">
        <f t="shared" si="3"/>
        <v>0</v>
      </c>
      <c r="L13" s="126">
        <f t="shared" si="1"/>
        <v>0</v>
      </c>
    </row>
    <row r="14" spans="1:12" s="1" customFormat="1" hidden="1">
      <c r="A14" s="9"/>
      <c r="B14" s="33" t="s">
        <v>218</v>
      </c>
      <c r="C14" s="10">
        <f t="shared" ref="C14:K14" si="4">SUM(C15)</f>
        <v>0</v>
      </c>
      <c r="D14" s="10">
        <f t="shared" si="4"/>
        <v>0</v>
      </c>
      <c r="E14" s="10">
        <f t="shared" si="4"/>
        <v>0</v>
      </c>
      <c r="F14" s="10">
        <f t="shared" si="4"/>
        <v>0</v>
      </c>
      <c r="G14" s="10">
        <f t="shared" si="4"/>
        <v>0</v>
      </c>
      <c r="H14" s="10">
        <f t="shared" si="4"/>
        <v>0</v>
      </c>
      <c r="I14" s="10">
        <f t="shared" si="4"/>
        <v>0</v>
      </c>
      <c r="J14" s="10">
        <f t="shared" si="4"/>
        <v>0</v>
      </c>
      <c r="K14" s="10">
        <f t="shared" si="4"/>
        <v>0</v>
      </c>
      <c r="L14" s="107">
        <f t="shared" si="1"/>
        <v>0</v>
      </c>
    </row>
    <row r="15" spans="1:12" hidden="1">
      <c r="A15" s="9"/>
      <c r="B15" s="9"/>
      <c r="C15" s="6"/>
      <c r="D15" s="6"/>
      <c r="E15" s="6"/>
      <c r="F15" s="6"/>
      <c r="G15" s="6"/>
      <c r="H15" s="6"/>
      <c r="I15" s="6">
        <f>C15+F15</f>
        <v>0</v>
      </c>
      <c r="J15" s="6">
        <f>D15+G15</f>
        <v>0</v>
      </c>
      <c r="K15" s="6">
        <f>E15+H15</f>
        <v>0</v>
      </c>
      <c r="L15" s="126">
        <f t="shared" si="1"/>
        <v>0</v>
      </c>
    </row>
    <row r="16" spans="1:12" s="1" customFormat="1">
      <c r="A16" s="9" t="s">
        <v>1140</v>
      </c>
      <c r="B16" s="33" t="s">
        <v>242</v>
      </c>
      <c r="C16" s="10">
        <f>SUM(C17)</f>
        <v>0</v>
      </c>
      <c r="D16" s="10">
        <f>SUM(D17:D18)</f>
        <v>0</v>
      </c>
      <c r="E16" s="10">
        <f>SUM(E17:E18)</f>
        <v>0</v>
      </c>
      <c r="F16" s="10">
        <f>SUM(F17)</f>
        <v>0</v>
      </c>
      <c r="G16" s="10">
        <f>SUM(G17:G18)</f>
        <v>0</v>
      </c>
      <c r="H16" s="10">
        <f>SUM(H17:H18)</f>
        <v>0</v>
      </c>
      <c r="I16" s="10">
        <f>SUM(I17:I18)</f>
        <v>0</v>
      </c>
      <c r="J16" s="10">
        <f>SUM(J17:J18)</f>
        <v>0</v>
      </c>
      <c r="K16" s="10">
        <f>SUM(K17)</f>
        <v>0</v>
      </c>
      <c r="L16" s="107">
        <f t="shared" si="1"/>
        <v>0</v>
      </c>
    </row>
    <row r="17" spans="1:12" hidden="1">
      <c r="A17" s="9"/>
      <c r="B17" s="9"/>
      <c r="C17" s="6"/>
      <c r="D17" s="6"/>
      <c r="E17" s="6"/>
      <c r="F17" s="6"/>
      <c r="G17" s="6"/>
      <c r="H17" s="6"/>
      <c r="I17" s="6">
        <f>C17+F17</f>
        <v>0</v>
      </c>
      <c r="J17" s="6">
        <f>D17+G17</f>
        <v>0</v>
      </c>
      <c r="K17" s="6">
        <f>E17+H17</f>
        <v>0</v>
      </c>
      <c r="L17" s="126">
        <f t="shared" si="1"/>
        <v>0</v>
      </c>
    </row>
    <row r="18" spans="1:12" ht="31.5">
      <c r="A18" s="9" t="s">
        <v>1141</v>
      </c>
      <c r="B18" s="26" t="s">
        <v>1055</v>
      </c>
      <c r="C18" s="6"/>
      <c r="D18" s="6"/>
      <c r="E18" s="6"/>
      <c r="F18" s="6"/>
      <c r="G18" s="6"/>
      <c r="H18" s="6"/>
      <c r="I18" s="6"/>
      <c r="J18" s="6">
        <f>D18+G18</f>
        <v>0</v>
      </c>
      <c r="K18" s="6"/>
      <c r="L18" s="126">
        <f t="shared" si="1"/>
        <v>0</v>
      </c>
    </row>
    <row r="19" spans="1:12" hidden="1">
      <c r="A19" s="9"/>
      <c r="B19" s="9"/>
      <c r="C19" s="6"/>
      <c r="D19" s="6"/>
      <c r="E19" s="6"/>
      <c r="F19" s="6"/>
      <c r="G19" s="6"/>
      <c r="H19" s="6"/>
      <c r="I19" s="6"/>
      <c r="J19" s="6"/>
      <c r="K19" s="6"/>
      <c r="L19" s="107">
        <f t="shared" si="1"/>
        <v>0</v>
      </c>
    </row>
    <row r="20" spans="1:12" s="43" customFormat="1">
      <c r="A20" s="341" t="s">
        <v>1142</v>
      </c>
      <c r="B20" s="4" t="s">
        <v>14</v>
      </c>
      <c r="C20" s="11">
        <f t="shared" ref="C20:K20" si="5">C6+C7+C9+C14+C16</f>
        <v>1228000</v>
      </c>
      <c r="D20" s="11">
        <f t="shared" si="5"/>
        <v>1228000</v>
      </c>
      <c r="E20" s="11">
        <f t="shared" si="5"/>
        <v>885000</v>
      </c>
      <c r="F20" s="11">
        <f t="shared" si="5"/>
        <v>0</v>
      </c>
      <c r="G20" s="11">
        <f t="shared" si="5"/>
        <v>0</v>
      </c>
      <c r="H20" s="11">
        <f t="shared" si="5"/>
        <v>0</v>
      </c>
      <c r="I20" s="11">
        <f t="shared" si="5"/>
        <v>1228000</v>
      </c>
      <c r="J20" s="11">
        <f t="shared" si="5"/>
        <v>1228000</v>
      </c>
      <c r="K20" s="11" t="e">
        <f t="shared" si="5"/>
        <v>#REF!</v>
      </c>
      <c r="L20" s="107">
        <f t="shared" si="1"/>
        <v>885000</v>
      </c>
    </row>
  </sheetData>
  <mergeCells count="2">
    <mergeCell ref="B2:L2"/>
    <mergeCell ref="B1:L1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65" orientation="landscape" r:id="rId1"/>
  <headerFooter alignWithMargins="0">
    <oddHeader xml:space="preserve">&amp;C13. melléklet a 7/2021. (V. 27.) önkormányzati rendelethez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17">
    <pageSetUpPr fitToPage="1"/>
  </sheetPr>
  <dimension ref="A1:L20"/>
  <sheetViews>
    <sheetView view="pageLayout" zoomScaleNormal="100" workbookViewId="0">
      <selection activeCell="E25" sqref="E25"/>
    </sheetView>
  </sheetViews>
  <sheetFormatPr defaultRowHeight="15.75"/>
  <cols>
    <col min="1" max="1" width="9.140625" style="2"/>
    <col min="2" max="2" width="63.5703125" style="2" customWidth="1"/>
    <col min="3" max="5" width="19.28515625" style="3" customWidth="1"/>
    <col min="6" max="8" width="16.28515625" style="3" customWidth="1"/>
    <col min="9" max="9" width="17.140625" style="3" customWidth="1"/>
    <col min="10" max="10" width="14.7109375" style="3" customWidth="1"/>
    <col min="11" max="11" width="15.42578125" style="3" hidden="1" customWidth="1"/>
    <col min="12" max="12" width="14.7109375" style="3" customWidth="1"/>
    <col min="13" max="16384" width="9.140625" style="2"/>
  </cols>
  <sheetData>
    <row r="1" spans="1:12">
      <c r="B1" s="410" t="s">
        <v>83</v>
      </c>
      <c r="C1" s="414"/>
      <c r="D1" s="414"/>
      <c r="E1" s="414"/>
      <c r="F1" s="414"/>
      <c r="G1" s="414"/>
      <c r="H1" s="414"/>
      <c r="I1" s="406"/>
      <c r="J1" s="406"/>
      <c r="K1" s="406"/>
      <c r="L1" s="2"/>
    </row>
    <row r="2" spans="1:12">
      <c r="B2" s="410" t="s">
        <v>920</v>
      </c>
      <c r="C2" s="414"/>
      <c r="D2" s="414"/>
      <c r="E2" s="414"/>
      <c r="F2" s="414"/>
      <c r="G2" s="414"/>
      <c r="H2" s="414"/>
      <c r="I2" s="406"/>
      <c r="J2" s="406"/>
      <c r="K2" s="406"/>
      <c r="L2" s="2"/>
    </row>
    <row r="3" spans="1:12" s="97" customFormat="1">
      <c r="A3" s="328"/>
      <c r="B3" s="342" t="s">
        <v>1122</v>
      </c>
      <c r="C3" s="329" t="s">
        <v>1123</v>
      </c>
      <c r="D3" s="329" t="s">
        <v>1124</v>
      </c>
      <c r="E3" s="329" t="s">
        <v>1125</v>
      </c>
      <c r="F3" s="329" t="s">
        <v>1126</v>
      </c>
      <c r="G3" s="329" t="s">
        <v>1127</v>
      </c>
      <c r="H3" s="329" t="s">
        <v>1128</v>
      </c>
      <c r="I3" s="329" t="s">
        <v>1129</v>
      </c>
      <c r="J3" s="329" t="s">
        <v>1130</v>
      </c>
      <c r="K3" s="329" t="s">
        <v>1131</v>
      </c>
      <c r="L3" s="340" t="s">
        <v>1131</v>
      </c>
    </row>
    <row r="4" spans="1:12" ht="78.75">
      <c r="A4" s="9" t="s">
        <v>1163</v>
      </c>
      <c r="B4" s="343" t="s">
        <v>11</v>
      </c>
      <c r="C4" s="12" t="s">
        <v>228</v>
      </c>
      <c r="D4" s="12" t="s">
        <v>229</v>
      </c>
      <c r="E4" s="12" t="s">
        <v>236</v>
      </c>
      <c r="F4" s="12" t="s">
        <v>230</v>
      </c>
      <c r="G4" s="12" t="s">
        <v>231</v>
      </c>
      <c r="H4" s="12" t="s">
        <v>232</v>
      </c>
      <c r="I4" s="12" t="s">
        <v>233</v>
      </c>
      <c r="J4" s="12" t="s">
        <v>234</v>
      </c>
      <c r="K4" s="12" t="s">
        <v>235</v>
      </c>
      <c r="L4" s="12" t="s">
        <v>235</v>
      </c>
    </row>
    <row r="5" spans="1:12">
      <c r="A5" s="9" t="s">
        <v>1164</v>
      </c>
      <c r="B5" s="359" t="s">
        <v>111</v>
      </c>
      <c r="C5" s="6">
        <v>53353000</v>
      </c>
      <c r="D5" s="6">
        <v>53625940</v>
      </c>
      <c r="E5" s="6">
        <v>53625940</v>
      </c>
      <c r="F5" s="6"/>
      <c r="G5" s="6"/>
      <c r="H5" s="6"/>
      <c r="I5" s="6">
        <f t="shared" ref="I5:K6" si="0">C5+F5</f>
        <v>53353000</v>
      </c>
      <c r="J5" s="6">
        <f t="shared" si="0"/>
        <v>53625940</v>
      </c>
      <c r="K5" s="6">
        <f t="shared" si="0"/>
        <v>53625940</v>
      </c>
      <c r="L5" s="6">
        <f>E5+H5</f>
        <v>53625940</v>
      </c>
    </row>
    <row r="6" spans="1:12">
      <c r="A6" s="9" t="s">
        <v>1165</v>
      </c>
      <c r="B6" s="359" t="s">
        <v>112</v>
      </c>
      <c r="C6" s="6"/>
      <c r="D6" s="6"/>
      <c r="E6" s="6"/>
      <c r="F6" s="6"/>
      <c r="G6" s="6"/>
      <c r="H6" s="6"/>
      <c r="I6" s="6">
        <f t="shared" si="0"/>
        <v>0</v>
      </c>
      <c r="J6" s="6">
        <f t="shared" si="0"/>
        <v>0</v>
      </c>
      <c r="K6" s="6">
        <f t="shared" si="0"/>
        <v>0</v>
      </c>
      <c r="L6" s="6">
        <f>E6+H6</f>
        <v>0</v>
      </c>
    </row>
    <row r="7" spans="1:12" ht="33" customHeight="1">
      <c r="A7" s="9" t="s">
        <v>1166</v>
      </c>
      <c r="B7" s="360" t="s">
        <v>22</v>
      </c>
      <c r="C7" s="11">
        <f t="shared" ref="C7:K7" si="1">SUM(C5:C6)</f>
        <v>53353000</v>
      </c>
      <c r="D7" s="11">
        <f t="shared" si="1"/>
        <v>53625940</v>
      </c>
      <c r="E7" s="11">
        <f t="shared" si="1"/>
        <v>53625940</v>
      </c>
      <c r="F7" s="11">
        <f t="shared" si="1"/>
        <v>0</v>
      </c>
      <c r="G7" s="11">
        <f t="shared" si="1"/>
        <v>0</v>
      </c>
      <c r="H7" s="11">
        <f t="shared" si="1"/>
        <v>0</v>
      </c>
      <c r="I7" s="11">
        <f t="shared" si="1"/>
        <v>53353000</v>
      </c>
      <c r="J7" s="11">
        <f t="shared" si="1"/>
        <v>53625940</v>
      </c>
      <c r="K7" s="11">
        <f t="shared" si="1"/>
        <v>53625940</v>
      </c>
      <c r="L7" s="10">
        <f>E7+H7</f>
        <v>53625940</v>
      </c>
    </row>
    <row r="8" spans="1:12" hidden="1">
      <c r="A8" s="9"/>
    </row>
    <row r="9" spans="1:12" hidden="1">
      <c r="A9" s="9"/>
    </row>
    <row r="10" spans="1:12" hidden="1">
      <c r="A10" s="9"/>
    </row>
    <row r="11" spans="1:12" ht="78.75">
      <c r="A11" s="9" t="s">
        <v>1139</v>
      </c>
      <c r="B11" s="343" t="s">
        <v>11</v>
      </c>
      <c r="C11" s="12" t="s">
        <v>228</v>
      </c>
      <c r="D11" s="12" t="s">
        <v>229</v>
      </c>
      <c r="E11" s="12" t="s">
        <v>236</v>
      </c>
      <c r="F11" s="12" t="s">
        <v>230</v>
      </c>
      <c r="G11" s="12" t="s">
        <v>231</v>
      </c>
      <c r="H11" s="12" t="s">
        <v>232</v>
      </c>
      <c r="I11" s="12" t="s">
        <v>233</v>
      </c>
      <c r="J11" s="12" t="s">
        <v>234</v>
      </c>
      <c r="K11" s="12" t="s">
        <v>235</v>
      </c>
      <c r="L11" s="12" t="s">
        <v>235</v>
      </c>
    </row>
    <row r="12" spans="1:12">
      <c r="A12" s="9" t="s">
        <v>1140</v>
      </c>
      <c r="B12" s="359" t="s">
        <v>111</v>
      </c>
      <c r="C12" s="10">
        <v>53353000</v>
      </c>
      <c r="D12" s="10">
        <v>53625940</v>
      </c>
      <c r="E12" s="10">
        <v>53625940</v>
      </c>
      <c r="F12" s="10">
        <f>SUM(F13:F15)</f>
        <v>0</v>
      </c>
      <c r="G12" s="10">
        <f>SUM(G13:G15)</f>
        <v>0</v>
      </c>
      <c r="H12" s="10">
        <f>SUM(H13:H15)</f>
        <v>0</v>
      </c>
      <c r="I12" s="10">
        <f t="shared" ref="I12:I20" si="2">C12+F12</f>
        <v>53353000</v>
      </c>
      <c r="J12" s="10">
        <f t="shared" ref="J12:J20" si="3">D12+G12</f>
        <v>53625940</v>
      </c>
      <c r="K12" s="10">
        <f t="shared" ref="K12:K20" si="4">E12+H12</f>
        <v>53625940</v>
      </c>
      <c r="L12" s="10">
        <f t="shared" ref="L12:L20" si="5">E12+H12</f>
        <v>53625940</v>
      </c>
    </row>
    <row r="13" spans="1:12" hidden="1">
      <c r="A13" s="9"/>
      <c r="B13" s="359" t="s">
        <v>24</v>
      </c>
      <c r="C13" s="6">
        <v>44048000</v>
      </c>
      <c r="D13" s="6">
        <v>49921188</v>
      </c>
      <c r="E13" s="6">
        <v>49921188</v>
      </c>
      <c r="F13" s="6"/>
      <c r="G13" s="6"/>
      <c r="H13" s="6"/>
      <c r="I13" s="10">
        <f t="shared" si="2"/>
        <v>44048000</v>
      </c>
      <c r="J13" s="10">
        <f t="shared" si="3"/>
        <v>49921188</v>
      </c>
      <c r="K13" s="10">
        <f t="shared" si="4"/>
        <v>49921188</v>
      </c>
      <c r="L13" s="10">
        <f t="shared" si="5"/>
        <v>49921188</v>
      </c>
    </row>
    <row r="14" spans="1:12" hidden="1">
      <c r="A14" s="9"/>
      <c r="B14" s="359" t="s">
        <v>81</v>
      </c>
      <c r="C14" s="6"/>
      <c r="D14" s="6"/>
      <c r="E14" s="6"/>
      <c r="F14" s="6"/>
      <c r="G14" s="6"/>
      <c r="H14" s="6"/>
      <c r="I14" s="10">
        <f t="shared" si="2"/>
        <v>0</v>
      </c>
      <c r="J14" s="10">
        <f t="shared" si="3"/>
        <v>0</v>
      </c>
      <c r="K14" s="10">
        <f t="shared" si="4"/>
        <v>0</v>
      </c>
      <c r="L14" s="10">
        <f t="shared" si="5"/>
        <v>0</v>
      </c>
    </row>
    <row r="15" spans="1:12" hidden="1">
      <c r="A15" s="9"/>
      <c r="B15" s="359" t="s">
        <v>82</v>
      </c>
      <c r="C15" s="6"/>
      <c r="D15" s="6"/>
      <c r="E15" s="6"/>
      <c r="F15" s="6"/>
      <c r="G15" s="6"/>
      <c r="H15" s="6"/>
      <c r="I15" s="10">
        <f t="shared" si="2"/>
        <v>0</v>
      </c>
      <c r="J15" s="10">
        <f t="shared" si="3"/>
        <v>0</v>
      </c>
      <c r="K15" s="10">
        <f t="shared" si="4"/>
        <v>0</v>
      </c>
      <c r="L15" s="10">
        <f t="shared" si="5"/>
        <v>0</v>
      </c>
    </row>
    <row r="16" spans="1:12">
      <c r="A16" s="9" t="s">
        <v>1141</v>
      </c>
      <c r="B16" s="359" t="s">
        <v>112</v>
      </c>
      <c r="C16" s="10">
        <f t="shared" ref="C16:H16" si="6">SUM(C17:C19)</f>
        <v>0</v>
      </c>
      <c r="D16" s="10">
        <f t="shared" si="6"/>
        <v>0</v>
      </c>
      <c r="E16" s="10">
        <f t="shared" si="6"/>
        <v>0</v>
      </c>
      <c r="F16" s="10">
        <f t="shared" si="6"/>
        <v>0</v>
      </c>
      <c r="G16" s="10">
        <f t="shared" si="6"/>
        <v>0</v>
      </c>
      <c r="H16" s="10">
        <f t="shared" si="6"/>
        <v>0</v>
      </c>
      <c r="I16" s="10">
        <f t="shared" si="2"/>
        <v>0</v>
      </c>
      <c r="J16" s="10">
        <f t="shared" si="3"/>
        <v>0</v>
      </c>
      <c r="K16" s="10">
        <f t="shared" si="4"/>
        <v>0</v>
      </c>
      <c r="L16" s="10">
        <f t="shared" si="5"/>
        <v>0</v>
      </c>
    </row>
    <row r="17" spans="1:12" hidden="1">
      <c r="A17" s="9"/>
      <c r="B17" s="359" t="s">
        <v>24</v>
      </c>
      <c r="C17" s="6"/>
      <c r="D17" s="6"/>
      <c r="E17" s="6"/>
      <c r="F17" s="6"/>
      <c r="G17" s="6"/>
      <c r="H17" s="6"/>
      <c r="I17" s="10">
        <f t="shared" si="2"/>
        <v>0</v>
      </c>
      <c r="J17" s="10">
        <f t="shared" si="3"/>
        <v>0</v>
      </c>
      <c r="K17" s="10">
        <f t="shared" si="4"/>
        <v>0</v>
      </c>
      <c r="L17" s="10">
        <f t="shared" si="5"/>
        <v>0</v>
      </c>
    </row>
    <row r="18" spans="1:12" hidden="1">
      <c r="A18" s="9"/>
      <c r="B18" s="359" t="s">
        <v>81</v>
      </c>
      <c r="C18" s="6"/>
      <c r="D18" s="6"/>
      <c r="E18" s="6"/>
      <c r="F18" s="6"/>
      <c r="G18" s="6"/>
      <c r="H18" s="6"/>
      <c r="I18" s="10">
        <f t="shared" si="2"/>
        <v>0</v>
      </c>
      <c r="J18" s="10">
        <f t="shared" si="3"/>
        <v>0</v>
      </c>
      <c r="K18" s="10">
        <f t="shared" si="4"/>
        <v>0</v>
      </c>
      <c r="L18" s="10">
        <f t="shared" si="5"/>
        <v>0</v>
      </c>
    </row>
    <row r="19" spans="1:12" hidden="1">
      <c r="A19" s="9"/>
      <c r="B19" s="359" t="s">
        <v>82</v>
      </c>
      <c r="C19" s="6"/>
      <c r="D19" s="6"/>
      <c r="E19" s="6"/>
      <c r="F19" s="6"/>
      <c r="G19" s="6"/>
      <c r="H19" s="6"/>
      <c r="I19" s="10">
        <f t="shared" si="2"/>
        <v>0</v>
      </c>
      <c r="J19" s="10">
        <f t="shared" si="3"/>
        <v>0</v>
      </c>
      <c r="K19" s="10">
        <f t="shared" si="4"/>
        <v>0</v>
      </c>
      <c r="L19" s="10">
        <f t="shared" si="5"/>
        <v>0</v>
      </c>
    </row>
    <row r="20" spans="1:12" ht="31.5" customHeight="1">
      <c r="A20" s="9" t="s">
        <v>1142</v>
      </c>
      <c r="B20" s="360" t="s">
        <v>23</v>
      </c>
      <c r="C20" s="11">
        <f t="shared" ref="C20:H20" si="7">SUM(C12,C16)</f>
        <v>53353000</v>
      </c>
      <c r="D20" s="11">
        <f t="shared" si="7"/>
        <v>53625940</v>
      </c>
      <c r="E20" s="11">
        <f t="shared" si="7"/>
        <v>53625940</v>
      </c>
      <c r="F20" s="11">
        <f t="shared" si="7"/>
        <v>0</v>
      </c>
      <c r="G20" s="11">
        <f t="shared" si="7"/>
        <v>0</v>
      </c>
      <c r="H20" s="11">
        <f t="shared" si="7"/>
        <v>0</v>
      </c>
      <c r="I20" s="10">
        <f t="shared" si="2"/>
        <v>53353000</v>
      </c>
      <c r="J20" s="10">
        <f t="shared" si="3"/>
        <v>53625940</v>
      </c>
      <c r="K20" s="10">
        <f t="shared" si="4"/>
        <v>53625940</v>
      </c>
      <c r="L20" s="10">
        <f t="shared" si="5"/>
        <v>53625940</v>
      </c>
    </row>
  </sheetData>
  <mergeCells count="2">
    <mergeCell ref="B2:K2"/>
    <mergeCell ref="B1:K1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63" orientation="landscape" r:id="rId1"/>
  <headerFooter alignWithMargins="0">
    <oddHeader xml:space="preserve">&amp;C14. melléklet a 7/2021. (V. 27.) önkormányzati rendelethez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Munka18">
    <pageSetUpPr fitToPage="1"/>
  </sheetPr>
  <dimension ref="A1:O61"/>
  <sheetViews>
    <sheetView view="pageLayout" zoomScaleNormal="100" workbookViewId="0">
      <selection activeCell="M57" sqref="A1:M57"/>
    </sheetView>
  </sheetViews>
  <sheetFormatPr defaultRowHeight="15.75"/>
  <cols>
    <col min="1" max="1" width="9.140625" style="97"/>
    <col min="2" max="2" width="73.42578125" style="97" customWidth="1"/>
    <col min="3" max="3" width="20.5703125" style="91" customWidth="1"/>
    <col min="4" max="4" width="17.42578125" style="91" customWidth="1"/>
    <col min="5" max="5" width="17.85546875" style="91" customWidth="1"/>
    <col min="6" max="6" width="18.42578125" style="91" customWidth="1"/>
    <col min="7" max="7" width="14" style="91" customWidth="1"/>
    <col min="8" max="8" width="18.42578125" style="91" customWidth="1"/>
    <col min="9" max="9" width="12.42578125" style="91" customWidth="1"/>
    <col min="10" max="10" width="18.140625" style="91" customWidth="1"/>
    <col min="11" max="11" width="15.85546875" style="91" customWidth="1"/>
    <col min="12" max="12" width="18.140625" style="97" hidden="1" customWidth="1"/>
    <col min="13" max="13" width="15.85546875" style="91" customWidth="1"/>
    <col min="14" max="16" width="0" style="97" hidden="1" customWidth="1"/>
    <col min="17" max="16384" width="9.140625" style="97"/>
  </cols>
  <sheetData>
    <row r="1" spans="1:15" s="83" customFormat="1">
      <c r="B1" s="403" t="s">
        <v>909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5">
      <c r="B2" s="410" t="s">
        <v>920</v>
      </c>
      <c r="C2" s="414"/>
      <c r="D2" s="414"/>
      <c r="E2" s="414"/>
      <c r="F2" s="414"/>
      <c r="G2" s="414"/>
      <c r="H2" s="414"/>
      <c r="I2" s="406"/>
      <c r="J2" s="406"/>
      <c r="K2" s="406"/>
    </row>
    <row r="3" spans="1:15">
      <c r="B3" s="256" t="s">
        <v>102</v>
      </c>
      <c r="C3" s="254"/>
      <c r="D3" s="254"/>
      <c r="E3" s="254"/>
    </row>
    <row r="4" spans="1:15">
      <c r="A4" s="328"/>
      <c r="B4" s="342" t="s">
        <v>1122</v>
      </c>
      <c r="C4" s="329" t="s">
        <v>1123</v>
      </c>
      <c r="D4" s="329" t="s">
        <v>1124</v>
      </c>
      <c r="E4" s="329" t="s">
        <v>1125</v>
      </c>
      <c r="F4" s="329" t="s">
        <v>1126</v>
      </c>
      <c r="G4" s="329" t="s">
        <v>1127</v>
      </c>
      <c r="H4" s="329" t="s">
        <v>1128</v>
      </c>
      <c r="I4" s="329" t="s">
        <v>1129</v>
      </c>
      <c r="J4" s="329" t="s">
        <v>1130</v>
      </c>
      <c r="K4" s="329" t="s">
        <v>1131</v>
      </c>
      <c r="L4" s="340" t="s">
        <v>1131</v>
      </c>
      <c r="M4" s="328" t="s">
        <v>1187</v>
      </c>
    </row>
    <row r="5" spans="1:15" s="83" customFormat="1" ht="31.5">
      <c r="A5" s="51" t="s">
        <v>1132</v>
      </c>
      <c r="B5" s="361"/>
      <c r="C5" s="57" t="s">
        <v>264</v>
      </c>
      <c r="D5" s="57" t="s">
        <v>265</v>
      </c>
      <c r="E5" s="131" t="s">
        <v>266</v>
      </c>
      <c r="F5" s="122" t="s">
        <v>264</v>
      </c>
      <c r="G5" s="57" t="s">
        <v>265</v>
      </c>
      <c r="H5" s="131" t="s">
        <v>266</v>
      </c>
      <c r="I5" s="84"/>
      <c r="J5" s="122" t="s">
        <v>264</v>
      </c>
      <c r="K5" s="57" t="s">
        <v>265</v>
      </c>
      <c r="L5" s="110"/>
      <c r="M5" s="57" t="s">
        <v>266</v>
      </c>
    </row>
    <row r="6" spans="1:15" ht="39">
      <c r="A6" s="51" t="s">
        <v>1133</v>
      </c>
      <c r="B6" s="362" t="s">
        <v>99</v>
      </c>
      <c r="C6" s="258" t="s">
        <v>68</v>
      </c>
      <c r="D6" s="255" t="s">
        <v>68</v>
      </c>
      <c r="E6" s="255" t="s">
        <v>267</v>
      </c>
      <c r="F6" s="255" t="s">
        <v>69</v>
      </c>
      <c r="G6" s="255" t="s">
        <v>69</v>
      </c>
      <c r="H6" s="255" t="s">
        <v>69</v>
      </c>
      <c r="I6" s="255" t="s">
        <v>100</v>
      </c>
      <c r="J6" s="257" t="s">
        <v>9</v>
      </c>
      <c r="K6" s="257" t="s">
        <v>9</v>
      </c>
      <c r="L6" s="122" t="s">
        <v>9</v>
      </c>
      <c r="M6" s="257" t="s">
        <v>9</v>
      </c>
    </row>
    <row r="7" spans="1:15">
      <c r="A7" s="51" t="s">
        <v>1134</v>
      </c>
      <c r="B7" s="349" t="s">
        <v>127</v>
      </c>
      <c r="C7" s="78">
        <v>33461000</v>
      </c>
      <c r="D7" s="78">
        <v>35899396</v>
      </c>
      <c r="E7" s="78">
        <v>31052005</v>
      </c>
      <c r="F7" s="78"/>
      <c r="G7" s="78"/>
      <c r="H7" s="78"/>
      <c r="I7" s="78"/>
      <c r="J7" s="84">
        <f>C7+F7</f>
        <v>33461000</v>
      </c>
      <c r="K7" s="84">
        <f t="shared" ref="K7:L17" si="0">D7+G7</f>
        <v>35899396</v>
      </c>
      <c r="L7" s="110">
        <f t="shared" si="0"/>
        <v>31052005</v>
      </c>
      <c r="M7" s="84">
        <f>E7+H7</f>
        <v>31052005</v>
      </c>
      <c r="O7" s="97" t="s">
        <v>248</v>
      </c>
    </row>
    <row r="8" spans="1:15">
      <c r="A8" s="51" t="s">
        <v>1135</v>
      </c>
      <c r="B8" s="349" t="s">
        <v>128</v>
      </c>
      <c r="C8" s="78">
        <v>5910000</v>
      </c>
      <c r="D8" s="78">
        <v>6000180</v>
      </c>
      <c r="E8" s="78">
        <v>4723207</v>
      </c>
      <c r="F8" s="78"/>
      <c r="G8" s="78"/>
      <c r="H8" s="78"/>
      <c r="I8" s="78"/>
      <c r="J8" s="84">
        <f t="shared" ref="J8:J26" si="1">C8+F8</f>
        <v>5910000</v>
      </c>
      <c r="K8" s="84">
        <f t="shared" si="0"/>
        <v>6000180</v>
      </c>
      <c r="L8" s="110">
        <f t="shared" si="0"/>
        <v>4723207</v>
      </c>
      <c r="M8" s="84">
        <f t="shared" ref="M8:M26" si="2">E8+H8</f>
        <v>4723207</v>
      </c>
    </row>
    <row r="9" spans="1:15">
      <c r="A9" s="51" t="s">
        <v>1136</v>
      </c>
      <c r="B9" s="349" t="s">
        <v>129</v>
      </c>
      <c r="C9" s="78">
        <v>56058907</v>
      </c>
      <c r="D9" s="78">
        <v>84096748</v>
      </c>
      <c r="E9" s="78">
        <v>67201023</v>
      </c>
      <c r="F9" s="78"/>
      <c r="G9" s="78"/>
      <c r="H9" s="78"/>
      <c r="I9" s="78"/>
      <c r="J9" s="84">
        <f t="shared" si="1"/>
        <v>56058907</v>
      </c>
      <c r="K9" s="84">
        <f t="shared" si="0"/>
        <v>84096748</v>
      </c>
      <c r="L9" s="110">
        <f t="shared" si="0"/>
        <v>67201023</v>
      </c>
      <c r="M9" s="84">
        <f t="shared" si="2"/>
        <v>67201023</v>
      </c>
    </row>
    <row r="10" spans="1:15">
      <c r="A10" s="51" t="s">
        <v>1137</v>
      </c>
      <c r="B10" s="349" t="s">
        <v>110</v>
      </c>
      <c r="C10" s="78">
        <v>1228000</v>
      </c>
      <c r="D10" s="78">
        <v>1228000</v>
      </c>
      <c r="E10" s="78">
        <v>885000</v>
      </c>
      <c r="F10" s="78"/>
      <c r="G10" s="78"/>
      <c r="H10" s="78"/>
      <c r="I10" s="78"/>
      <c r="J10" s="84">
        <f>C10+F10</f>
        <v>1228000</v>
      </c>
      <c r="K10" s="84">
        <f>D10+G10</f>
        <v>1228000</v>
      </c>
      <c r="L10" s="110">
        <f>E10+H10</f>
        <v>885000</v>
      </c>
      <c r="M10" s="84">
        <f t="shared" si="2"/>
        <v>885000</v>
      </c>
    </row>
    <row r="11" spans="1:15">
      <c r="A11" s="51" t="s">
        <v>1138</v>
      </c>
      <c r="B11" s="349" t="s">
        <v>130</v>
      </c>
      <c r="C11" s="78">
        <f>SUM(C12:C13)</f>
        <v>20147353</v>
      </c>
      <c r="D11" s="78">
        <f>SUM(D12:D15)</f>
        <v>23123209</v>
      </c>
      <c r="E11" s="78">
        <f t="shared" ref="E11:M11" si="3">SUM(E12:E15)</f>
        <v>19546510</v>
      </c>
      <c r="F11" s="78"/>
      <c r="G11" s="78">
        <f t="shared" si="3"/>
        <v>0</v>
      </c>
      <c r="H11" s="78">
        <f t="shared" si="3"/>
        <v>0</v>
      </c>
      <c r="I11" s="78">
        <f t="shared" si="3"/>
        <v>0</v>
      </c>
      <c r="J11" s="84">
        <f t="shared" si="3"/>
        <v>20147353</v>
      </c>
      <c r="K11" s="84">
        <f t="shared" si="3"/>
        <v>23123209</v>
      </c>
      <c r="L11" s="84">
        <f t="shared" si="3"/>
        <v>19546510</v>
      </c>
      <c r="M11" s="84">
        <f t="shared" si="3"/>
        <v>19546510</v>
      </c>
      <c r="O11" s="97" t="s">
        <v>249</v>
      </c>
    </row>
    <row r="12" spans="1:15">
      <c r="A12" s="51" t="s">
        <v>1139</v>
      </c>
      <c r="B12" s="348" t="s">
        <v>222</v>
      </c>
      <c r="C12" s="78">
        <v>17947353</v>
      </c>
      <c r="D12" s="78">
        <v>17947353</v>
      </c>
      <c r="E12" s="78">
        <v>14779836</v>
      </c>
      <c r="F12" s="78"/>
      <c r="G12" s="78"/>
      <c r="H12" s="78"/>
      <c r="I12" s="78"/>
      <c r="J12" s="84">
        <f t="shared" si="1"/>
        <v>17947353</v>
      </c>
      <c r="K12" s="84">
        <f t="shared" si="0"/>
        <v>17947353</v>
      </c>
      <c r="L12" s="110">
        <f t="shared" si="0"/>
        <v>14779836</v>
      </c>
      <c r="M12" s="84">
        <f t="shared" si="2"/>
        <v>14779836</v>
      </c>
    </row>
    <row r="13" spans="1:15">
      <c r="A13" s="51" t="s">
        <v>1140</v>
      </c>
      <c r="B13" s="348" t="s">
        <v>223</v>
      </c>
      <c r="C13" s="78">
        <v>2200000</v>
      </c>
      <c r="D13" s="78">
        <v>4785300</v>
      </c>
      <c r="E13" s="78">
        <v>4376118</v>
      </c>
      <c r="F13" s="78"/>
      <c r="G13" s="78"/>
      <c r="H13" s="78"/>
      <c r="I13" s="78"/>
      <c r="J13" s="84">
        <f t="shared" si="1"/>
        <v>2200000</v>
      </c>
      <c r="K13" s="84">
        <f t="shared" si="0"/>
        <v>4785300</v>
      </c>
      <c r="L13" s="110">
        <f t="shared" si="0"/>
        <v>4376118</v>
      </c>
      <c r="M13" s="84">
        <f t="shared" si="2"/>
        <v>4376118</v>
      </c>
    </row>
    <row r="14" spans="1:15" hidden="1">
      <c r="A14" s="51"/>
      <c r="B14" s="348" t="s">
        <v>577</v>
      </c>
      <c r="C14" s="78"/>
      <c r="D14" s="78"/>
      <c r="E14" s="78"/>
      <c r="F14" s="78"/>
      <c r="G14" s="78"/>
      <c r="H14" s="78"/>
      <c r="I14" s="78"/>
      <c r="J14" s="78">
        <f t="shared" si="1"/>
        <v>0</v>
      </c>
      <c r="K14" s="84">
        <f t="shared" si="0"/>
        <v>0</v>
      </c>
      <c r="L14" s="110">
        <f t="shared" si="0"/>
        <v>0</v>
      </c>
      <c r="M14" s="84">
        <f t="shared" si="2"/>
        <v>0</v>
      </c>
    </row>
    <row r="15" spans="1:15">
      <c r="A15" s="51" t="s">
        <v>1141</v>
      </c>
      <c r="B15" s="348" t="s">
        <v>244</v>
      </c>
      <c r="C15" s="78">
        <v>0</v>
      </c>
      <c r="D15" s="78">
        <v>390556</v>
      </c>
      <c r="E15" s="78">
        <v>390556</v>
      </c>
      <c r="F15" s="78"/>
      <c r="G15" s="78"/>
      <c r="H15" s="78"/>
      <c r="I15" s="78"/>
      <c r="J15" s="78">
        <f t="shared" si="1"/>
        <v>0</v>
      </c>
      <c r="K15" s="84">
        <f t="shared" si="0"/>
        <v>390556</v>
      </c>
      <c r="L15" s="110">
        <f t="shared" si="0"/>
        <v>390556</v>
      </c>
      <c r="M15" s="84">
        <f t="shared" si="2"/>
        <v>390556</v>
      </c>
    </row>
    <row r="16" spans="1:15" ht="31.5">
      <c r="A16" s="51" t="s">
        <v>1142</v>
      </c>
      <c r="B16" s="363" t="s">
        <v>219</v>
      </c>
      <c r="C16" s="78">
        <v>0</v>
      </c>
      <c r="D16" s="78">
        <v>0</v>
      </c>
      <c r="E16" s="78">
        <v>0</v>
      </c>
      <c r="F16" s="78"/>
      <c r="G16" s="78"/>
      <c r="H16" s="78"/>
      <c r="I16" s="78">
        <v>0</v>
      </c>
      <c r="J16" s="84">
        <f t="shared" si="1"/>
        <v>0</v>
      </c>
      <c r="K16" s="84">
        <f t="shared" si="0"/>
        <v>0</v>
      </c>
      <c r="L16" s="110">
        <f t="shared" si="0"/>
        <v>0</v>
      </c>
      <c r="M16" s="84">
        <f t="shared" si="2"/>
        <v>0</v>
      </c>
    </row>
    <row r="17" spans="1:13">
      <c r="A17" s="51" t="s">
        <v>1143</v>
      </c>
      <c r="B17" s="363" t="s">
        <v>116</v>
      </c>
      <c r="C17" s="78">
        <v>3067044</v>
      </c>
      <c r="D17" s="78">
        <v>3067044</v>
      </c>
      <c r="E17" s="78">
        <v>3067044</v>
      </c>
      <c r="F17" s="78"/>
      <c r="G17" s="78"/>
      <c r="H17" s="78"/>
      <c r="I17" s="78"/>
      <c r="J17" s="84">
        <f t="shared" si="1"/>
        <v>3067044</v>
      </c>
      <c r="K17" s="84">
        <f t="shared" si="0"/>
        <v>3067044</v>
      </c>
      <c r="L17" s="110">
        <f t="shared" si="0"/>
        <v>3067044</v>
      </c>
      <c r="M17" s="84">
        <f t="shared" si="2"/>
        <v>3067044</v>
      </c>
    </row>
    <row r="18" spans="1:13">
      <c r="A18" s="51" t="s">
        <v>1144</v>
      </c>
      <c r="B18" s="361" t="s">
        <v>0</v>
      </c>
      <c r="C18" s="84">
        <f>C7+C8+C9+C11+C10+C16+C17</f>
        <v>119872304</v>
      </c>
      <c r="D18" s="84">
        <f>D7+D8+D9+D10+D11+D16+D17</f>
        <v>153414577</v>
      </c>
      <c r="E18" s="84">
        <f t="shared" ref="E18:M18" si="4">E7+E8+E9+E10+E11+E16+E17</f>
        <v>126474789</v>
      </c>
      <c r="F18" s="84">
        <f t="shared" si="4"/>
        <v>0</v>
      </c>
      <c r="G18" s="84">
        <f t="shared" si="4"/>
        <v>0</v>
      </c>
      <c r="H18" s="84">
        <f t="shared" si="4"/>
        <v>0</v>
      </c>
      <c r="I18" s="84">
        <f t="shared" si="4"/>
        <v>0</v>
      </c>
      <c r="J18" s="84">
        <f t="shared" si="4"/>
        <v>119872304</v>
      </c>
      <c r="K18" s="84">
        <f t="shared" si="4"/>
        <v>153414577</v>
      </c>
      <c r="L18" s="84">
        <f t="shared" si="4"/>
        <v>126474789</v>
      </c>
      <c r="M18" s="84">
        <f t="shared" si="4"/>
        <v>126474789</v>
      </c>
    </row>
    <row r="19" spans="1:13">
      <c r="A19" s="51" t="s">
        <v>1145</v>
      </c>
      <c r="B19" s="349" t="s">
        <v>134</v>
      </c>
      <c r="C19" s="78">
        <v>204185943</v>
      </c>
      <c r="D19" s="78">
        <v>338879056</v>
      </c>
      <c r="E19" s="78">
        <v>131251949</v>
      </c>
      <c r="F19" s="78">
        <v>0</v>
      </c>
      <c r="G19" s="78"/>
      <c r="H19" s="78"/>
      <c r="I19" s="78"/>
      <c r="J19" s="84">
        <f t="shared" si="1"/>
        <v>204185943</v>
      </c>
      <c r="K19" s="84">
        <f t="shared" ref="K19:K26" si="5">D19+G19</f>
        <v>338879056</v>
      </c>
      <c r="L19" s="110">
        <f t="shared" ref="L19:L26" si="6">E19+H19</f>
        <v>131251949</v>
      </c>
      <c r="M19" s="84">
        <f t="shared" si="2"/>
        <v>131251949</v>
      </c>
    </row>
    <row r="20" spans="1:13">
      <c r="A20" s="51" t="s">
        <v>1146</v>
      </c>
      <c r="B20" s="349" t="s">
        <v>135</v>
      </c>
      <c r="C20" s="78">
        <v>65194488</v>
      </c>
      <c r="D20" s="78">
        <v>65194488</v>
      </c>
      <c r="E20" s="78">
        <v>60496361</v>
      </c>
      <c r="F20" s="78">
        <v>0</v>
      </c>
      <c r="G20" s="78"/>
      <c r="H20" s="78"/>
      <c r="I20" s="78"/>
      <c r="J20" s="84">
        <f t="shared" si="1"/>
        <v>65194488</v>
      </c>
      <c r="K20" s="84">
        <f t="shared" si="5"/>
        <v>65194488</v>
      </c>
      <c r="L20" s="110">
        <f t="shared" si="6"/>
        <v>60496361</v>
      </c>
      <c r="M20" s="84">
        <f t="shared" si="2"/>
        <v>60496361</v>
      </c>
    </row>
    <row r="21" spans="1:13">
      <c r="A21" s="51" t="s">
        <v>1147</v>
      </c>
      <c r="B21" s="349" t="s">
        <v>220</v>
      </c>
      <c r="C21" s="84">
        <f>SUM(C22:C24)</f>
        <v>101216499</v>
      </c>
      <c r="D21" s="84">
        <f>SUM(D22:D24)</f>
        <v>101216499</v>
      </c>
      <c r="E21" s="84">
        <f>SUM(E22:E24)</f>
        <v>5468931</v>
      </c>
      <c r="F21" s="84">
        <f>SUM(F22:F24)</f>
        <v>0</v>
      </c>
      <c r="G21" s="84"/>
      <c r="H21" s="84"/>
      <c r="I21" s="84"/>
      <c r="J21" s="84">
        <f t="shared" si="1"/>
        <v>101216499</v>
      </c>
      <c r="K21" s="84">
        <f t="shared" si="5"/>
        <v>101216499</v>
      </c>
      <c r="L21" s="110">
        <f>E21+H21</f>
        <v>5468931</v>
      </c>
      <c r="M21" s="84">
        <f t="shared" si="2"/>
        <v>5468931</v>
      </c>
    </row>
    <row r="22" spans="1:13">
      <c r="A22" s="51" t="s">
        <v>1148</v>
      </c>
      <c r="B22" s="348" t="s">
        <v>225</v>
      </c>
      <c r="C22" s="78">
        <v>101216499</v>
      </c>
      <c r="D22" s="78">
        <v>101216499</v>
      </c>
      <c r="E22" s="78">
        <v>5468931</v>
      </c>
      <c r="F22" s="78">
        <v>0</v>
      </c>
      <c r="G22" s="78"/>
      <c r="H22" s="78"/>
      <c r="I22" s="78"/>
      <c r="J22" s="84">
        <f>C22+F22</f>
        <v>101216499</v>
      </c>
      <c r="K22" s="84">
        <f t="shared" si="5"/>
        <v>101216499</v>
      </c>
      <c r="L22" s="110">
        <f>E22+H22</f>
        <v>5468931</v>
      </c>
      <c r="M22" s="84">
        <f t="shared" si="2"/>
        <v>5468931</v>
      </c>
    </row>
    <row r="23" spans="1:13">
      <c r="A23" s="51" t="s">
        <v>1149</v>
      </c>
      <c r="B23" s="348" t="s">
        <v>226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/>
      <c r="J23" s="84">
        <f>C23+F23</f>
        <v>0</v>
      </c>
      <c r="K23" s="84">
        <f t="shared" si="5"/>
        <v>0</v>
      </c>
      <c r="L23" s="110">
        <f>E23+H23</f>
        <v>0</v>
      </c>
      <c r="M23" s="84">
        <f t="shared" si="2"/>
        <v>0</v>
      </c>
    </row>
    <row r="24" spans="1:13">
      <c r="A24" s="51" t="s">
        <v>1150</v>
      </c>
      <c r="B24" s="348" t="s">
        <v>224</v>
      </c>
      <c r="C24" s="78">
        <v>0</v>
      </c>
      <c r="D24" s="78">
        <v>0</v>
      </c>
      <c r="E24" s="78">
        <v>0</v>
      </c>
      <c r="F24" s="78"/>
      <c r="G24" s="78">
        <v>0</v>
      </c>
      <c r="H24" s="78"/>
      <c r="I24" s="78"/>
      <c r="J24" s="78"/>
      <c r="K24" s="84">
        <f t="shared" si="5"/>
        <v>0</v>
      </c>
      <c r="M24" s="84">
        <f t="shared" si="2"/>
        <v>0</v>
      </c>
    </row>
    <row r="25" spans="1:13" ht="31.5">
      <c r="A25" s="51" t="s">
        <v>1151</v>
      </c>
      <c r="B25" s="363" t="s">
        <v>221</v>
      </c>
      <c r="C25" s="78">
        <v>0</v>
      </c>
      <c r="D25" s="78">
        <v>0</v>
      </c>
      <c r="E25" s="78">
        <v>0</v>
      </c>
      <c r="F25" s="78"/>
      <c r="G25" s="78"/>
      <c r="H25" s="78"/>
      <c r="I25" s="78"/>
      <c r="J25" s="84">
        <f t="shared" si="1"/>
        <v>0</v>
      </c>
      <c r="K25" s="84">
        <f t="shared" si="5"/>
        <v>0</v>
      </c>
      <c r="L25" s="110">
        <f t="shared" si="6"/>
        <v>0</v>
      </c>
      <c r="M25" s="84">
        <f t="shared" si="2"/>
        <v>0</v>
      </c>
    </row>
    <row r="26" spans="1:13">
      <c r="A26" s="51" t="s">
        <v>1152</v>
      </c>
      <c r="B26" s="363" t="s">
        <v>116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/>
      <c r="J26" s="84">
        <f t="shared" si="1"/>
        <v>0</v>
      </c>
      <c r="K26" s="84">
        <f t="shared" si="5"/>
        <v>0</v>
      </c>
      <c r="L26" s="110">
        <f t="shared" si="6"/>
        <v>0</v>
      </c>
      <c r="M26" s="84">
        <f t="shared" si="2"/>
        <v>0</v>
      </c>
    </row>
    <row r="27" spans="1:13">
      <c r="A27" s="51" t="s">
        <v>1153</v>
      </c>
      <c r="B27" s="361" t="s">
        <v>1</v>
      </c>
      <c r="C27" s="84">
        <f>SUM(C19,C20,C21,C26)</f>
        <v>370596930</v>
      </c>
      <c r="D27" s="84">
        <f>D19+D20+D21+D25+D26</f>
        <v>505290043</v>
      </c>
      <c r="E27" s="84">
        <f t="shared" ref="E27:M27" si="7">E19+E20+E21+E25+E26</f>
        <v>197217241</v>
      </c>
      <c r="F27" s="84">
        <f t="shared" si="7"/>
        <v>0</v>
      </c>
      <c r="G27" s="84">
        <f t="shared" si="7"/>
        <v>0</v>
      </c>
      <c r="H27" s="84">
        <f t="shared" si="7"/>
        <v>0</v>
      </c>
      <c r="I27" s="84">
        <f t="shared" si="7"/>
        <v>0</v>
      </c>
      <c r="J27" s="84">
        <f t="shared" si="7"/>
        <v>370596930</v>
      </c>
      <c r="K27" s="84">
        <f t="shared" si="7"/>
        <v>505290043</v>
      </c>
      <c r="L27" s="84">
        <f t="shared" si="7"/>
        <v>197217241</v>
      </c>
      <c r="M27" s="84">
        <f t="shared" si="7"/>
        <v>197217241</v>
      </c>
    </row>
    <row r="28" spans="1:13" ht="31.5" customHeight="1">
      <c r="A28" s="51" t="s">
        <v>1154</v>
      </c>
      <c r="B28" s="364" t="s">
        <v>2</v>
      </c>
      <c r="C28" s="46">
        <f t="shared" ref="C28:M28" si="8">SUM(C18,C27)</f>
        <v>490469234</v>
      </c>
      <c r="D28" s="46">
        <f t="shared" si="8"/>
        <v>658704620</v>
      </c>
      <c r="E28" s="46">
        <f t="shared" si="8"/>
        <v>323692030</v>
      </c>
      <c r="F28" s="46">
        <f t="shared" si="8"/>
        <v>0</v>
      </c>
      <c r="G28" s="46">
        <f t="shared" si="8"/>
        <v>0</v>
      </c>
      <c r="H28" s="46">
        <f t="shared" si="8"/>
        <v>0</v>
      </c>
      <c r="I28" s="46">
        <f t="shared" si="8"/>
        <v>0</v>
      </c>
      <c r="J28" s="46">
        <f t="shared" si="8"/>
        <v>490469234</v>
      </c>
      <c r="K28" s="46">
        <f t="shared" si="8"/>
        <v>658704620</v>
      </c>
      <c r="L28" s="46">
        <f t="shared" si="8"/>
        <v>323692030</v>
      </c>
      <c r="M28" s="46">
        <f t="shared" si="8"/>
        <v>323692030</v>
      </c>
    </row>
    <row r="29" spans="1:13">
      <c r="A29" s="368"/>
    </row>
    <row r="30" spans="1:13">
      <c r="A30" s="368"/>
    </row>
    <row r="31" spans="1:13" s="83" customFormat="1" ht="31.5">
      <c r="A31" s="51" t="s">
        <v>1155</v>
      </c>
      <c r="B31" s="361"/>
      <c r="C31" s="57" t="s">
        <v>264</v>
      </c>
      <c r="D31" s="57" t="s">
        <v>265</v>
      </c>
      <c r="E31" s="131" t="s">
        <v>266</v>
      </c>
      <c r="F31" s="122" t="s">
        <v>264</v>
      </c>
      <c r="G31" s="57" t="s">
        <v>265</v>
      </c>
      <c r="H31" s="131" t="s">
        <v>266</v>
      </c>
      <c r="I31" s="84"/>
      <c r="J31" s="122" t="s">
        <v>264</v>
      </c>
      <c r="K31" s="57" t="s">
        <v>265</v>
      </c>
      <c r="L31" s="110"/>
      <c r="M31" s="57" t="s">
        <v>266</v>
      </c>
    </row>
    <row r="32" spans="1:13" ht="94.5">
      <c r="A32" s="51" t="s">
        <v>1156</v>
      </c>
      <c r="B32" s="362" t="s">
        <v>99</v>
      </c>
      <c r="C32" s="258" t="s">
        <v>70</v>
      </c>
      <c r="D32" s="255" t="s">
        <v>70</v>
      </c>
      <c r="E32" s="255" t="s">
        <v>70</v>
      </c>
      <c r="F32" s="255" t="s">
        <v>71</v>
      </c>
      <c r="G32" s="255" t="s">
        <v>71</v>
      </c>
      <c r="H32" s="255" t="s">
        <v>71</v>
      </c>
      <c r="I32" s="255" t="s">
        <v>100</v>
      </c>
      <c r="J32" s="257" t="s">
        <v>9</v>
      </c>
      <c r="K32" s="257" t="s">
        <v>9</v>
      </c>
      <c r="L32" s="122" t="s">
        <v>9</v>
      </c>
      <c r="M32" s="257" t="s">
        <v>9</v>
      </c>
    </row>
    <row r="33" spans="1:14">
      <c r="A33" s="51" t="s">
        <v>1157</v>
      </c>
      <c r="B33" s="349" t="s">
        <v>139</v>
      </c>
      <c r="C33" s="114">
        <f>SUM(C34:C36)</f>
        <v>101510300</v>
      </c>
      <c r="D33" s="114">
        <f>SUM(D34:D36)</f>
        <v>105866720</v>
      </c>
      <c r="E33" s="114">
        <f t="shared" ref="E33:M33" si="9">SUM(E34:E36)</f>
        <v>116753667</v>
      </c>
      <c r="F33" s="114">
        <f t="shared" si="9"/>
        <v>0</v>
      </c>
      <c r="G33" s="114">
        <f t="shared" si="9"/>
        <v>0</v>
      </c>
      <c r="H33" s="114">
        <f t="shared" si="9"/>
        <v>0</v>
      </c>
      <c r="I33" s="114">
        <f t="shared" si="9"/>
        <v>0</v>
      </c>
      <c r="J33" s="114">
        <f t="shared" si="9"/>
        <v>101510300</v>
      </c>
      <c r="K33" s="114">
        <f t="shared" si="9"/>
        <v>105866720</v>
      </c>
      <c r="L33" s="114">
        <f t="shared" si="9"/>
        <v>116751813</v>
      </c>
      <c r="M33" s="114">
        <f t="shared" si="9"/>
        <v>116753667</v>
      </c>
    </row>
    <row r="34" spans="1:14">
      <c r="A34" s="51" t="s">
        <v>1158</v>
      </c>
      <c r="B34" s="365" t="s">
        <v>140</v>
      </c>
      <c r="C34" s="78">
        <v>76676124</v>
      </c>
      <c r="D34" s="78">
        <v>90156878</v>
      </c>
      <c r="E34" s="78">
        <v>90156878</v>
      </c>
      <c r="F34" s="78"/>
      <c r="G34" s="78">
        <v>0</v>
      </c>
      <c r="H34" s="78">
        <v>0</v>
      </c>
      <c r="I34" s="78"/>
      <c r="J34" s="84">
        <f t="shared" ref="J34:J55" si="10">C34+F34</f>
        <v>76676124</v>
      </c>
      <c r="K34" s="84">
        <f t="shared" ref="K34:K55" si="11">D34+G34</f>
        <v>90156878</v>
      </c>
      <c r="L34" s="110">
        <f t="shared" ref="L34:L50" si="12">E34+H34</f>
        <v>90156878</v>
      </c>
      <c r="M34" s="84">
        <f t="shared" ref="M34:M55" si="13">E34+H34</f>
        <v>90156878</v>
      </c>
    </row>
    <row r="35" spans="1:14">
      <c r="A35" s="51" t="s">
        <v>1159</v>
      </c>
      <c r="B35" s="365" t="s">
        <v>1075</v>
      </c>
      <c r="C35" s="78"/>
      <c r="D35" s="78"/>
      <c r="E35" s="78">
        <v>1854</v>
      </c>
      <c r="F35" s="78"/>
      <c r="G35" s="78"/>
      <c r="H35" s="78"/>
      <c r="I35" s="78"/>
      <c r="J35" s="84">
        <f t="shared" si="10"/>
        <v>0</v>
      </c>
      <c r="K35" s="84">
        <f t="shared" si="11"/>
        <v>0</v>
      </c>
      <c r="L35" s="110"/>
      <c r="M35" s="84">
        <f t="shared" si="13"/>
        <v>1854</v>
      </c>
    </row>
    <row r="36" spans="1:14">
      <c r="A36" s="51" t="s">
        <v>1160</v>
      </c>
      <c r="B36" s="365" t="s">
        <v>141</v>
      </c>
      <c r="C36" s="78">
        <v>24834176</v>
      </c>
      <c r="D36" s="78">
        <v>15709842</v>
      </c>
      <c r="E36" s="78">
        <v>26594935</v>
      </c>
      <c r="F36" s="78"/>
      <c r="G36" s="78">
        <v>0</v>
      </c>
      <c r="H36" s="78">
        <v>0</v>
      </c>
      <c r="I36" s="78"/>
      <c r="J36" s="84">
        <f t="shared" si="10"/>
        <v>24834176</v>
      </c>
      <c r="K36" s="84">
        <f t="shared" si="11"/>
        <v>15709842</v>
      </c>
      <c r="L36" s="110">
        <f t="shared" si="12"/>
        <v>26594935</v>
      </c>
      <c r="M36" s="84">
        <f t="shared" si="13"/>
        <v>26594935</v>
      </c>
    </row>
    <row r="37" spans="1:14">
      <c r="A37" s="51" t="s">
        <v>1162</v>
      </c>
      <c r="B37" s="361" t="s">
        <v>145</v>
      </c>
      <c r="C37" s="78">
        <v>0</v>
      </c>
      <c r="D37" s="84">
        <v>0</v>
      </c>
      <c r="E37" s="84">
        <v>0</v>
      </c>
      <c r="F37" s="84"/>
      <c r="G37" s="84"/>
      <c r="H37" s="84"/>
      <c r="I37" s="84"/>
      <c r="J37" s="84">
        <f t="shared" si="10"/>
        <v>0</v>
      </c>
      <c r="K37" s="84">
        <f t="shared" si="11"/>
        <v>0</v>
      </c>
      <c r="L37" s="110">
        <f t="shared" si="12"/>
        <v>0</v>
      </c>
      <c r="M37" s="84">
        <f t="shared" si="13"/>
        <v>0</v>
      </c>
    </row>
    <row r="38" spans="1:14">
      <c r="A38" s="51" t="s">
        <v>1167</v>
      </c>
      <c r="B38" s="361" t="s">
        <v>142</v>
      </c>
      <c r="C38" s="84">
        <v>16600000</v>
      </c>
      <c r="D38" s="84">
        <v>16600000</v>
      </c>
      <c r="E38" s="84">
        <v>6560173</v>
      </c>
      <c r="F38" s="84"/>
      <c r="G38" s="84"/>
      <c r="H38" s="84"/>
      <c r="I38" s="84"/>
      <c r="J38" s="84">
        <f t="shared" si="10"/>
        <v>16600000</v>
      </c>
      <c r="K38" s="84">
        <f t="shared" si="11"/>
        <v>16600000</v>
      </c>
      <c r="L38" s="110">
        <f t="shared" si="12"/>
        <v>6560173</v>
      </c>
      <c r="M38" s="84">
        <f t="shared" si="13"/>
        <v>6560173</v>
      </c>
    </row>
    <row r="39" spans="1:14">
      <c r="A39" s="51" t="s">
        <v>1168</v>
      </c>
      <c r="B39" s="361" t="s">
        <v>143</v>
      </c>
      <c r="C39" s="84">
        <v>18272500</v>
      </c>
      <c r="D39" s="84">
        <v>19550317</v>
      </c>
      <c r="E39" s="84">
        <v>21877504</v>
      </c>
      <c r="F39" s="84"/>
      <c r="G39" s="84"/>
      <c r="H39" s="84"/>
      <c r="I39" s="84"/>
      <c r="J39" s="84">
        <f t="shared" si="10"/>
        <v>18272500</v>
      </c>
      <c r="K39" s="84">
        <f t="shared" si="11"/>
        <v>19550317</v>
      </c>
      <c r="L39" s="110">
        <f t="shared" si="12"/>
        <v>21877504</v>
      </c>
      <c r="M39" s="84">
        <f t="shared" si="13"/>
        <v>21877504</v>
      </c>
      <c r="N39" s="97" t="s">
        <v>250</v>
      </c>
    </row>
    <row r="40" spans="1:14">
      <c r="A40" s="51" t="s">
        <v>1169</v>
      </c>
      <c r="B40" s="366" t="s">
        <v>109</v>
      </c>
      <c r="C40" s="84">
        <f>C33+C37+C38+C39</f>
        <v>136382800</v>
      </c>
      <c r="D40" s="84">
        <f>D33+D37+D38+D39</f>
        <v>142017037</v>
      </c>
      <c r="E40" s="84">
        <f t="shared" ref="E40:M40" si="14">E33+E37+E38+E39</f>
        <v>145191344</v>
      </c>
      <c r="F40" s="84"/>
      <c r="G40" s="84">
        <f t="shared" si="14"/>
        <v>0</v>
      </c>
      <c r="H40" s="84">
        <f t="shared" si="14"/>
        <v>0</v>
      </c>
      <c r="I40" s="84">
        <f t="shared" si="14"/>
        <v>0</v>
      </c>
      <c r="J40" s="84">
        <f t="shared" si="14"/>
        <v>136382800</v>
      </c>
      <c r="K40" s="84">
        <f t="shared" si="14"/>
        <v>142017037</v>
      </c>
      <c r="L40" s="84">
        <f t="shared" si="14"/>
        <v>145189490</v>
      </c>
      <c r="M40" s="84">
        <f t="shared" si="14"/>
        <v>145191344</v>
      </c>
    </row>
    <row r="41" spans="1:14">
      <c r="A41" s="51" t="s">
        <v>1170</v>
      </c>
      <c r="B41" s="366" t="s">
        <v>4</v>
      </c>
      <c r="C41" s="78"/>
      <c r="D41" s="78"/>
      <c r="E41" s="78"/>
      <c r="F41" s="78"/>
      <c r="G41" s="78">
        <f>G40-G18</f>
        <v>0</v>
      </c>
      <c r="H41" s="78"/>
      <c r="I41" s="78">
        <f>I40-I18</f>
        <v>0</v>
      </c>
      <c r="J41" s="78"/>
      <c r="K41" s="78"/>
      <c r="L41" s="84">
        <f>L40-L18</f>
        <v>18714701</v>
      </c>
      <c r="M41" s="78"/>
    </row>
    <row r="42" spans="1:14">
      <c r="A42" s="51" t="s">
        <v>1171</v>
      </c>
      <c r="B42" s="366" t="s">
        <v>5</v>
      </c>
      <c r="C42" s="78">
        <f>C40-C18</f>
        <v>16510496</v>
      </c>
      <c r="D42" s="78">
        <f>D40-D18</f>
        <v>-11397540</v>
      </c>
      <c r="E42" s="78">
        <f>E40-E18</f>
        <v>18716555</v>
      </c>
      <c r="F42" s="78">
        <f>F40-F18</f>
        <v>0</v>
      </c>
      <c r="G42" s="78"/>
      <c r="H42" s="78">
        <f>H40-H18</f>
        <v>0</v>
      </c>
      <c r="I42" s="78"/>
      <c r="J42" s="84">
        <f>J40-J18</f>
        <v>16510496</v>
      </c>
      <c r="K42" s="84">
        <f>K40-K18</f>
        <v>-11397540</v>
      </c>
      <c r="L42" s="110">
        <f>E42+H42</f>
        <v>18716555</v>
      </c>
      <c r="M42" s="84">
        <f>M40-M18</f>
        <v>18716555</v>
      </c>
    </row>
    <row r="43" spans="1:14" ht="31.5">
      <c r="A43" s="51" t="s">
        <v>1172</v>
      </c>
      <c r="B43" s="366" t="s">
        <v>150</v>
      </c>
      <c r="C43" s="78">
        <v>24511711</v>
      </c>
      <c r="D43" s="78">
        <v>24511711</v>
      </c>
      <c r="E43" s="78">
        <v>24511711</v>
      </c>
      <c r="F43" s="78">
        <v>0</v>
      </c>
      <c r="G43" s="78">
        <v>0</v>
      </c>
      <c r="H43" s="78">
        <v>0</v>
      </c>
      <c r="I43" s="78">
        <v>0</v>
      </c>
      <c r="J43" s="84">
        <f t="shared" si="10"/>
        <v>24511711</v>
      </c>
      <c r="K43" s="84">
        <f t="shared" si="11"/>
        <v>24511711</v>
      </c>
      <c r="L43" s="110">
        <f t="shared" si="12"/>
        <v>24511711</v>
      </c>
      <c r="M43" s="84">
        <f t="shared" si="13"/>
        <v>24511711</v>
      </c>
    </row>
    <row r="44" spans="1:14">
      <c r="A44" s="51" t="s">
        <v>1173</v>
      </c>
      <c r="B44" s="363" t="s">
        <v>148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/>
      <c r="J44" s="84">
        <f t="shared" si="10"/>
        <v>0</v>
      </c>
      <c r="K44" s="84">
        <f t="shared" si="11"/>
        <v>0</v>
      </c>
      <c r="L44" s="110">
        <f t="shared" si="12"/>
        <v>0</v>
      </c>
      <c r="M44" s="84">
        <f t="shared" si="13"/>
        <v>0</v>
      </c>
    </row>
    <row r="45" spans="1:14">
      <c r="A45" s="51" t="s">
        <v>1174</v>
      </c>
      <c r="B45" s="363" t="s">
        <v>117</v>
      </c>
      <c r="C45" s="84">
        <v>0</v>
      </c>
      <c r="D45" s="84">
        <v>0</v>
      </c>
      <c r="E45" s="84">
        <v>3585128</v>
      </c>
      <c r="F45" s="84">
        <v>0</v>
      </c>
      <c r="G45" s="84"/>
      <c r="H45" s="84"/>
      <c r="I45" s="84">
        <f>SUM(I34:I44)</f>
        <v>0</v>
      </c>
      <c r="J45" s="84">
        <f t="shared" si="10"/>
        <v>0</v>
      </c>
      <c r="K45" s="84">
        <f t="shared" si="11"/>
        <v>0</v>
      </c>
      <c r="L45" s="110">
        <f t="shared" si="12"/>
        <v>3585128</v>
      </c>
      <c r="M45" s="84">
        <f t="shared" si="13"/>
        <v>3585128</v>
      </c>
    </row>
    <row r="46" spans="1:14">
      <c r="A46" s="51" t="s">
        <v>1175</v>
      </c>
      <c r="B46" s="361" t="s">
        <v>0</v>
      </c>
      <c r="C46" s="84">
        <f>C40+C43+C44+C45</f>
        <v>160894511</v>
      </c>
      <c r="D46" s="84">
        <f>D40+D43+D44+D45</f>
        <v>166528748</v>
      </c>
      <c r="E46" s="84">
        <f t="shared" ref="E46:M46" si="15">E40+E43+E44+E45</f>
        <v>173288183</v>
      </c>
      <c r="F46" s="84">
        <f t="shared" si="15"/>
        <v>0</v>
      </c>
      <c r="G46" s="84">
        <f t="shared" si="15"/>
        <v>0</v>
      </c>
      <c r="H46" s="84">
        <f t="shared" si="15"/>
        <v>0</v>
      </c>
      <c r="I46" s="84">
        <v>0</v>
      </c>
      <c r="J46" s="84">
        <f t="shared" si="15"/>
        <v>160894511</v>
      </c>
      <c r="K46" s="84">
        <f t="shared" si="15"/>
        <v>166528748</v>
      </c>
      <c r="L46" s="84">
        <f t="shared" si="15"/>
        <v>173286329</v>
      </c>
      <c r="M46" s="84">
        <f t="shared" si="15"/>
        <v>173288183</v>
      </c>
    </row>
    <row r="47" spans="1:14">
      <c r="A47" s="51" t="s">
        <v>1176</v>
      </c>
      <c r="B47" s="349" t="s">
        <v>146</v>
      </c>
      <c r="C47" s="78">
        <v>63058810</v>
      </c>
      <c r="D47" s="91">
        <v>205907339</v>
      </c>
      <c r="E47" s="78">
        <v>216411120</v>
      </c>
      <c r="F47" s="78"/>
      <c r="G47" s="84">
        <v>0</v>
      </c>
      <c r="H47" s="78">
        <v>0</v>
      </c>
      <c r="I47" s="78"/>
      <c r="J47" s="84">
        <f t="shared" si="10"/>
        <v>63058810</v>
      </c>
      <c r="K47" s="84">
        <f t="shared" si="11"/>
        <v>205907339</v>
      </c>
      <c r="L47" s="110">
        <f t="shared" si="12"/>
        <v>216411120</v>
      </c>
      <c r="M47" s="84">
        <f t="shared" si="13"/>
        <v>216411120</v>
      </c>
    </row>
    <row r="48" spans="1:14">
      <c r="A48" s="51" t="s">
        <v>1177</v>
      </c>
      <c r="B48" s="349" t="s">
        <v>144</v>
      </c>
      <c r="C48" s="78">
        <v>8000000</v>
      </c>
      <c r="D48" s="78">
        <v>8000000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84">
        <f t="shared" si="10"/>
        <v>8000000</v>
      </c>
      <c r="K48" s="84">
        <f t="shared" si="11"/>
        <v>8000000</v>
      </c>
      <c r="L48" s="110">
        <f t="shared" si="12"/>
        <v>0</v>
      </c>
      <c r="M48" s="84">
        <f t="shared" si="13"/>
        <v>0</v>
      </c>
    </row>
    <row r="49" spans="1:13">
      <c r="A49" s="51" t="s">
        <v>1178</v>
      </c>
      <c r="B49" s="349" t="s">
        <v>147</v>
      </c>
      <c r="C49" s="78">
        <v>99474499</v>
      </c>
      <c r="D49" s="78">
        <v>99474499</v>
      </c>
      <c r="E49" s="78">
        <v>6279998</v>
      </c>
      <c r="F49" s="78"/>
      <c r="G49" s="78"/>
      <c r="H49" s="78"/>
      <c r="I49" s="78">
        <v>0</v>
      </c>
      <c r="J49" s="84">
        <f>C49+F49</f>
        <v>99474499</v>
      </c>
      <c r="K49" s="84">
        <f t="shared" si="11"/>
        <v>99474499</v>
      </c>
      <c r="L49" s="110">
        <f>E49+H49</f>
        <v>6279998</v>
      </c>
      <c r="M49" s="84">
        <f t="shared" si="13"/>
        <v>6279998</v>
      </c>
    </row>
    <row r="50" spans="1:13">
      <c r="A50" s="51" t="s">
        <v>1179</v>
      </c>
      <c r="B50" s="363" t="s">
        <v>117</v>
      </c>
      <c r="C50" s="78"/>
      <c r="D50" s="78"/>
      <c r="E50" s="78"/>
      <c r="F50" s="78"/>
      <c r="G50" s="78"/>
      <c r="H50" s="78"/>
      <c r="I50" s="78"/>
      <c r="J50" s="84">
        <f t="shared" si="10"/>
        <v>0</v>
      </c>
      <c r="K50" s="84">
        <f t="shared" si="11"/>
        <v>0</v>
      </c>
      <c r="L50" s="110">
        <f t="shared" si="12"/>
        <v>0</v>
      </c>
      <c r="M50" s="84">
        <f t="shared" si="13"/>
        <v>0</v>
      </c>
    </row>
    <row r="51" spans="1:13">
      <c r="A51" s="51" t="s">
        <v>1180</v>
      </c>
      <c r="B51" s="366" t="s">
        <v>3</v>
      </c>
      <c r="C51" s="84">
        <f t="shared" ref="C51:M51" si="16">C47+C48+C49+C50</f>
        <v>170533309</v>
      </c>
      <c r="D51" s="84">
        <f>D47+D48+D49+D50</f>
        <v>313381838</v>
      </c>
      <c r="E51" s="84">
        <f t="shared" si="16"/>
        <v>222691118</v>
      </c>
      <c r="F51" s="84">
        <f t="shared" si="16"/>
        <v>0</v>
      </c>
      <c r="G51" s="84">
        <f t="shared" si="16"/>
        <v>0</v>
      </c>
      <c r="H51" s="84">
        <f t="shared" si="16"/>
        <v>0</v>
      </c>
      <c r="I51" s="84">
        <f t="shared" si="16"/>
        <v>0</v>
      </c>
      <c r="J51" s="84">
        <f t="shared" si="16"/>
        <v>170533309</v>
      </c>
      <c r="K51" s="84">
        <f t="shared" si="16"/>
        <v>313381838</v>
      </c>
      <c r="L51" s="84">
        <f t="shared" si="16"/>
        <v>222691118</v>
      </c>
      <c r="M51" s="84">
        <f t="shared" si="16"/>
        <v>222691118</v>
      </c>
    </row>
    <row r="52" spans="1:13">
      <c r="A52" s="51" t="s">
        <v>1181</v>
      </c>
      <c r="B52" s="366" t="s">
        <v>6</v>
      </c>
      <c r="C52" s="78">
        <f>C51-C27</f>
        <v>-200063621</v>
      </c>
      <c r="D52" s="78">
        <f>D51-D27</f>
        <v>-191908205</v>
      </c>
      <c r="E52" s="78">
        <f>E51-E27</f>
        <v>25473877</v>
      </c>
      <c r="F52" s="91">
        <f>F51-F27</f>
        <v>0</v>
      </c>
      <c r="G52" s="78"/>
      <c r="I52" s="78">
        <f>I51-I27</f>
        <v>0</v>
      </c>
      <c r="J52" s="78">
        <f>J51-J27</f>
        <v>-200063621</v>
      </c>
      <c r="K52" s="78">
        <f>K51-K27</f>
        <v>-191908205</v>
      </c>
      <c r="L52" s="78">
        <f>L51-L27</f>
        <v>25473877</v>
      </c>
      <c r="M52" s="84">
        <f>E52+H53</f>
        <v>25473877</v>
      </c>
    </row>
    <row r="53" spans="1:13">
      <c r="A53" s="51" t="s">
        <v>1182</v>
      </c>
      <c r="B53" s="366" t="s">
        <v>7</v>
      </c>
      <c r="C53" s="78"/>
      <c r="D53" s="78"/>
      <c r="E53" s="91">
        <v>0</v>
      </c>
      <c r="F53" s="78"/>
      <c r="G53" s="78">
        <f>G51-G27</f>
        <v>0</v>
      </c>
      <c r="H53" s="78">
        <f>H51-H27</f>
        <v>0</v>
      </c>
      <c r="I53" s="78"/>
      <c r="J53" s="84"/>
      <c r="L53" s="110">
        <v>0</v>
      </c>
      <c r="M53" s="78">
        <v>0</v>
      </c>
    </row>
    <row r="54" spans="1:13" ht="31.5">
      <c r="A54" s="51" t="s">
        <v>1183</v>
      </c>
      <c r="B54" s="366" t="s">
        <v>151</v>
      </c>
      <c r="C54" s="78">
        <v>212394414</v>
      </c>
      <c r="D54" s="78">
        <v>232419974</v>
      </c>
      <c r="E54" s="78">
        <v>232419974</v>
      </c>
      <c r="F54" s="78">
        <v>0</v>
      </c>
      <c r="G54" s="78">
        <v>0</v>
      </c>
      <c r="H54" s="78">
        <v>0</v>
      </c>
      <c r="I54" s="78"/>
      <c r="J54" s="84">
        <f t="shared" si="10"/>
        <v>212394414</v>
      </c>
      <c r="K54" s="84">
        <f t="shared" si="11"/>
        <v>232419974</v>
      </c>
      <c r="L54" s="110">
        <f>E54+H54</f>
        <v>232419974</v>
      </c>
      <c r="M54" s="84">
        <f t="shared" si="13"/>
        <v>232419974</v>
      </c>
    </row>
    <row r="55" spans="1:13">
      <c r="A55" s="51" t="s">
        <v>1184</v>
      </c>
      <c r="B55" s="363" t="s">
        <v>148</v>
      </c>
      <c r="C55" s="78"/>
      <c r="D55" s="78"/>
      <c r="E55" s="78"/>
      <c r="F55" s="78"/>
      <c r="G55" s="78"/>
      <c r="H55" s="78"/>
      <c r="I55" s="78"/>
      <c r="J55" s="84">
        <f t="shared" si="10"/>
        <v>0</v>
      </c>
      <c r="K55" s="84">
        <f t="shared" si="11"/>
        <v>0</v>
      </c>
      <c r="L55" s="110">
        <f>E55+H55</f>
        <v>0</v>
      </c>
      <c r="M55" s="84">
        <f t="shared" si="13"/>
        <v>0</v>
      </c>
    </row>
    <row r="56" spans="1:13">
      <c r="A56" s="51" t="s">
        <v>1185</v>
      </c>
      <c r="B56" s="361" t="s">
        <v>1</v>
      </c>
      <c r="C56" s="78">
        <f t="shared" ref="C56:M56" si="17">C51+C54+C55</f>
        <v>382927723</v>
      </c>
      <c r="D56" s="78">
        <f>D51+D54+D55</f>
        <v>545801812</v>
      </c>
      <c r="E56" s="78">
        <f t="shared" si="17"/>
        <v>455111092</v>
      </c>
      <c r="F56" s="78">
        <f t="shared" si="17"/>
        <v>0</v>
      </c>
      <c r="G56" s="78">
        <f t="shared" si="17"/>
        <v>0</v>
      </c>
      <c r="H56" s="78">
        <f t="shared" si="17"/>
        <v>0</v>
      </c>
      <c r="I56" s="78">
        <f t="shared" si="17"/>
        <v>0</v>
      </c>
      <c r="J56" s="78">
        <f t="shared" si="17"/>
        <v>382927723</v>
      </c>
      <c r="K56" s="78">
        <f t="shared" si="17"/>
        <v>545801812</v>
      </c>
      <c r="L56" s="78">
        <f t="shared" si="17"/>
        <v>455111092</v>
      </c>
      <c r="M56" s="78">
        <f t="shared" si="17"/>
        <v>455111092</v>
      </c>
    </row>
    <row r="57" spans="1:13" s="83" customFormat="1">
      <c r="A57" s="51" t="s">
        <v>1186</v>
      </c>
      <c r="B57" s="367" t="s">
        <v>8</v>
      </c>
      <c r="C57" s="84">
        <f t="shared" ref="C57:M57" si="18">C56+C46</f>
        <v>543822234</v>
      </c>
      <c r="D57" s="84">
        <f>D56+D46</f>
        <v>712330560</v>
      </c>
      <c r="E57" s="84">
        <f t="shared" si="18"/>
        <v>628399275</v>
      </c>
      <c r="F57" s="84">
        <f t="shared" si="18"/>
        <v>0</v>
      </c>
      <c r="G57" s="84">
        <f t="shared" si="18"/>
        <v>0</v>
      </c>
      <c r="H57" s="84">
        <f t="shared" si="18"/>
        <v>0</v>
      </c>
      <c r="I57" s="84">
        <f t="shared" si="18"/>
        <v>0</v>
      </c>
      <c r="J57" s="84">
        <f t="shared" si="18"/>
        <v>543822234</v>
      </c>
      <c r="K57" s="84">
        <f t="shared" si="18"/>
        <v>712330560</v>
      </c>
      <c r="L57" s="84">
        <f t="shared" si="18"/>
        <v>628397421</v>
      </c>
      <c r="M57" s="84">
        <f t="shared" si="18"/>
        <v>628399275</v>
      </c>
    </row>
    <row r="59" spans="1:13" hidden="1">
      <c r="B59" s="97" t="s">
        <v>124</v>
      </c>
      <c r="C59" s="91">
        <f>C46-C18</f>
        <v>41022207</v>
      </c>
      <c r="D59" s="91">
        <f>D46-D18</f>
        <v>13114171</v>
      </c>
      <c r="E59" s="91">
        <f t="shared" ref="E59:M59" si="19">E46-E18</f>
        <v>46813394</v>
      </c>
      <c r="F59" s="91">
        <f t="shared" si="19"/>
        <v>0</v>
      </c>
      <c r="G59" s="91">
        <f t="shared" si="19"/>
        <v>0</v>
      </c>
      <c r="H59" s="91">
        <f t="shared" si="19"/>
        <v>0</v>
      </c>
      <c r="I59" s="91">
        <f t="shared" si="19"/>
        <v>0</v>
      </c>
      <c r="J59" s="91">
        <f t="shared" si="19"/>
        <v>41022207</v>
      </c>
      <c r="K59" s="91">
        <f t="shared" si="19"/>
        <v>13114171</v>
      </c>
      <c r="L59" s="91">
        <f t="shared" si="19"/>
        <v>46811540</v>
      </c>
      <c r="M59" s="91">
        <f t="shared" si="19"/>
        <v>46813394</v>
      </c>
    </row>
    <row r="60" spans="1:13" hidden="1">
      <c r="B60" s="97" t="s">
        <v>125</v>
      </c>
      <c r="C60" s="91">
        <f>C56-C27</f>
        <v>12330793</v>
      </c>
      <c r="D60" s="91">
        <f>D56-D27</f>
        <v>40511769</v>
      </c>
      <c r="E60" s="91">
        <f t="shared" ref="E60:M60" si="20">E56-E27</f>
        <v>257893851</v>
      </c>
      <c r="F60" s="91">
        <f t="shared" si="20"/>
        <v>0</v>
      </c>
      <c r="G60" s="91">
        <f t="shared" si="20"/>
        <v>0</v>
      </c>
      <c r="H60" s="91">
        <f t="shared" si="20"/>
        <v>0</v>
      </c>
      <c r="I60" s="91">
        <f t="shared" si="20"/>
        <v>0</v>
      </c>
      <c r="J60" s="91">
        <f t="shared" si="20"/>
        <v>12330793</v>
      </c>
      <c r="K60" s="91">
        <f t="shared" si="20"/>
        <v>40511769</v>
      </c>
      <c r="L60" s="91">
        <f t="shared" si="20"/>
        <v>257893851</v>
      </c>
      <c r="M60" s="91">
        <f t="shared" si="20"/>
        <v>257893851</v>
      </c>
    </row>
    <row r="61" spans="1:13" hidden="1">
      <c r="B61" s="97" t="s">
        <v>126</v>
      </c>
      <c r="C61" s="91">
        <f>SUM(C59:C60)</f>
        <v>53353000</v>
      </c>
      <c r="D61" s="91">
        <f>SUM(D59:D60)</f>
        <v>53625940</v>
      </c>
      <c r="E61" s="91">
        <f t="shared" ref="E61:M61" si="21">SUM(E59:E60)</f>
        <v>304707245</v>
      </c>
      <c r="F61" s="91">
        <f t="shared" si="21"/>
        <v>0</v>
      </c>
      <c r="G61" s="91">
        <f t="shared" si="21"/>
        <v>0</v>
      </c>
      <c r="H61" s="91">
        <f t="shared" si="21"/>
        <v>0</v>
      </c>
      <c r="I61" s="91">
        <f t="shared" si="21"/>
        <v>0</v>
      </c>
      <c r="J61" s="91">
        <f t="shared" si="21"/>
        <v>53353000</v>
      </c>
      <c r="K61" s="91">
        <f t="shared" si="21"/>
        <v>53625940</v>
      </c>
      <c r="L61" s="91">
        <f t="shared" si="21"/>
        <v>304705391</v>
      </c>
      <c r="M61" s="91">
        <f t="shared" si="21"/>
        <v>304707245</v>
      </c>
    </row>
  </sheetData>
  <mergeCells count="2">
    <mergeCell ref="B1:M1"/>
    <mergeCell ref="B2:K2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58" fitToHeight="2" orientation="landscape" r:id="rId1"/>
  <headerFooter alignWithMargins="0">
    <oddHeader xml:space="preserve">&amp;C15. melléklet a 7/2021. (V. 27.) önkormányzati rendelethez </oddHead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unka19">
    <pageSetUpPr fitToPage="1"/>
  </sheetPr>
  <dimension ref="A1:M61"/>
  <sheetViews>
    <sheetView view="pageLayout" zoomScaleNormal="100" workbookViewId="0">
      <selection activeCell="E22" sqref="E22"/>
    </sheetView>
  </sheetViews>
  <sheetFormatPr defaultRowHeight="15.75"/>
  <cols>
    <col min="1" max="1" width="9.140625" style="2"/>
    <col min="2" max="2" width="73.42578125" style="2" customWidth="1"/>
    <col min="3" max="3" width="20.5703125" style="3" customWidth="1"/>
    <col min="4" max="4" width="17.42578125" style="3" customWidth="1"/>
    <col min="5" max="5" width="20.5703125" style="3" customWidth="1"/>
    <col min="6" max="6" width="18.42578125" style="3" customWidth="1"/>
    <col min="7" max="7" width="14" style="3" customWidth="1"/>
    <col min="8" max="8" width="18.42578125" style="3" customWidth="1"/>
    <col min="9" max="9" width="10.140625" style="3" customWidth="1"/>
    <col min="10" max="10" width="18.140625" style="3" customWidth="1"/>
    <col min="11" max="11" width="15.85546875" style="3" customWidth="1"/>
    <col min="12" max="12" width="18.140625" style="2" hidden="1" customWidth="1"/>
    <col min="13" max="13" width="15.85546875" style="3" customWidth="1"/>
    <col min="14" max="16384" width="9.140625" style="2"/>
  </cols>
  <sheetData>
    <row r="1" spans="1:13">
      <c r="B1" s="403" t="s">
        <v>909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3">
      <c r="B2" s="410" t="s">
        <v>920</v>
      </c>
      <c r="C2" s="414"/>
      <c r="D2" s="414"/>
      <c r="E2" s="414"/>
      <c r="F2" s="414"/>
      <c r="G2" s="414"/>
      <c r="H2" s="414"/>
      <c r="I2" s="406"/>
      <c r="J2" s="406"/>
      <c r="K2" s="406"/>
      <c r="L2" s="85"/>
      <c r="M2" s="85"/>
    </row>
    <row r="3" spans="1:13">
      <c r="B3" s="24" t="s">
        <v>103</v>
      </c>
      <c r="C3" s="111"/>
      <c r="D3" s="111"/>
      <c r="E3" s="111"/>
    </row>
    <row r="4" spans="1:13" s="97" customFormat="1">
      <c r="A4" s="328"/>
      <c r="B4" s="342" t="s">
        <v>1122</v>
      </c>
      <c r="C4" s="329" t="s">
        <v>1123</v>
      </c>
      <c r="D4" s="329" t="s">
        <v>1124</v>
      </c>
      <c r="E4" s="329" t="s">
        <v>1125</v>
      </c>
      <c r="F4" s="329" t="s">
        <v>1126</v>
      </c>
      <c r="G4" s="329" t="s">
        <v>1127</v>
      </c>
      <c r="H4" s="329" t="s">
        <v>1128</v>
      </c>
      <c r="I4" s="329" t="s">
        <v>1129</v>
      </c>
      <c r="J4" s="329" t="s">
        <v>1130</v>
      </c>
      <c r="K4" s="329" t="s">
        <v>1131</v>
      </c>
      <c r="L4" s="340" t="s">
        <v>1131</v>
      </c>
      <c r="M4" s="369" t="s">
        <v>1187</v>
      </c>
    </row>
    <row r="5" spans="1:13" ht="31.5">
      <c r="A5" s="51" t="s">
        <v>1132</v>
      </c>
      <c r="B5" s="9"/>
      <c r="C5" s="132" t="s">
        <v>264</v>
      </c>
      <c r="D5" s="132" t="s">
        <v>265</v>
      </c>
      <c r="E5" s="132" t="s">
        <v>266</v>
      </c>
      <c r="F5" s="109" t="s">
        <v>264</v>
      </c>
      <c r="G5" s="132" t="s">
        <v>265</v>
      </c>
      <c r="H5" s="132" t="s">
        <v>266</v>
      </c>
      <c r="I5" s="6"/>
      <c r="J5" s="109" t="s">
        <v>264</v>
      </c>
      <c r="K5" s="132" t="s">
        <v>265</v>
      </c>
      <c r="L5" s="132" t="s">
        <v>266</v>
      </c>
      <c r="M5" s="132" t="s">
        <v>266</v>
      </c>
    </row>
    <row r="6" spans="1:13" ht="39">
      <c r="A6" s="51" t="s">
        <v>1133</v>
      </c>
      <c r="B6" s="108" t="s">
        <v>99</v>
      </c>
      <c r="C6" s="132" t="s">
        <v>68</v>
      </c>
      <c r="D6" s="112" t="s">
        <v>68</v>
      </c>
      <c r="E6" s="112" t="s">
        <v>68</v>
      </c>
      <c r="F6" s="112" t="s">
        <v>69</v>
      </c>
      <c r="G6" s="112" t="s">
        <v>69</v>
      </c>
      <c r="H6" s="112" t="s">
        <v>69</v>
      </c>
      <c r="I6" s="112" t="s">
        <v>100</v>
      </c>
      <c r="J6" s="80" t="s">
        <v>9</v>
      </c>
      <c r="K6" s="80" t="s">
        <v>9</v>
      </c>
      <c r="L6" s="21" t="s">
        <v>9</v>
      </c>
      <c r="M6" s="80" t="s">
        <v>9</v>
      </c>
    </row>
    <row r="7" spans="1:13">
      <c r="A7" s="51" t="s">
        <v>1134</v>
      </c>
      <c r="B7" s="13" t="s">
        <v>127</v>
      </c>
      <c r="C7" s="6">
        <v>37637000</v>
      </c>
      <c r="D7" s="6">
        <v>39093312</v>
      </c>
      <c r="E7" s="6">
        <v>37970221</v>
      </c>
      <c r="F7" s="6"/>
      <c r="G7" s="6"/>
      <c r="H7" s="6"/>
      <c r="I7" s="6"/>
      <c r="J7" s="10">
        <f t="shared" ref="J7:J13" si="0">C7+F7</f>
        <v>37637000</v>
      </c>
      <c r="K7" s="10">
        <f t="shared" ref="K7:L17" si="1">D7+G7</f>
        <v>39093312</v>
      </c>
      <c r="L7" s="33">
        <f t="shared" si="1"/>
        <v>37970221</v>
      </c>
      <c r="M7" s="10">
        <f>E7+H7</f>
        <v>37970221</v>
      </c>
    </row>
    <row r="8" spans="1:13">
      <c r="A8" s="51" t="s">
        <v>1135</v>
      </c>
      <c r="B8" s="13" t="s">
        <v>128</v>
      </c>
      <c r="C8" s="6">
        <v>6516000</v>
      </c>
      <c r="D8" s="6">
        <v>6765749</v>
      </c>
      <c r="E8" s="6">
        <v>6353612</v>
      </c>
      <c r="F8" s="6"/>
      <c r="G8" s="6"/>
      <c r="H8" s="6"/>
      <c r="I8" s="6"/>
      <c r="J8" s="10">
        <f t="shared" si="0"/>
        <v>6516000</v>
      </c>
      <c r="K8" s="10">
        <f t="shared" si="1"/>
        <v>6765749</v>
      </c>
      <c r="L8" s="33">
        <f t="shared" si="1"/>
        <v>6353612</v>
      </c>
      <c r="M8" s="10">
        <f t="shared" ref="M8:M28" si="2">E8+H8</f>
        <v>6353612</v>
      </c>
    </row>
    <row r="9" spans="1:13">
      <c r="A9" s="51" t="s">
        <v>1136</v>
      </c>
      <c r="B9" s="13" t="s">
        <v>129</v>
      </c>
      <c r="C9" s="6">
        <v>9200000</v>
      </c>
      <c r="D9" s="6">
        <v>9200000</v>
      </c>
      <c r="E9" s="6">
        <v>6438979</v>
      </c>
      <c r="F9" s="6"/>
      <c r="G9" s="6"/>
      <c r="H9" s="6"/>
      <c r="I9" s="6"/>
      <c r="J9" s="10">
        <f t="shared" si="0"/>
        <v>9200000</v>
      </c>
      <c r="K9" s="10">
        <f t="shared" si="1"/>
        <v>9200000</v>
      </c>
      <c r="L9" s="33">
        <f t="shared" si="1"/>
        <v>6438979</v>
      </c>
      <c r="M9" s="10">
        <f t="shared" si="2"/>
        <v>6438979</v>
      </c>
    </row>
    <row r="10" spans="1:13">
      <c r="A10" s="51" t="s">
        <v>1137</v>
      </c>
      <c r="B10" s="13" t="s">
        <v>110</v>
      </c>
      <c r="C10" s="6"/>
      <c r="D10" s="6"/>
      <c r="E10" s="6"/>
      <c r="F10" s="6"/>
      <c r="G10" s="6"/>
      <c r="H10" s="6"/>
      <c r="I10" s="6"/>
      <c r="J10" s="10">
        <f t="shared" si="0"/>
        <v>0</v>
      </c>
      <c r="K10" s="10">
        <f>D10+G10</f>
        <v>0</v>
      </c>
      <c r="L10" s="33">
        <f>E10+H10</f>
        <v>0</v>
      </c>
      <c r="M10" s="10">
        <f t="shared" si="2"/>
        <v>0</v>
      </c>
    </row>
    <row r="11" spans="1:13">
      <c r="A11" s="51" t="s">
        <v>1138</v>
      </c>
      <c r="B11" s="13" t="s">
        <v>130</v>
      </c>
      <c r="C11" s="10">
        <f>SUM(C12:C13)</f>
        <v>0</v>
      </c>
      <c r="D11" s="6">
        <f>SUM(D12:D15)</f>
        <v>0</v>
      </c>
      <c r="E11" s="6">
        <f t="shared" ref="E11:L11" si="3">SUM(E12:E15)</f>
        <v>0</v>
      </c>
      <c r="F11" s="6">
        <f t="shared" si="3"/>
        <v>0</v>
      </c>
      <c r="G11" s="6">
        <f t="shared" si="3"/>
        <v>0</v>
      </c>
      <c r="H11" s="6">
        <f t="shared" si="3"/>
        <v>0</v>
      </c>
      <c r="I11" s="6">
        <f t="shared" si="3"/>
        <v>0</v>
      </c>
      <c r="J11" s="6">
        <f t="shared" si="3"/>
        <v>0</v>
      </c>
      <c r="K11" s="6">
        <f t="shared" si="3"/>
        <v>0</v>
      </c>
      <c r="L11" s="6">
        <f t="shared" si="3"/>
        <v>0</v>
      </c>
      <c r="M11" s="10">
        <f t="shared" si="2"/>
        <v>0</v>
      </c>
    </row>
    <row r="12" spans="1:13">
      <c r="A12" s="51" t="s">
        <v>1139</v>
      </c>
      <c r="B12" s="5" t="s">
        <v>222</v>
      </c>
      <c r="C12" s="6">
        <v>0</v>
      </c>
      <c r="D12" s="6">
        <v>0</v>
      </c>
      <c r="E12" s="6"/>
      <c r="F12" s="6"/>
      <c r="G12" s="6"/>
      <c r="H12" s="6"/>
      <c r="I12" s="6"/>
      <c r="J12" s="10">
        <f t="shared" si="0"/>
        <v>0</v>
      </c>
      <c r="K12" s="10">
        <f t="shared" si="1"/>
        <v>0</v>
      </c>
      <c r="L12" s="33">
        <f t="shared" si="1"/>
        <v>0</v>
      </c>
      <c r="M12" s="10">
        <f t="shared" si="2"/>
        <v>0</v>
      </c>
    </row>
    <row r="13" spans="1:13">
      <c r="A13" s="51" t="s">
        <v>1140</v>
      </c>
      <c r="B13" s="5" t="s">
        <v>223</v>
      </c>
      <c r="C13" s="6">
        <v>0</v>
      </c>
      <c r="D13" s="6">
        <v>0</v>
      </c>
      <c r="E13" s="6"/>
      <c r="F13" s="6"/>
      <c r="G13" s="6"/>
      <c r="H13" s="6"/>
      <c r="I13" s="6"/>
      <c r="J13" s="10">
        <f t="shared" si="0"/>
        <v>0</v>
      </c>
      <c r="K13" s="10">
        <f t="shared" si="1"/>
        <v>0</v>
      </c>
      <c r="L13" s="33">
        <f t="shared" si="1"/>
        <v>0</v>
      </c>
      <c r="M13" s="10">
        <f t="shared" si="2"/>
        <v>0</v>
      </c>
    </row>
    <row r="14" spans="1:13">
      <c r="A14" s="51"/>
      <c r="B14" s="5" t="s">
        <v>224</v>
      </c>
      <c r="C14" s="6"/>
      <c r="D14" s="6">
        <v>0</v>
      </c>
      <c r="E14" s="6"/>
      <c r="F14" s="6"/>
      <c r="G14" s="6"/>
      <c r="H14" s="6"/>
      <c r="I14" s="6"/>
      <c r="J14" s="6"/>
      <c r="K14" s="10">
        <f t="shared" si="1"/>
        <v>0</v>
      </c>
      <c r="M14" s="10">
        <f t="shared" si="2"/>
        <v>0</v>
      </c>
    </row>
    <row r="15" spans="1:13">
      <c r="A15" s="51" t="s">
        <v>1141</v>
      </c>
      <c r="B15" s="5" t="s">
        <v>244</v>
      </c>
      <c r="C15" s="6"/>
      <c r="D15" s="6">
        <v>0</v>
      </c>
      <c r="E15" s="6">
        <v>0</v>
      </c>
      <c r="F15" s="6"/>
      <c r="G15" s="6"/>
      <c r="H15" s="6"/>
      <c r="I15" s="6"/>
      <c r="J15" s="6"/>
      <c r="K15" s="10">
        <f t="shared" si="1"/>
        <v>0</v>
      </c>
      <c r="M15" s="10">
        <f t="shared" si="2"/>
        <v>0</v>
      </c>
    </row>
    <row r="16" spans="1:13" s="97" customFormat="1" ht="31.5">
      <c r="A16" s="51" t="s">
        <v>1142</v>
      </c>
      <c r="B16" s="32" t="s">
        <v>219</v>
      </c>
      <c r="C16" s="78">
        <v>0</v>
      </c>
      <c r="D16" s="78">
        <v>0</v>
      </c>
      <c r="E16" s="78"/>
      <c r="F16" s="78"/>
      <c r="G16" s="78"/>
      <c r="H16" s="78"/>
      <c r="I16" s="78"/>
      <c r="J16" s="84">
        <f>C16+F16</f>
        <v>0</v>
      </c>
      <c r="K16" s="84">
        <f t="shared" si="1"/>
        <v>0</v>
      </c>
      <c r="L16" s="110">
        <f t="shared" si="1"/>
        <v>0</v>
      </c>
      <c r="M16" s="10">
        <f t="shared" si="2"/>
        <v>0</v>
      </c>
    </row>
    <row r="17" spans="1:13" s="97" customFormat="1">
      <c r="A17" s="51" t="s">
        <v>1143</v>
      </c>
      <c r="B17" s="32" t="s">
        <v>116</v>
      </c>
      <c r="C17" s="78"/>
      <c r="D17" s="78">
        <v>0</v>
      </c>
      <c r="E17" s="78"/>
      <c r="F17" s="78"/>
      <c r="G17" s="78"/>
      <c r="H17" s="78"/>
      <c r="I17" s="78"/>
      <c r="J17" s="84">
        <f>C17+F17</f>
        <v>0</v>
      </c>
      <c r="K17" s="84">
        <f t="shared" si="1"/>
        <v>0</v>
      </c>
      <c r="L17" s="110">
        <f t="shared" si="1"/>
        <v>0</v>
      </c>
      <c r="M17" s="10">
        <f t="shared" si="2"/>
        <v>0</v>
      </c>
    </row>
    <row r="18" spans="1:13" s="133" customFormat="1">
      <c r="A18" s="51" t="s">
        <v>1144</v>
      </c>
      <c r="B18" s="127" t="s">
        <v>0</v>
      </c>
      <c r="C18" s="128">
        <f>C7+C8+C9+C10+C11+C16+C17</f>
        <v>53353000</v>
      </c>
      <c r="D18" s="128">
        <f>D7+D8+D9+D10+D11+D16+D17</f>
        <v>55059061</v>
      </c>
      <c r="E18" s="128">
        <f t="shared" ref="E18:L18" si="4">E7+E8+E9+E10+E11+E16+E17</f>
        <v>50762812</v>
      </c>
      <c r="F18" s="128">
        <f t="shared" si="4"/>
        <v>0</v>
      </c>
      <c r="G18" s="128">
        <f t="shared" si="4"/>
        <v>0</v>
      </c>
      <c r="H18" s="128">
        <f t="shared" si="4"/>
        <v>0</v>
      </c>
      <c r="I18" s="128">
        <f t="shared" si="4"/>
        <v>0</v>
      </c>
      <c r="J18" s="128">
        <f t="shared" si="4"/>
        <v>53353000</v>
      </c>
      <c r="K18" s="128">
        <f t="shared" si="4"/>
        <v>55059061</v>
      </c>
      <c r="L18" s="128">
        <f t="shared" si="4"/>
        <v>50762812</v>
      </c>
      <c r="M18" s="128">
        <f t="shared" si="2"/>
        <v>50762812</v>
      </c>
    </row>
    <row r="19" spans="1:13">
      <c r="A19" s="51" t="s">
        <v>1145</v>
      </c>
      <c r="B19" s="13" t="s">
        <v>134</v>
      </c>
      <c r="C19" s="6">
        <v>0</v>
      </c>
      <c r="D19" s="6">
        <v>0</v>
      </c>
      <c r="E19" s="6">
        <v>0</v>
      </c>
      <c r="F19" s="6"/>
      <c r="G19" s="6"/>
      <c r="H19" s="6"/>
      <c r="I19" s="6"/>
      <c r="J19" s="10">
        <f t="shared" ref="J19:L23" si="5">C19+F19</f>
        <v>0</v>
      </c>
      <c r="K19" s="10">
        <f t="shared" si="5"/>
        <v>0</v>
      </c>
      <c r="L19" s="33">
        <f t="shared" si="5"/>
        <v>0</v>
      </c>
      <c r="M19" s="10">
        <f t="shared" si="2"/>
        <v>0</v>
      </c>
    </row>
    <row r="20" spans="1:13">
      <c r="A20" s="51" t="s">
        <v>1146</v>
      </c>
      <c r="B20" s="13" t="s">
        <v>135</v>
      </c>
      <c r="C20" s="6">
        <v>0</v>
      </c>
      <c r="D20" s="6">
        <v>0</v>
      </c>
      <c r="E20" s="6"/>
      <c r="F20" s="6"/>
      <c r="G20" s="6"/>
      <c r="H20" s="6"/>
      <c r="I20" s="6"/>
      <c r="J20" s="10">
        <f t="shared" si="5"/>
        <v>0</v>
      </c>
      <c r="K20" s="10">
        <f t="shared" si="5"/>
        <v>0</v>
      </c>
      <c r="L20" s="33">
        <f t="shared" si="5"/>
        <v>0</v>
      </c>
      <c r="M20" s="10">
        <f t="shared" si="2"/>
        <v>0</v>
      </c>
    </row>
    <row r="21" spans="1:13">
      <c r="A21" s="51" t="s">
        <v>1147</v>
      </c>
      <c r="B21" s="13" t="s">
        <v>220</v>
      </c>
      <c r="C21" s="10">
        <f>SUM(C22:C24)</f>
        <v>0</v>
      </c>
      <c r="D21" s="10">
        <f>SUM(D22:D23)</f>
        <v>0</v>
      </c>
      <c r="E21" s="10">
        <f t="shared" ref="E21:L21" si="6">SUM(E22:E23)</f>
        <v>0</v>
      </c>
      <c r="F21" s="10">
        <f t="shared" si="6"/>
        <v>0</v>
      </c>
      <c r="G21" s="10">
        <f t="shared" si="6"/>
        <v>0</v>
      </c>
      <c r="H21" s="10">
        <f t="shared" si="6"/>
        <v>0</v>
      </c>
      <c r="I21" s="10">
        <f t="shared" si="6"/>
        <v>0</v>
      </c>
      <c r="J21" s="10">
        <f t="shared" si="6"/>
        <v>0</v>
      </c>
      <c r="K21" s="10">
        <f t="shared" si="6"/>
        <v>0</v>
      </c>
      <c r="L21" s="10">
        <f t="shared" si="6"/>
        <v>0</v>
      </c>
      <c r="M21" s="10">
        <f t="shared" si="2"/>
        <v>0</v>
      </c>
    </row>
    <row r="22" spans="1:13">
      <c r="A22" s="51" t="s">
        <v>1148</v>
      </c>
      <c r="B22" s="5" t="s">
        <v>225</v>
      </c>
      <c r="C22" s="6">
        <v>0</v>
      </c>
      <c r="D22" s="6">
        <v>0</v>
      </c>
      <c r="E22" s="6"/>
      <c r="F22" s="6"/>
      <c r="G22" s="6"/>
      <c r="H22" s="6"/>
      <c r="I22" s="6"/>
      <c r="J22" s="10">
        <f t="shared" si="5"/>
        <v>0</v>
      </c>
      <c r="K22" s="10">
        <f t="shared" si="5"/>
        <v>0</v>
      </c>
      <c r="L22" s="33">
        <f t="shared" si="5"/>
        <v>0</v>
      </c>
      <c r="M22" s="10">
        <f t="shared" si="2"/>
        <v>0</v>
      </c>
    </row>
    <row r="23" spans="1:13">
      <c r="A23" s="51" t="s">
        <v>1149</v>
      </c>
      <c r="B23" s="5" t="s">
        <v>226</v>
      </c>
      <c r="C23" s="6">
        <v>0</v>
      </c>
      <c r="D23" s="6">
        <v>0</v>
      </c>
      <c r="E23" s="6"/>
      <c r="F23" s="6"/>
      <c r="G23" s="6"/>
      <c r="H23" s="6"/>
      <c r="I23" s="6"/>
      <c r="J23" s="10">
        <f t="shared" si="5"/>
        <v>0</v>
      </c>
      <c r="K23" s="10">
        <f t="shared" si="5"/>
        <v>0</v>
      </c>
      <c r="L23" s="33">
        <f t="shared" si="5"/>
        <v>0</v>
      </c>
      <c r="M23" s="10">
        <f t="shared" si="2"/>
        <v>0</v>
      </c>
    </row>
    <row r="24" spans="1:13">
      <c r="A24" s="51" t="s">
        <v>1150</v>
      </c>
      <c r="B24" s="5" t="s">
        <v>224</v>
      </c>
      <c r="C24" s="6"/>
      <c r="D24" s="6">
        <v>0</v>
      </c>
      <c r="E24" s="6"/>
      <c r="F24" s="6"/>
      <c r="G24" s="6"/>
      <c r="H24" s="6"/>
      <c r="I24" s="6"/>
      <c r="J24" s="6"/>
      <c r="K24" s="10">
        <f>D24+G24</f>
        <v>0</v>
      </c>
      <c r="M24" s="10">
        <f t="shared" si="2"/>
        <v>0</v>
      </c>
    </row>
    <row r="25" spans="1:13" s="97" customFormat="1" ht="31.5">
      <c r="A25" s="51" t="s">
        <v>1151</v>
      </c>
      <c r="B25" s="32" t="s">
        <v>221</v>
      </c>
      <c r="C25" s="78"/>
      <c r="D25" s="78">
        <v>0</v>
      </c>
      <c r="E25" s="78"/>
      <c r="F25" s="78"/>
      <c r="G25" s="78"/>
      <c r="H25" s="78"/>
      <c r="I25" s="78"/>
      <c r="J25" s="84">
        <f>C25+F25</f>
        <v>0</v>
      </c>
      <c r="K25" s="84">
        <f>D25+G25</f>
        <v>0</v>
      </c>
      <c r="L25" s="110">
        <f>E25+H25</f>
        <v>0</v>
      </c>
      <c r="M25" s="10">
        <f t="shared" si="2"/>
        <v>0</v>
      </c>
    </row>
    <row r="26" spans="1:13" s="97" customFormat="1">
      <c r="A26" s="51" t="s">
        <v>1152</v>
      </c>
      <c r="B26" s="32" t="s">
        <v>116</v>
      </c>
      <c r="C26" s="78"/>
      <c r="D26" s="78">
        <v>0</v>
      </c>
      <c r="E26" s="78"/>
      <c r="F26" s="78"/>
      <c r="G26" s="78"/>
      <c r="H26" s="78"/>
      <c r="I26" s="78"/>
      <c r="J26" s="84">
        <f>C26+F26</f>
        <v>0</v>
      </c>
      <c r="K26" s="84">
        <f>D26+G26</f>
        <v>0</v>
      </c>
      <c r="L26" s="110">
        <f>E26+H26</f>
        <v>0</v>
      </c>
      <c r="M26" s="10">
        <f t="shared" si="2"/>
        <v>0</v>
      </c>
    </row>
    <row r="27" spans="1:13" s="133" customFormat="1">
      <c r="A27" s="51" t="s">
        <v>1153</v>
      </c>
      <c r="B27" s="127" t="s">
        <v>1</v>
      </c>
      <c r="C27" s="128">
        <f>C19+C20+C21+C25+C26</f>
        <v>0</v>
      </c>
      <c r="D27" s="128">
        <f>D19+D20+D21+D25+D26</f>
        <v>0</v>
      </c>
      <c r="E27" s="128">
        <f t="shared" ref="E27:L27" si="7">E19+E20+E21+E25+E26</f>
        <v>0</v>
      </c>
      <c r="F27" s="128">
        <f t="shared" si="7"/>
        <v>0</v>
      </c>
      <c r="G27" s="128">
        <f t="shared" si="7"/>
        <v>0</v>
      </c>
      <c r="H27" s="128">
        <f t="shared" si="7"/>
        <v>0</v>
      </c>
      <c r="I27" s="128">
        <f t="shared" si="7"/>
        <v>0</v>
      </c>
      <c r="J27" s="128">
        <f t="shared" si="7"/>
        <v>0</v>
      </c>
      <c r="K27" s="128">
        <f t="shared" si="7"/>
        <v>0</v>
      </c>
      <c r="L27" s="128">
        <f t="shared" si="7"/>
        <v>0</v>
      </c>
      <c r="M27" s="128">
        <f t="shared" si="2"/>
        <v>0</v>
      </c>
    </row>
    <row r="28" spans="1:13" ht="31.5" customHeight="1">
      <c r="A28" s="51" t="s">
        <v>1154</v>
      </c>
      <c r="B28" s="15" t="s">
        <v>2</v>
      </c>
      <c r="C28" s="11">
        <f t="shared" ref="C28:L28" si="8">SUM(C18,C27)</f>
        <v>53353000</v>
      </c>
      <c r="D28" s="11">
        <f t="shared" si="8"/>
        <v>55059061</v>
      </c>
      <c r="E28" s="11">
        <f t="shared" si="8"/>
        <v>50762812</v>
      </c>
      <c r="F28" s="11">
        <f t="shared" si="8"/>
        <v>0</v>
      </c>
      <c r="G28" s="11">
        <f t="shared" si="8"/>
        <v>0</v>
      </c>
      <c r="H28" s="11">
        <f t="shared" si="8"/>
        <v>0</v>
      </c>
      <c r="I28" s="11">
        <f t="shared" si="8"/>
        <v>0</v>
      </c>
      <c r="J28" s="11">
        <f t="shared" si="8"/>
        <v>53353000</v>
      </c>
      <c r="K28" s="11">
        <f t="shared" si="8"/>
        <v>55059061</v>
      </c>
      <c r="L28" s="11">
        <f t="shared" si="8"/>
        <v>50762812</v>
      </c>
      <c r="M28" s="10">
        <f t="shared" si="2"/>
        <v>50762812</v>
      </c>
    </row>
    <row r="29" spans="1:13">
      <c r="A29" s="368"/>
    </row>
    <row r="30" spans="1:13">
      <c r="A30" s="368"/>
    </row>
    <row r="31" spans="1:13" ht="31.5">
      <c r="A31" s="51" t="s">
        <v>1155</v>
      </c>
      <c r="B31" s="9"/>
      <c r="C31" s="132" t="s">
        <v>264</v>
      </c>
      <c r="D31" s="132" t="s">
        <v>265</v>
      </c>
      <c r="E31" s="132" t="s">
        <v>266</v>
      </c>
      <c r="F31" s="109" t="s">
        <v>264</v>
      </c>
      <c r="G31" s="132" t="s">
        <v>265</v>
      </c>
      <c r="H31" s="132" t="s">
        <v>266</v>
      </c>
      <c r="I31" s="6"/>
      <c r="J31" s="109" t="s">
        <v>264</v>
      </c>
      <c r="K31" s="132" t="s">
        <v>265</v>
      </c>
      <c r="L31" s="132" t="s">
        <v>266</v>
      </c>
      <c r="M31" s="132" t="s">
        <v>266</v>
      </c>
    </row>
    <row r="32" spans="1:13" ht="94.5">
      <c r="A32" s="51" t="s">
        <v>1156</v>
      </c>
      <c r="B32" s="108" t="s">
        <v>99</v>
      </c>
      <c r="C32" s="132" t="s">
        <v>70</v>
      </c>
      <c r="D32" s="112" t="s">
        <v>70</v>
      </c>
      <c r="E32" s="112" t="s">
        <v>70</v>
      </c>
      <c r="F32" s="112" t="s">
        <v>71</v>
      </c>
      <c r="G32" s="112" t="s">
        <v>71</v>
      </c>
      <c r="H32" s="112" t="s">
        <v>71</v>
      </c>
      <c r="I32" s="112" t="s">
        <v>100</v>
      </c>
      <c r="J32" s="80" t="s">
        <v>9</v>
      </c>
      <c r="K32" s="80" t="s">
        <v>9</v>
      </c>
      <c r="L32" s="21" t="s">
        <v>9</v>
      </c>
      <c r="M32" s="80" t="s">
        <v>9</v>
      </c>
    </row>
    <row r="33" spans="1:13">
      <c r="A33" s="51" t="s">
        <v>1157</v>
      </c>
      <c r="B33" s="39" t="s">
        <v>139</v>
      </c>
      <c r="C33" s="96">
        <f>SUM(C34:C35)</f>
        <v>0</v>
      </c>
      <c r="D33" s="96">
        <f>SUM(D34:D35)</f>
        <v>0</v>
      </c>
      <c r="E33" s="96">
        <f t="shared" ref="E33:L33" si="9">SUM(E34:E35)</f>
        <v>0</v>
      </c>
      <c r="F33" s="96">
        <f t="shared" si="9"/>
        <v>0</v>
      </c>
      <c r="G33" s="96">
        <f t="shared" si="9"/>
        <v>0</v>
      </c>
      <c r="H33" s="96">
        <f t="shared" si="9"/>
        <v>0</v>
      </c>
      <c r="I33" s="96">
        <f t="shared" si="9"/>
        <v>0</v>
      </c>
      <c r="J33" s="96">
        <f t="shared" si="9"/>
        <v>0</v>
      </c>
      <c r="K33" s="96">
        <f t="shared" si="9"/>
        <v>0</v>
      </c>
      <c r="L33" s="96">
        <f t="shared" si="9"/>
        <v>0</v>
      </c>
      <c r="M33" s="10">
        <f t="shared" ref="M33:M56" si="10">E33+H33</f>
        <v>0</v>
      </c>
    </row>
    <row r="34" spans="1:13">
      <c r="A34" s="51" t="s">
        <v>1158</v>
      </c>
      <c r="B34" s="9" t="s">
        <v>140</v>
      </c>
      <c r="C34" s="6"/>
      <c r="D34" s="6"/>
      <c r="E34" s="6"/>
      <c r="F34" s="6"/>
      <c r="G34" s="6"/>
      <c r="H34" s="6"/>
      <c r="I34" s="6"/>
      <c r="J34" s="10">
        <f t="shared" ref="J34:L54" si="11">C34+F34</f>
        <v>0</v>
      </c>
      <c r="K34" s="10">
        <f t="shared" si="11"/>
        <v>0</v>
      </c>
      <c r="L34" s="33">
        <f t="shared" si="11"/>
        <v>0</v>
      </c>
      <c r="M34" s="10">
        <f t="shared" si="10"/>
        <v>0</v>
      </c>
    </row>
    <row r="35" spans="1:13">
      <c r="A35" s="51" t="s">
        <v>1159</v>
      </c>
      <c r="B35" s="9" t="s">
        <v>141</v>
      </c>
      <c r="C35" s="6">
        <v>0</v>
      </c>
      <c r="D35" s="6">
        <v>0</v>
      </c>
      <c r="E35" s="6">
        <v>0</v>
      </c>
      <c r="F35" s="6"/>
      <c r="G35" s="6"/>
      <c r="H35" s="6"/>
      <c r="I35" s="6"/>
      <c r="J35" s="10">
        <f t="shared" si="11"/>
        <v>0</v>
      </c>
      <c r="K35" s="10">
        <f t="shared" si="11"/>
        <v>0</v>
      </c>
      <c r="L35" s="33">
        <f t="shared" si="11"/>
        <v>0</v>
      </c>
      <c r="M35" s="10">
        <f t="shared" si="10"/>
        <v>0</v>
      </c>
    </row>
    <row r="36" spans="1:13">
      <c r="A36" s="51" t="s">
        <v>1160</v>
      </c>
      <c r="B36" s="33" t="s">
        <v>145</v>
      </c>
      <c r="C36" s="6">
        <v>0</v>
      </c>
      <c r="D36" s="10"/>
      <c r="E36" s="10"/>
      <c r="F36" s="10"/>
      <c r="G36" s="10"/>
      <c r="H36" s="10"/>
      <c r="I36" s="10"/>
      <c r="J36" s="10">
        <f t="shared" si="11"/>
        <v>0</v>
      </c>
      <c r="K36" s="10">
        <f t="shared" si="11"/>
        <v>0</v>
      </c>
      <c r="L36" s="33">
        <f t="shared" si="11"/>
        <v>0</v>
      </c>
      <c r="M36" s="10">
        <f t="shared" si="10"/>
        <v>0</v>
      </c>
    </row>
    <row r="37" spans="1:13">
      <c r="A37" s="51" t="s">
        <v>1162</v>
      </c>
      <c r="B37" s="33" t="s">
        <v>142</v>
      </c>
      <c r="C37" s="6">
        <v>0</v>
      </c>
      <c r="D37" s="10"/>
      <c r="E37" s="10"/>
      <c r="F37" s="10"/>
      <c r="G37" s="10"/>
      <c r="H37" s="10"/>
      <c r="I37" s="10"/>
      <c r="J37" s="10">
        <f t="shared" si="11"/>
        <v>0</v>
      </c>
      <c r="K37" s="10">
        <f t="shared" si="11"/>
        <v>0</v>
      </c>
      <c r="L37" s="33">
        <f t="shared" si="11"/>
        <v>0</v>
      </c>
      <c r="M37" s="10">
        <f t="shared" si="10"/>
        <v>0</v>
      </c>
    </row>
    <row r="38" spans="1:13">
      <c r="A38" s="51" t="s">
        <v>1167</v>
      </c>
      <c r="B38" s="33" t="s">
        <v>143</v>
      </c>
      <c r="C38" s="6">
        <v>0</v>
      </c>
      <c r="D38" s="10">
        <v>0</v>
      </c>
      <c r="E38" s="10">
        <v>0</v>
      </c>
      <c r="F38" s="10"/>
      <c r="G38" s="10"/>
      <c r="H38" s="10"/>
      <c r="I38" s="10"/>
      <c r="J38" s="10">
        <f t="shared" si="11"/>
        <v>0</v>
      </c>
      <c r="K38" s="10">
        <f t="shared" si="11"/>
        <v>0</v>
      </c>
      <c r="L38" s="33">
        <f t="shared" si="11"/>
        <v>0</v>
      </c>
      <c r="M38" s="10">
        <f t="shared" si="10"/>
        <v>0</v>
      </c>
    </row>
    <row r="39" spans="1:13" s="133" customFormat="1">
      <c r="A39" s="51" t="s">
        <v>1168</v>
      </c>
      <c r="B39" s="129" t="s">
        <v>109</v>
      </c>
      <c r="C39" s="128">
        <f>C33+C36+C37+C38</f>
        <v>0</v>
      </c>
      <c r="D39" s="128">
        <f>D33+D36+D37+D38</f>
        <v>0</v>
      </c>
      <c r="E39" s="128">
        <f t="shared" ref="E39:L39" si="12">E33+E36+E37+E38</f>
        <v>0</v>
      </c>
      <c r="F39" s="128">
        <f t="shared" si="12"/>
        <v>0</v>
      </c>
      <c r="G39" s="128">
        <f t="shared" si="12"/>
        <v>0</v>
      </c>
      <c r="H39" s="128">
        <f t="shared" si="12"/>
        <v>0</v>
      </c>
      <c r="I39" s="128">
        <f t="shared" si="12"/>
        <v>0</v>
      </c>
      <c r="J39" s="128">
        <f t="shared" si="12"/>
        <v>0</v>
      </c>
      <c r="K39" s="128">
        <f t="shared" si="12"/>
        <v>0</v>
      </c>
      <c r="L39" s="128">
        <f t="shared" si="12"/>
        <v>0</v>
      </c>
      <c r="M39" s="128">
        <f t="shared" si="10"/>
        <v>0</v>
      </c>
    </row>
    <row r="40" spans="1:13" s="133" customFormat="1">
      <c r="A40" s="51" t="s">
        <v>1169</v>
      </c>
      <c r="B40" s="129" t="s">
        <v>4</v>
      </c>
      <c r="C40" s="130">
        <f t="shared" ref="C40:L40" si="13">C39-C18</f>
        <v>-53353000</v>
      </c>
      <c r="D40" s="130">
        <f t="shared" si="13"/>
        <v>-55059061</v>
      </c>
      <c r="E40" s="130">
        <f t="shared" si="13"/>
        <v>-50762812</v>
      </c>
      <c r="F40" s="130">
        <f t="shared" si="13"/>
        <v>0</v>
      </c>
      <c r="G40" s="130">
        <f t="shared" si="13"/>
        <v>0</v>
      </c>
      <c r="H40" s="130">
        <f t="shared" si="13"/>
        <v>0</v>
      </c>
      <c r="I40" s="130">
        <f t="shared" si="13"/>
        <v>0</v>
      </c>
      <c r="J40" s="130">
        <f t="shared" si="13"/>
        <v>-53353000</v>
      </c>
      <c r="K40" s="130">
        <f t="shared" si="13"/>
        <v>-55059061</v>
      </c>
      <c r="L40" s="130">
        <f t="shared" si="13"/>
        <v>-50762812</v>
      </c>
      <c r="M40" s="128">
        <f t="shared" si="10"/>
        <v>-50762812</v>
      </c>
    </row>
    <row r="41" spans="1:13" s="133" customFormat="1">
      <c r="A41" s="51" t="s">
        <v>1170</v>
      </c>
      <c r="B41" s="129" t="s">
        <v>5</v>
      </c>
      <c r="C41" s="130">
        <v>0</v>
      </c>
      <c r="D41" s="130"/>
      <c r="E41" s="130"/>
      <c r="F41" s="130"/>
      <c r="G41" s="130">
        <f>G39-G18</f>
        <v>0</v>
      </c>
      <c r="H41" s="130"/>
      <c r="I41" s="130"/>
      <c r="J41" s="128">
        <f t="shared" si="11"/>
        <v>0</v>
      </c>
      <c r="K41" s="128"/>
      <c r="L41" s="127">
        <f t="shared" si="11"/>
        <v>0</v>
      </c>
      <c r="M41" s="128">
        <f t="shared" si="10"/>
        <v>0</v>
      </c>
    </row>
    <row r="42" spans="1:13" ht="31.5">
      <c r="A42" s="51" t="s">
        <v>1171</v>
      </c>
      <c r="B42" s="94" t="s">
        <v>150</v>
      </c>
      <c r="C42" s="6"/>
      <c r="D42" s="6">
        <v>1433121</v>
      </c>
      <c r="E42" s="6">
        <v>1433121</v>
      </c>
      <c r="F42" s="6"/>
      <c r="G42" s="6"/>
      <c r="H42" s="6"/>
      <c r="I42" s="6"/>
      <c r="J42" s="10">
        <f t="shared" si="11"/>
        <v>0</v>
      </c>
      <c r="K42" s="10">
        <f t="shared" si="11"/>
        <v>1433121</v>
      </c>
      <c r="L42" s="33">
        <f t="shared" si="11"/>
        <v>1433121</v>
      </c>
      <c r="M42" s="10">
        <f t="shared" si="10"/>
        <v>1433121</v>
      </c>
    </row>
    <row r="43" spans="1:13">
      <c r="A43" s="51" t="s">
        <v>1172</v>
      </c>
      <c r="B43" s="32" t="s">
        <v>148</v>
      </c>
      <c r="C43" s="6">
        <v>53353000</v>
      </c>
      <c r="D43" s="6">
        <v>53625940</v>
      </c>
      <c r="E43" s="6">
        <v>53625940</v>
      </c>
      <c r="F43" s="6"/>
      <c r="G43" s="6"/>
      <c r="H43" s="6"/>
      <c r="I43" s="6"/>
      <c r="J43" s="10">
        <f t="shared" si="11"/>
        <v>53353000</v>
      </c>
      <c r="K43" s="10">
        <f t="shared" si="11"/>
        <v>53625940</v>
      </c>
      <c r="L43" s="33">
        <f t="shared" si="11"/>
        <v>53625940</v>
      </c>
      <c r="M43" s="10">
        <f t="shared" si="10"/>
        <v>53625940</v>
      </c>
    </row>
    <row r="44" spans="1:13">
      <c r="A44" s="51" t="s">
        <v>1173</v>
      </c>
      <c r="B44" s="32" t="s">
        <v>117</v>
      </c>
      <c r="C44" s="10"/>
      <c r="D44" s="10">
        <v>0</v>
      </c>
      <c r="E44" s="10">
        <v>0</v>
      </c>
      <c r="F44" s="10"/>
      <c r="G44" s="10"/>
      <c r="H44" s="10"/>
      <c r="I44" s="10"/>
      <c r="J44" s="10">
        <f t="shared" si="11"/>
        <v>0</v>
      </c>
      <c r="K44" s="10">
        <f t="shared" si="11"/>
        <v>0</v>
      </c>
      <c r="L44" s="33">
        <f t="shared" si="11"/>
        <v>0</v>
      </c>
      <c r="M44" s="10">
        <f t="shared" si="10"/>
        <v>0</v>
      </c>
    </row>
    <row r="45" spans="1:13" s="133" customFormat="1">
      <c r="A45" s="51" t="s">
        <v>1174</v>
      </c>
      <c r="B45" s="127" t="s">
        <v>0</v>
      </c>
      <c r="C45" s="128">
        <f>C39+C42+C43+C44</f>
        <v>53353000</v>
      </c>
      <c r="D45" s="128">
        <f>D39+D42+D43+D44</f>
        <v>55059061</v>
      </c>
      <c r="E45" s="128">
        <f t="shared" ref="E45:L45" si="14">E39+E42+E43+E44</f>
        <v>55059061</v>
      </c>
      <c r="F45" s="128">
        <f t="shared" si="14"/>
        <v>0</v>
      </c>
      <c r="G45" s="128">
        <f t="shared" si="14"/>
        <v>0</v>
      </c>
      <c r="H45" s="128">
        <f t="shared" si="14"/>
        <v>0</v>
      </c>
      <c r="I45" s="128">
        <f t="shared" si="14"/>
        <v>0</v>
      </c>
      <c r="J45" s="128">
        <f t="shared" si="14"/>
        <v>53353000</v>
      </c>
      <c r="K45" s="128">
        <f t="shared" si="14"/>
        <v>55059061</v>
      </c>
      <c r="L45" s="128">
        <f t="shared" si="14"/>
        <v>55059061</v>
      </c>
      <c r="M45" s="128">
        <f t="shared" si="10"/>
        <v>55059061</v>
      </c>
    </row>
    <row r="46" spans="1:13">
      <c r="A46" s="51" t="s">
        <v>1175</v>
      </c>
      <c r="B46" s="39" t="s">
        <v>146</v>
      </c>
      <c r="C46" s="6"/>
      <c r="E46" s="6">
        <v>0</v>
      </c>
      <c r="F46" s="6"/>
      <c r="G46" s="10"/>
      <c r="H46" s="6"/>
      <c r="I46" s="6"/>
      <c r="J46" s="10">
        <f t="shared" si="11"/>
        <v>0</v>
      </c>
      <c r="K46" s="10">
        <f t="shared" si="11"/>
        <v>0</v>
      </c>
      <c r="L46" s="33">
        <f t="shared" si="11"/>
        <v>0</v>
      </c>
      <c r="M46" s="10">
        <f t="shared" si="10"/>
        <v>0</v>
      </c>
    </row>
    <row r="47" spans="1:13">
      <c r="A47" s="51" t="s">
        <v>1176</v>
      </c>
      <c r="B47" s="39" t="s">
        <v>144</v>
      </c>
      <c r="C47" s="6">
        <v>0</v>
      </c>
      <c r="D47" s="6"/>
      <c r="E47" s="6"/>
      <c r="F47" s="6"/>
      <c r="G47" s="6"/>
      <c r="H47" s="6"/>
      <c r="I47" s="6"/>
      <c r="J47" s="10">
        <f t="shared" si="11"/>
        <v>0</v>
      </c>
      <c r="K47" s="10">
        <f t="shared" si="11"/>
        <v>0</v>
      </c>
      <c r="L47" s="33">
        <f t="shared" si="11"/>
        <v>0</v>
      </c>
      <c r="M47" s="10">
        <f t="shared" si="10"/>
        <v>0</v>
      </c>
    </row>
    <row r="48" spans="1:13">
      <c r="A48" s="51" t="s">
        <v>1177</v>
      </c>
      <c r="B48" s="39" t="s">
        <v>147</v>
      </c>
      <c r="C48" s="6">
        <v>0</v>
      </c>
      <c r="D48" s="6"/>
      <c r="E48" s="6"/>
      <c r="F48" s="6"/>
      <c r="G48" s="6"/>
      <c r="H48" s="6"/>
      <c r="I48" s="6"/>
      <c r="J48" s="10">
        <f>C48+F48</f>
        <v>0</v>
      </c>
      <c r="K48" s="10">
        <f t="shared" si="11"/>
        <v>0</v>
      </c>
      <c r="L48" s="33">
        <f>E48+H48</f>
        <v>0</v>
      </c>
      <c r="M48" s="10">
        <f t="shared" si="10"/>
        <v>0</v>
      </c>
    </row>
    <row r="49" spans="1:13">
      <c r="A49" s="51" t="s">
        <v>1178</v>
      </c>
      <c r="B49" s="32" t="s">
        <v>117</v>
      </c>
      <c r="C49" s="6">
        <v>0</v>
      </c>
      <c r="D49" s="6"/>
      <c r="E49" s="6"/>
      <c r="F49" s="6"/>
      <c r="G49" s="6"/>
      <c r="H49" s="6"/>
      <c r="I49" s="6"/>
      <c r="J49" s="10">
        <f t="shared" si="11"/>
        <v>0</v>
      </c>
      <c r="K49" s="10">
        <f t="shared" si="11"/>
        <v>0</v>
      </c>
      <c r="L49" s="33">
        <f t="shared" si="11"/>
        <v>0</v>
      </c>
      <c r="M49" s="10">
        <f t="shared" si="10"/>
        <v>0</v>
      </c>
    </row>
    <row r="50" spans="1:13" s="133" customFormat="1">
      <c r="A50" s="51" t="s">
        <v>1179</v>
      </c>
      <c r="B50" s="129" t="s">
        <v>3</v>
      </c>
      <c r="C50" s="128">
        <f>C46+C47+C48+C49</f>
        <v>0</v>
      </c>
      <c r="D50" s="128">
        <f>D46+D47+D48+D49</f>
        <v>0</v>
      </c>
      <c r="E50" s="128">
        <f t="shared" ref="E50:L50" si="15">E46+E47+E48+E49</f>
        <v>0</v>
      </c>
      <c r="F50" s="128">
        <f t="shared" si="15"/>
        <v>0</v>
      </c>
      <c r="G50" s="128">
        <f t="shared" si="15"/>
        <v>0</v>
      </c>
      <c r="H50" s="128">
        <f t="shared" si="15"/>
        <v>0</v>
      </c>
      <c r="I50" s="128">
        <f t="shared" si="15"/>
        <v>0</v>
      </c>
      <c r="J50" s="128">
        <f t="shared" si="15"/>
        <v>0</v>
      </c>
      <c r="K50" s="128">
        <f t="shared" si="15"/>
        <v>0</v>
      </c>
      <c r="L50" s="128">
        <f t="shared" si="15"/>
        <v>0</v>
      </c>
      <c r="M50" s="128">
        <f t="shared" si="10"/>
        <v>0</v>
      </c>
    </row>
    <row r="51" spans="1:13" s="133" customFormat="1">
      <c r="A51" s="51" t="s">
        <v>1180</v>
      </c>
      <c r="B51" s="129" t="s">
        <v>6</v>
      </c>
      <c r="C51" s="130">
        <v>0</v>
      </c>
      <c r="D51" s="130">
        <f>D50-D27</f>
        <v>0</v>
      </c>
      <c r="E51" s="130">
        <f>E50-E27</f>
        <v>0</v>
      </c>
      <c r="F51" s="130">
        <f t="shared" ref="F51:L51" si="16">F50-F27</f>
        <v>0</v>
      </c>
      <c r="G51" s="130">
        <f t="shared" si="16"/>
        <v>0</v>
      </c>
      <c r="H51" s="130">
        <f t="shared" si="16"/>
        <v>0</v>
      </c>
      <c r="I51" s="130">
        <f t="shared" si="16"/>
        <v>0</v>
      </c>
      <c r="J51" s="130">
        <f t="shared" si="16"/>
        <v>0</v>
      </c>
      <c r="K51" s="130">
        <f t="shared" si="16"/>
        <v>0</v>
      </c>
      <c r="L51" s="130">
        <f t="shared" si="16"/>
        <v>0</v>
      </c>
      <c r="M51" s="128">
        <f>E51+H52</f>
        <v>0</v>
      </c>
    </row>
    <row r="52" spans="1:13" s="133" customFormat="1">
      <c r="A52" s="51" t="s">
        <v>1181</v>
      </c>
      <c r="B52" s="129" t="s">
        <v>7</v>
      </c>
      <c r="C52" s="130"/>
      <c r="D52" s="130"/>
      <c r="F52" s="130"/>
      <c r="G52" s="130">
        <f>G50-G27</f>
        <v>0</v>
      </c>
      <c r="H52" s="130">
        <v>0</v>
      </c>
      <c r="I52" s="130"/>
      <c r="J52" s="128">
        <f t="shared" si="11"/>
        <v>0</v>
      </c>
      <c r="K52" s="128"/>
      <c r="L52" s="127" t="e">
        <f>#REF!+H52</f>
        <v>#REF!</v>
      </c>
      <c r="M52" s="292"/>
    </row>
    <row r="53" spans="1:13" ht="31.5">
      <c r="A53" s="51" t="s">
        <v>1182</v>
      </c>
      <c r="B53" s="94" t="s">
        <v>151</v>
      </c>
      <c r="C53" s="6"/>
      <c r="D53" s="6"/>
      <c r="E53" s="6"/>
      <c r="F53" s="6"/>
      <c r="G53" s="6"/>
      <c r="H53" s="6"/>
      <c r="I53" s="6"/>
      <c r="J53" s="10">
        <f t="shared" si="11"/>
        <v>0</v>
      </c>
      <c r="K53" s="10">
        <f t="shared" si="11"/>
        <v>0</v>
      </c>
      <c r="L53" s="33">
        <f>E53+H53</f>
        <v>0</v>
      </c>
      <c r="M53" s="10">
        <f t="shared" si="10"/>
        <v>0</v>
      </c>
    </row>
    <row r="54" spans="1:13">
      <c r="A54" s="51" t="s">
        <v>1183</v>
      </c>
      <c r="B54" s="32" t="s">
        <v>148</v>
      </c>
      <c r="C54" s="6"/>
      <c r="D54" s="6"/>
      <c r="E54" s="6"/>
      <c r="F54" s="6"/>
      <c r="G54" s="6"/>
      <c r="H54" s="6"/>
      <c r="I54" s="6"/>
      <c r="J54" s="10">
        <f t="shared" si="11"/>
        <v>0</v>
      </c>
      <c r="K54" s="10">
        <f t="shared" si="11"/>
        <v>0</v>
      </c>
      <c r="L54" s="33">
        <f>E54+H54</f>
        <v>0</v>
      </c>
      <c r="M54" s="10">
        <f t="shared" si="10"/>
        <v>0</v>
      </c>
    </row>
    <row r="55" spans="1:13" s="133" customFormat="1">
      <c r="A55" s="51" t="s">
        <v>1184</v>
      </c>
      <c r="B55" s="127" t="s">
        <v>1</v>
      </c>
      <c r="C55" s="130">
        <f>C50+C53+C54</f>
        <v>0</v>
      </c>
      <c r="D55" s="130">
        <f>D50+D53+D54</f>
        <v>0</v>
      </c>
      <c r="E55" s="130">
        <f t="shared" ref="E55:L55" si="17">E50+E53+E54</f>
        <v>0</v>
      </c>
      <c r="F55" s="130">
        <f t="shared" si="17"/>
        <v>0</v>
      </c>
      <c r="G55" s="130">
        <f t="shared" si="17"/>
        <v>0</v>
      </c>
      <c r="H55" s="130">
        <f t="shared" si="17"/>
        <v>0</v>
      </c>
      <c r="I55" s="130">
        <f t="shared" si="17"/>
        <v>0</v>
      </c>
      <c r="J55" s="130">
        <f t="shared" si="17"/>
        <v>0</v>
      </c>
      <c r="K55" s="130">
        <f t="shared" si="17"/>
        <v>0</v>
      </c>
      <c r="L55" s="130">
        <f t="shared" si="17"/>
        <v>0</v>
      </c>
      <c r="M55" s="128">
        <f t="shared" si="10"/>
        <v>0</v>
      </c>
    </row>
    <row r="56" spans="1:13" s="1" customFormat="1">
      <c r="A56" s="51" t="s">
        <v>1185</v>
      </c>
      <c r="B56" s="4" t="s">
        <v>8</v>
      </c>
      <c r="C56" s="10">
        <f>C55+C45</f>
        <v>53353000</v>
      </c>
      <c r="D56" s="10">
        <f>D55+D45</f>
        <v>55059061</v>
      </c>
      <c r="E56" s="10">
        <f t="shared" ref="E56:L56" si="18">E55+E45</f>
        <v>55059061</v>
      </c>
      <c r="F56" s="10">
        <f t="shared" si="18"/>
        <v>0</v>
      </c>
      <c r="G56" s="10">
        <f t="shared" si="18"/>
        <v>0</v>
      </c>
      <c r="H56" s="10">
        <f t="shared" si="18"/>
        <v>0</v>
      </c>
      <c r="I56" s="10">
        <f t="shared" si="18"/>
        <v>0</v>
      </c>
      <c r="J56" s="10">
        <f t="shared" si="18"/>
        <v>53353000</v>
      </c>
      <c r="K56" s="10">
        <f t="shared" si="18"/>
        <v>55059061</v>
      </c>
      <c r="L56" s="10">
        <f t="shared" si="18"/>
        <v>55059061</v>
      </c>
      <c r="M56" s="10">
        <f t="shared" si="10"/>
        <v>55059061</v>
      </c>
    </row>
    <row r="57" spans="1:13">
      <c r="A57" s="368"/>
    </row>
    <row r="58" spans="1:13" hidden="1">
      <c r="B58" s="2" t="s">
        <v>124</v>
      </c>
      <c r="C58" s="3">
        <f>C45-C18</f>
        <v>0</v>
      </c>
      <c r="D58" s="3">
        <f>D45-D18</f>
        <v>0</v>
      </c>
      <c r="E58" s="3">
        <f t="shared" ref="E58:M58" si="19">E45-E18</f>
        <v>4296249</v>
      </c>
      <c r="F58" s="3">
        <f t="shared" si="19"/>
        <v>0</v>
      </c>
      <c r="G58" s="3">
        <f t="shared" si="19"/>
        <v>0</v>
      </c>
      <c r="H58" s="3">
        <f t="shared" si="19"/>
        <v>0</v>
      </c>
      <c r="I58" s="3">
        <f t="shared" si="19"/>
        <v>0</v>
      </c>
      <c r="J58" s="3">
        <f t="shared" si="19"/>
        <v>0</v>
      </c>
      <c r="K58" s="3">
        <f t="shared" si="19"/>
        <v>0</v>
      </c>
      <c r="L58" s="3">
        <f t="shared" si="19"/>
        <v>4296249</v>
      </c>
      <c r="M58" s="3">
        <f t="shared" si="19"/>
        <v>4296249</v>
      </c>
    </row>
    <row r="59" spans="1:13" hidden="1">
      <c r="B59" s="2" t="s">
        <v>125</v>
      </c>
      <c r="C59" s="3">
        <f>C55-C27</f>
        <v>0</v>
      </c>
      <c r="D59" s="3">
        <f>D55-D27</f>
        <v>0</v>
      </c>
      <c r="E59" s="3">
        <f t="shared" ref="E59:M59" si="20">E55-E27</f>
        <v>0</v>
      </c>
      <c r="F59" s="3">
        <f t="shared" si="20"/>
        <v>0</v>
      </c>
      <c r="G59" s="3">
        <f t="shared" si="20"/>
        <v>0</v>
      </c>
      <c r="H59" s="3">
        <f t="shared" si="20"/>
        <v>0</v>
      </c>
      <c r="I59" s="3">
        <f t="shared" si="20"/>
        <v>0</v>
      </c>
      <c r="J59" s="3">
        <f t="shared" si="20"/>
        <v>0</v>
      </c>
      <c r="K59" s="3">
        <f t="shared" si="20"/>
        <v>0</v>
      </c>
      <c r="L59" s="3">
        <f t="shared" si="20"/>
        <v>0</v>
      </c>
      <c r="M59" s="3">
        <f t="shared" si="20"/>
        <v>0</v>
      </c>
    </row>
    <row r="60" spans="1:13" hidden="1">
      <c r="B60" s="2" t="s">
        <v>126</v>
      </c>
      <c r="C60" s="3">
        <f>SUM(C58:C59)</f>
        <v>0</v>
      </c>
      <c r="D60" s="3">
        <f>SUM(D58:D59)</f>
        <v>0</v>
      </c>
      <c r="E60" s="3">
        <f t="shared" ref="E60:M60" si="21">SUM(E58:E59)</f>
        <v>4296249</v>
      </c>
      <c r="F60" s="3">
        <f t="shared" si="21"/>
        <v>0</v>
      </c>
      <c r="G60" s="3">
        <f t="shared" si="21"/>
        <v>0</v>
      </c>
      <c r="H60" s="3">
        <f t="shared" si="21"/>
        <v>0</v>
      </c>
      <c r="I60" s="3">
        <f t="shared" si="21"/>
        <v>0</v>
      </c>
      <c r="J60" s="3">
        <f t="shared" si="21"/>
        <v>0</v>
      </c>
      <c r="K60" s="3">
        <f t="shared" si="21"/>
        <v>0</v>
      </c>
      <c r="L60" s="3">
        <f t="shared" si="21"/>
        <v>4296249</v>
      </c>
      <c r="M60" s="3">
        <f t="shared" si="21"/>
        <v>4296249</v>
      </c>
    </row>
    <row r="61" spans="1:13" hidden="1"/>
  </sheetData>
  <mergeCells count="2">
    <mergeCell ref="B1:M1"/>
    <mergeCell ref="B2:K2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56" fitToHeight="2" orientation="landscape" r:id="rId1"/>
  <headerFooter alignWithMargins="0">
    <oddHeader xml:space="preserve">&amp;C16. melléklet a 7/2021. (V. 27.) önkormányzati rendelethez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Munka27">
    <tabColor rgb="FF00B0F0"/>
    <pageSetUpPr fitToPage="1"/>
  </sheetPr>
  <dimension ref="A1:R228"/>
  <sheetViews>
    <sheetView view="pageLayout" topLeftCell="A2" zoomScaleNormal="100" workbookViewId="0">
      <selection activeCell="D19" sqref="D19"/>
    </sheetView>
  </sheetViews>
  <sheetFormatPr defaultRowHeight="15"/>
  <cols>
    <col min="1" max="1" width="9.140625" style="64"/>
    <col min="2" max="2" width="79.7109375" style="64" customWidth="1"/>
    <col min="3" max="3" width="9.140625" style="64"/>
    <col min="4" max="4" width="13" style="64" customWidth="1"/>
    <col min="5" max="5" width="12.5703125" style="64" customWidth="1"/>
    <col min="6" max="6" width="16.28515625" style="64" customWidth="1"/>
    <col min="7" max="7" width="13.140625" style="64" customWidth="1"/>
    <col min="8" max="8" width="15.85546875" style="64" customWidth="1"/>
    <col min="9" max="9" width="14.5703125" style="64" customWidth="1"/>
    <col min="10" max="10" width="14.42578125" style="64" customWidth="1"/>
    <col min="11" max="11" width="15.28515625" style="64" customWidth="1"/>
    <col min="12" max="12" width="16.140625" style="64" customWidth="1"/>
    <col min="13" max="13" width="16.42578125" style="64" customWidth="1"/>
    <col min="14" max="14" width="14.140625" style="64" customWidth="1"/>
    <col min="15" max="15" width="14" style="64" customWidth="1"/>
    <col min="16" max="16" width="21.140625" style="260" customWidth="1"/>
    <col min="17" max="17" width="0" style="64" hidden="1" customWidth="1"/>
    <col min="18" max="18" width="10.5703125" style="72" hidden="1" customWidth="1"/>
    <col min="19" max="16384" width="9.140625" style="64"/>
  </cols>
  <sheetData>
    <row r="1" spans="1:18" hidden="1">
      <c r="B1" s="259" t="s">
        <v>583</v>
      </c>
      <c r="C1" s="262"/>
      <c r="D1" s="262"/>
      <c r="E1" s="262"/>
      <c r="F1" s="262"/>
      <c r="G1" s="262"/>
    </row>
    <row r="2" spans="1:18" ht="26.25" customHeight="1">
      <c r="B2" s="420" t="s">
        <v>924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</row>
    <row r="3" spans="1:18">
      <c r="B3" s="140"/>
    </row>
    <row r="4" spans="1:18">
      <c r="B4" s="140" t="s">
        <v>584</v>
      </c>
    </row>
    <row r="5" spans="1:18" s="97" customFormat="1" ht="15.75">
      <c r="A5" s="328"/>
      <c r="B5" s="342" t="s">
        <v>1122</v>
      </c>
      <c r="C5" s="329" t="s">
        <v>1123</v>
      </c>
      <c r="D5" s="329" t="s">
        <v>1124</v>
      </c>
      <c r="E5" s="329" t="s">
        <v>1125</v>
      </c>
      <c r="F5" s="329" t="s">
        <v>1126</v>
      </c>
      <c r="G5" s="329" t="s">
        <v>1127</v>
      </c>
      <c r="H5" s="329" t="s">
        <v>1128</v>
      </c>
      <c r="I5" s="329" t="s">
        <v>1129</v>
      </c>
      <c r="J5" s="329" t="s">
        <v>1130</v>
      </c>
      <c r="K5" s="329" t="s">
        <v>1131</v>
      </c>
      <c r="L5" s="329" t="s">
        <v>1187</v>
      </c>
      <c r="M5" s="328" t="s">
        <v>1304</v>
      </c>
      <c r="N5" s="328" t="s">
        <v>1305</v>
      </c>
      <c r="O5" s="328" t="s">
        <v>1306</v>
      </c>
      <c r="P5" s="328" t="s">
        <v>1307</v>
      </c>
    </row>
    <row r="6" spans="1:18" s="309" customFormat="1" ht="25.5">
      <c r="A6" s="382" t="s">
        <v>1132</v>
      </c>
      <c r="B6" s="269" t="s">
        <v>421</v>
      </c>
      <c r="C6" s="270" t="s">
        <v>422</v>
      </c>
      <c r="D6" s="306" t="s">
        <v>585</v>
      </c>
      <c r="E6" s="306" t="s">
        <v>586</v>
      </c>
      <c r="F6" s="306" t="s">
        <v>587</v>
      </c>
      <c r="G6" s="306" t="s">
        <v>588</v>
      </c>
      <c r="H6" s="306" t="s">
        <v>589</v>
      </c>
      <c r="I6" s="306" t="s">
        <v>590</v>
      </c>
      <c r="J6" s="306" t="s">
        <v>591</v>
      </c>
      <c r="K6" s="306" t="s">
        <v>592</v>
      </c>
      <c r="L6" s="306" t="s">
        <v>593</v>
      </c>
      <c r="M6" s="306" t="s">
        <v>594</v>
      </c>
      <c r="N6" s="306" t="s">
        <v>595</v>
      </c>
      <c r="O6" s="306" t="s">
        <v>596</v>
      </c>
      <c r="P6" s="307" t="s">
        <v>597</v>
      </c>
      <c r="Q6" s="308"/>
      <c r="R6" s="308" t="s">
        <v>598</v>
      </c>
    </row>
    <row r="7" spans="1:18" s="309" customFormat="1">
      <c r="A7" s="382" t="s">
        <v>1133</v>
      </c>
      <c r="B7" s="271" t="s">
        <v>599</v>
      </c>
      <c r="C7" s="272" t="s">
        <v>600</v>
      </c>
      <c r="D7" s="306">
        <f>1630000+280000</f>
        <v>1910000</v>
      </c>
      <c r="E7" s="306">
        <f t="shared" ref="E7:N7" si="0">1630000+280000</f>
        <v>1910000</v>
      </c>
      <c r="F7" s="306">
        <f t="shared" si="0"/>
        <v>1910000</v>
      </c>
      <c r="G7" s="306">
        <f t="shared" si="0"/>
        <v>1910000</v>
      </c>
      <c r="H7" s="306">
        <f t="shared" si="0"/>
        <v>1910000</v>
      </c>
      <c r="I7" s="306">
        <f t="shared" si="0"/>
        <v>1910000</v>
      </c>
      <c r="J7" s="306">
        <f t="shared" si="0"/>
        <v>1910000</v>
      </c>
      <c r="K7" s="306">
        <f t="shared" si="0"/>
        <v>1910000</v>
      </c>
      <c r="L7" s="306">
        <f t="shared" si="0"/>
        <v>1910000</v>
      </c>
      <c r="M7" s="306">
        <f t="shared" si="0"/>
        <v>1910000</v>
      </c>
      <c r="N7" s="306">
        <f t="shared" si="0"/>
        <v>1910000</v>
      </c>
      <c r="O7" s="306">
        <f>1637000+280000</f>
        <v>1917000</v>
      </c>
      <c r="P7" s="307">
        <f>SUM(D7:O7)</f>
        <v>22927000</v>
      </c>
      <c r="Q7" s="308">
        <f>19567000+3360000</f>
        <v>22927000</v>
      </c>
      <c r="R7" s="308">
        <f>P7-Q7</f>
        <v>0</v>
      </c>
    </row>
    <row r="8" spans="1:18" s="309" customFormat="1">
      <c r="A8" s="382" t="s">
        <v>1134</v>
      </c>
      <c r="B8" s="271" t="s">
        <v>601</v>
      </c>
      <c r="C8" s="273" t="s">
        <v>602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7">
        <f t="shared" ref="P8:P73" si="1">SUM(D8:O8)</f>
        <v>0</v>
      </c>
      <c r="Q8" s="308"/>
      <c r="R8" s="308">
        <f t="shared" ref="R8:R71" si="2">P8-Q8</f>
        <v>0</v>
      </c>
    </row>
    <row r="9" spans="1:18" s="309" customFormat="1">
      <c r="A9" s="382" t="s">
        <v>1135</v>
      </c>
      <c r="B9" s="271" t="s">
        <v>603</v>
      </c>
      <c r="C9" s="273" t="s">
        <v>604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7">
        <f t="shared" si="1"/>
        <v>0</v>
      </c>
      <c r="Q9" s="308">
        <v>0</v>
      </c>
      <c r="R9" s="308">
        <f t="shared" si="2"/>
        <v>0</v>
      </c>
    </row>
    <row r="10" spans="1:18" s="309" customFormat="1">
      <c r="A10" s="382" t="s">
        <v>1136</v>
      </c>
      <c r="B10" s="274" t="s">
        <v>605</v>
      </c>
      <c r="C10" s="273" t="s">
        <v>606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7">
        <f t="shared" si="1"/>
        <v>0</v>
      </c>
      <c r="Q10" s="308"/>
      <c r="R10" s="308">
        <f t="shared" si="2"/>
        <v>0</v>
      </c>
    </row>
    <row r="11" spans="1:18" s="309" customFormat="1">
      <c r="A11" s="382" t="s">
        <v>1137</v>
      </c>
      <c r="B11" s="274" t="s">
        <v>607</v>
      </c>
      <c r="C11" s="273" t="s">
        <v>608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7">
        <f t="shared" si="1"/>
        <v>0</v>
      </c>
      <c r="Q11" s="308"/>
      <c r="R11" s="308">
        <f t="shared" si="2"/>
        <v>0</v>
      </c>
    </row>
    <row r="12" spans="1:18" s="309" customFormat="1">
      <c r="A12" s="382" t="s">
        <v>1138</v>
      </c>
      <c r="B12" s="274" t="s">
        <v>609</v>
      </c>
      <c r="C12" s="273" t="s">
        <v>610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7">
        <f t="shared" si="1"/>
        <v>0</v>
      </c>
      <c r="Q12" s="308"/>
      <c r="R12" s="308">
        <f t="shared" si="2"/>
        <v>0</v>
      </c>
    </row>
    <row r="13" spans="1:18" s="309" customFormat="1">
      <c r="A13" s="382" t="s">
        <v>1139</v>
      </c>
      <c r="B13" s="274" t="s">
        <v>611</v>
      </c>
      <c r="C13" s="273" t="s">
        <v>612</v>
      </c>
      <c r="D13" s="306"/>
      <c r="E13" s="306"/>
      <c r="F13" s="306"/>
      <c r="G13" s="306">
        <v>300000</v>
      </c>
      <c r="H13" s="306"/>
      <c r="I13" s="306"/>
      <c r="J13" s="306"/>
      <c r="K13" s="306"/>
      <c r="L13" s="306"/>
      <c r="M13" s="306"/>
      <c r="N13" s="306"/>
      <c r="O13" s="306"/>
      <c r="P13" s="307">
        <f t="shared" si="1"/>
        <v>300000</v>
      </c>
      <c r="Q13" s="308">
        <v>300000</v>
      </c>
      <c r="R13" s="308">
        <f t="shared" si="2"/>
        <v>0</v>
      </c>
    </row>
    <row r="14" spans="1:18" s="309" customFormat="1">
      <c r="A14" s="382" t="s">
        <v>1140</v>
      </c>
      <c r="B14" s="274" t="s">
        <v>613</v>
      </c>
      <c r="C14" s="273" t="s">
        <v>614</v>
      </c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7">
        <f t="shared" si="1"/>
        <v>0</v>
      </c>
      <c r="Q14" s="308"/>
      <c r="R14" s="308">
        <f t="shared" si="2"/>
        <v>0</v>
      </c>
    </row>
    <row r="15" spans="1:18" s="309" customFormat="1">
      <c r="A15" s="382" t="s">
        <v>1141</v>
      </c>
      <c r="B15" s="275" t="s">
        <v>615</v>
      </c>
      <c r="C15" s="273" t="s">
        <v>616</v>
      </c>
      <c r="D15" s="306">
        <v>35000</v>
      </c>
      <c r="E15" s="306">
        <v>35000</v>
      </c>
      <c r="F15" s="306">
        <v>35000</v>
      </c>
      <c r="G15" s="306">
        <v>35000</v>
      </c>
      <c r="H15" s="306">
        <v>35000</v>
      </c>
      <c r="I15" s="306">
        <v>35000</v>
      </c>
      <c r="J15" s="306">
        <v>35000</v>
      </c>
      <c r="K15" s="306">
        <v>35000</v>
      </c>
      <c r="L15" s="306">
        <v>35000</v>
      </c>
      <c r="M15" s="306">
        <v>35000</v>
      </c>
      <c r="N15" s="306">
        <v>35000</v>
      </c>
      <c r="O15" s="306">
        <v>35000</v>
      </c>
      <c r="P15" s="307">
        <f t="shared" si="1"/>
        <v>420000</v>
      </c>
      <c r="Q15" s="308">
        <v>420000</v>
      </c>
      <c r="R15" s="308">
        <f t="shared" si="2"/>
        <v>0</v>
      </c>
    </row>
    <row r="16" spans="1:18" s="309" customFormat="1">
      <c r="A16" s="382" t="s">
        <v>1142</v>
      </c>
      <c r="B16" s="275" t="s">
        <v>617</v>
      </c>
      <c r="C16" s="273" t="s">
        <v>618</v>
      </c>
      <c r="D16" s="306"/>
      <c r="E16" s="306"/>
      <c r="F16" s="306"/>
      <c r="G16" s="306">
        <v>36000</v>
      </c>
      <c r="H16" s="306"/>
      <c r="I16" s="306"/>
      <c r="J16" s="306"/>
      <c r="K16" s="306"/>
      <c r="L16" s="306"/>
      <c r="M16" s="306"/>
      <c r="N16" s="306"/>
      <c r="O16" s="306"/>
      <c r="P16" s="307">
        <f t="shared" si="1"/>
        <v>36000</v>
      </c>
      <c r="Q16" s="308">
        <v>36000</v>
      </c>
      <c r="R16" s="308">
        <f t="shared" si="2"/>
        <v>0</v>
      </c>
    </row>
    <row r="17" spans="1:18" s="309" customFormat="1">
      <c r="A17" s="382" t="s">
        <v>1143</v>
      </c>
      <c r="B17" s="275" t="s">
        <v>619</v>
      </c>
      <c r="C17" s="273" t="s">
        <v>620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7">
        <f t="shared" si="1"/>
        <v>0</v>
      </c>
      <c r="Q17" s="308"/>
      <c r="R17" s="308">
        <f t="shared" si="2"/>
        <v>0</v>
      </c>
    </row>
    <row r="18" spans="1:18" s="309" customFormat="1">
      <c r="A18" s="382" t="s">
        <v>1144</v>
      </c>
      <c r="B18" s="275" t="s">
        <v>621</v>
      </c>
      <c r="C18" s="273" t="s">
        <v>622</v>
      </c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7">
        <f t="shared" si="1"/>
        <v>0</v>
      </c>
      <c r="Q18" s="308"/>
      <c r="R18" s="308">
        <f t="shared" si="2"/>
        <v>0</v>
      </c>
    </row>
    <row r="19" spans="1:18" s="309" customFormat="1">
      <c r="A19" s="382" t="s">
        <v>1145</v>
      </c>
      <c r="B19" s="275" t="s">
        <v>623</v>
      </c>
      <c r="C19" s="273" t="s">
        <v>624</v>
      </c>
      <c r="D19" s="306">
        <v>6700</v>
      </c>
      <c r="E19" s="306">
        <v>6700</v>
      </c>
      <c r="F19" s="306">
        <v>6700</v>
      </c>
      <c r="G19" s="306">
        <v>6700</v>
      </c>
      <c r="H19" s="306">
        <v>6700</v>
      </c>
      <c r="I19" s="306">
        <v>6700</v>
      </c>
      <c r="J19" s="306">
        <v>6700</v>
      </c>
      <c r="K19" s="306">
        <v>6700</v>
      </c>
      <c r="L19" s="306">
        <v>6700</v>
      </c>
      <c r="M19" s="306">
        <v>6700</v>
      </c>
      <c r="N19" s="306">
        <v>6700</v>
      </c>
      <c r="O19" s="306">
        <v>6300</v>
      </c>
      <c r="P19" s="307">
        <f t="shared" si="1"/>
        <v>80000</v>
      </c>
      <c r="Q19" s="308">
        <v>80000</v>
      </c>
      <c r="R19" s="308">
        <f t="shared" si="2"/>
        <v>0</v>
      </c>
    </row>
    <row r="20" spans="1:18" s="309" customFormat="1">
      <c r="A20" s="382" t="s">
        <v>1146</v>
      </c>
      <c r="B20" s="276" t="s">
        <v>625</v>
      </c>
      <c r="C20" s="277" t="s">
        <v>626</v>
      </c>
      <c r="D20" s="307">
        <f>SUM(D7:D19)</f>
        <v>1951700</v>
      </c>
      <c r="E20" s="307">
        <f t="shared" ref="E20:O20" si="3">SUM(E7:E19)</f>
        <v>1951700</v>
      </c>
      <c r="F20" s="307">
        <f t="shared" si="3"/>
        <v>1951700</v>
      </c>
      <c r="G20" s="307">
        <f t="shared" si="3"/>
        <v>2287700</v>
      </c>
      <c r="H20" s="307">
        <f t="shared" si="3"/>
        <v>1951700</v>
      </c>
      <c r="I20" s="307">
        <f t="shared" si="3"/>
        <v>1951700</v>
      </c>
      <c r="J20" s="307">
        <f t="shared" si="3"/>
        <v>1951700</v>
      </c>
      <c r="K20" s="307">
        <f t="shared" si="3"/>
        <v>1951700</v>
      </c>
      <c r="L20" s="307">
        <f t="shared" si="3"/>
        <v>1951700</v>
      </c>
      <c r="M20" s="307">
        <f t="shared" si="3"/>
        <v>1951700</v>
      </c>
      <c r="N20" s="307">
        <f t="shared" si="3"/>
        <v>1951700</v>
      </c>
      <c r="O20" s="307">
        <f t="shared" si="3"/>
        <v>1958300</v>
      </c>
      <c r="P20" s="307">
        <f t="shared" si="1"/>
        <v>23763000</v>
      </c>
      <c r="Q20" s="308">
        <v>23763000</v>
      </c>
      <c r="R20" s="308">
        <f t="shared" si="2"/>
        <v>0</v>
      </c>
    </row>
    <row r="21" spans="1:18" s="309" customFormat="1">
      <c r="A21" s="382" t="s">
        <v>1147</v>
      </c>
      <c r="B21" s="275" t="s">
        <v>627</v>
      </c>
      <c r="C21" s="273" t="s">
        <v>628</v>
      </c>
      <c r="D21" s="306">
        <v>693700</v>
      </c>
      <c r="E21" s="306">
        <v>693700</v>
      </c>
      <c r="F21" s="306">
        <v>857300</v>
      </c>
      <c r="G21" s="306">
        <v>693700</v>
      </c>
      <c r="H21" s="306">
        <v>693700</v>
      </c>
      <c r="I21" s="306">
        <v>693700</v>
      </c>
      <c r="J21" s="306">
        <v>693700</v>
      </c>
      <c r="K21" s="306">
        <v>693700</v>
      </c>
      <c r="L21" s="306">
        <v>693700</v>
      </c>
      <c r="M21" s="306">
        <v>693700</v>
      </c>
      <c r="N21" s="306">
        <v>693700</v>
      </c>
      <c r="O21" s="306">
        <v>693700</v>
      </c>
      <c r="P21" s="307">
        <f t="shared" si="1"/>
        <v>8488000</v>
      </c>
      <c r="Q21" s="308">
        <v>8488000</v>
      </c>
      <c r="R21" s="308">
        <f t="shared" si="2"/>
        <v>0</v>
      </c>
    </row>
    <row r="22" spans="1:18" s="309" customFormat="1" ht="30">
      <c r="A22" s="382" t="s">
        <v>1148</v>
      </c>
      <c r="B22" s="275" t="s">
        <v>629</v>
      </c>
      <c r="C22" s="273" t="s">
        <v>630</v>
      </c>
      <c r="D22" s="306"/>
      <c r="E22" s="306"/>
      <c r="F22" s="306">
        <v>300000</v>
      </c>
      <c r="G22" s="306"/>
      <c r="H22" s="306"/>
      <c r="I22" s="306">
        <v>210000</v>
      </c>
      <c r="J22" s="306">
        <v>300000</v>
      </c>
      <c r="K22" s="306"/>
      <c r="L22" s="306">
        <v>300000</v>
      </c>
      <c r="M22" s="306"/>
      <c r="N22" s="306"/>
      <c r="O22" s="306"/>
      <c r="P22" s="307">
        <f t="shared" si="1"/>
        <v>1110000</v>
      </c>
      <c r="Q22" s="308">
        <v>1110000</v>
      </c>
      <c r="R22" s="308">
        <f t="shared" si="2"/>
        <v>0</v>
      </c>
    </row>
    <row r="23" spans="1:18" s="309" customFormat="1">
      <c r="A23" s="382" t="s">
        <v>1149</v>
      </c>
      <c r="B23" s="278" t="s">
        <v>631</v>
      </c>
      <c r="C23" s="273" t="s">
        <v>632</v>
      </c>
      <c r="D23" s="306"/>
      <c r="E23" s="306"/>
      <c r="F23" s="306">
        <v>100000</v>
      </c>
      <c r="G23" s="306"/>
      <c r="H23" s="306"/>
      <c r="I23" s="306"/>
      <c r="J23" s="306"/>
      <c r="K23" s="306"/>
      <c r="L23" s="306"/>
      <c r="M23" s="306"/>
      <c r="N23" s="306"/>
      <c r="O23" s="306"/>
      <c r="P23" s="307">
        <f t="shared" si="1"/>
        <v>100000</v>
      </c>
      <c r="Q23" s="308">
        <v>100000</v>
      </c>
      <c r="R23" s="308">
        <f t="shared" si="2"/>
        <v>0</v>
      </c>
    </row>
    <row r="24" spans="1:18" s="309" customFormat="1">
      <c r="A24" s="382" t="s">
        <v>1150</v>
      </c>
      <c r="B24" s="279" t="s">
        <v>633</v>
      </c>
      <c r="C24" s="277" t="s">
        <v>634</v>
      </c>
      <c r="D24" s="307">
        <f>SUM(D21:D23)</f>
        <v>693700</v>
      </c>
      <c r="E24" s="307">
        <f t="shared" ref="E24:O24" si="4">SUM(E21:E23)</f>
        <v>693700</v>
      </c>
      <c r="F24" s="307">
        <f t="shared" si="4"/>
        <v>1257300</v>
      </c>
      <c r="G24" s="307">
        <f t="shared" si="4"/>
        <v>693700</v>
      </c>
      <c r="H24" s="307">
        <f t="shared" si="4"/>
        <v>693700</v>
      </c>
      <c r="I24" s="307">
        <f t="shared" si="4"/>
        <v>903700</v>
      </c>
      <c r="J24" s="307">
        <f t="shared" si="4"/>
        <v>993700</v>
      </c>
      <c r="K24" s="307">
        <f t="shared" si="4"/>
        <v>693700</v>
      </c>
      <c r="L24" s="307">
        <f t="shared" si="4"/>
        <v>993700</v>
      </c>
      <c r="M24" s="307">
        <f t="shared" si="4"/>
        <v>693700</v>
      </c>
      <c r="N24" s="307">
        <f t="shared" si="4"/>
        <v>693700</v>
      </c>
      <c r="O24" s="307">
        <f t="shared" si="4"/>
        <v>693700</v>
      </c>
      <c r="P24" s="307">
        <f t="shared" si="1"/>
        <v>9698000</v>
      </c>
      <c r="Q24" s="308">
        <v>9698000</v>
      </c>
      <c r="R24" s="308">
        <f t="shared" si="2"/>
        <v>0</v>
      </c>
    </row>
    <row r="25" spans="1:18" s="309" customFormat="1">
      <c r="A25" s="382" t="s">
        <v>1151</v>
      </c>
      <c r="B25" s="276" t="s">
        <v>423</v>
      </c>
      <c r="C25" s="277" t="s">
        <v>424</v>
      </c>
      <c r="D25" s="307">
        <f>D24+D20</f>
        <v>2645400</v>
      </c>
      <c r="E25" s="307">
        <f t="shared" ref="E25:O25" si="5">E24+E20</f>
        <v>2645400</v>
      </c>
      <c r="F25" s="307">
        <f t="shared" si="5"/>
        <v>3209000</v>
      </c>
      <c r="G25" s="307">
        <f t="shared" si="5"/>
        <v>2981400</v>
      </c>
      <c r="H25" s="307">
        <f t="shared" si="5"/>
        <v>2645400</v>
      </c>
      <c r="I25" s="307">
        <f t="shared" si="5"/>
        <v>2855400</v>
      </c>
      <c r="J25" s="307">
        <f t="shared" si="5"/>
        <v>2945400</v>
      </c>
      <c r="K25" s="307">
        <f t="shared" si="5"/>
        <v>2645400</v>
      </c>
      <c r="L25" s="307">
        <f t="shared" si="5"/>
        <v>2945400</v>
      </c>
      <c r="M25" s="307">
        <f t="shared" si="5"/>
        <v>2645400</v>
      </c>
      <c r="N25" s="307">
        <f t="shared" si="5"/>
        <v>2645400</v>
      </c>
      <c r="O25" s="307">
        <f t="shared" si="5"/>
        <v>2652000</v>
      </c>
      <c r="P25" s="307">
        <f t="shared" si="1"/>
        <v>33461000</v>
      </c>
      <c r="Q25" s="308">
        <v>33461000</v>
      </c>
      <c r="R25" s="308">
        <f t="shared" si="2"/>
        <v>0</v>
      </c>
    </row>
    <row r="26" spans="1:18" s="309" customFormat="1">
      <c r="A26" s="382" t="s">
        <v>1152</v>
      </c>
      <c r="B26" s="279" t="s">
        <v>425</v>
      </c>
      <c r="C26" s="277" t="s">
        <v>426</v>
      </c>
      <c r="D26" s="306">
        <v>492500</v>
      </c>
      <c r="E26" s="306">
        <v>492500</v>
      </c>
      <c r="F26" s="306">
        <v>492500</v>
      </c>
      <c r="G26" s="306">
        <v>492500</v>
      </c>
      <c r="H26" s="306">
        <v>492500</v>
      </c>
      <c r="I26" s="306">
        <v>492500</v>
      </c>
      <c r="J26" s="306">
        <v>492500</v>
      </c>
      <c r="K26" s="306">
        <v>492500</v>
      </c>
      <c r="L26" s="306">
        <v>492500</v>
      </c>
      <c r="M26" s="306">
        <v>492500</v>
      </c>
      <c r="N26" s="306">
        <v>492500</v>
      </c>
      <c r="O26" s="306">
        <v>492500</v>
      </c>
      <c r="P26" s="307">
        <f t="shared" si="1"/>
        <v>5910000</v>
      </c>
      <c r="Q26" s="308">
        <v>5910000</v>
      </c>
      <c r="R26" s="308">
        <f t="shared" si="2"/>
        <v>0</v>
      </c>
    </row>
    <row r="27" spans="1:18" s="309" customFormat="1">
      <c r="A27" s="382" t="s">
        <v>1153</v>
      </c>
      <c r="B27" s="275" t="s">
        <v>635</v>
      </c>
      <c r="C27" s="273" t="s">
        <v>636</v>
      </c>
      <c r="D27" s="306"/>
      <c r="E27" s="306"/>
      <c r="F27" s="306"/>
      <c r="G27" s="306">
        <v>20000</v>
      </c>
      <c r="H27" s="306"/>
      <c r="I27" s="306"/>
      <c r="J27" s="306">
        <v>30000</v>
      </c>
      <c r="K27" s="306"/>
      <c r="L27" s="306"/>
      <c r="M27" s="306"/>
      <c r="N27" s="306"/>
      <c r="O27" s="306"/>
      <c r="P27" s="307">
        <f t="shared" si="1"/>
        <v>50000</v>
      </c>
      <c r="Q27" s="308">
        <v>50000</v>
      </c>
      <c r="R27" s="308">
        <f t="shared" si="2"/>
        <v>0</v>
      </c>
    </row>
    <row r="28" spans="1:18" s="309" customFormat="1">
      <c r="A28" s="382" t="s">
        <v>1154</v>
      </c>
      <c r="B28" s="275" t="s">
        <v>637</v>
      </c>
      <c r="C28" s="273" t="s">
        <v>638</v>
      </c>
      <c r="D28" s="306">
        <v>434000</v>
      </c>
      <c r="E28" s="306">
        <v>434000</v>
      </c>
      <c r="F28" s="306">
        <v>434000</v>
      </c>
      <c r="G28" s="306">
        <v>434000</v>
      </c>
      <c r="H28" s="306">
        <v>434000</v>
      </c>
      <c r="I28" s="306">
        <v>434000</v>
      </c>
      <c r="J28" s="306">
        <v>434000</v>
      </c>
      <c r="K28" s="306">
        <v>434000</v>
      </c>
      <c r="L28" s="306">
        <v>434000</v>
      </c>
      <c r="M28" s="306">
        <v>434000</v>
      </c>
      <c r="N28" s="306">
        <v>434000</v>
      </c>
      <c r="O28" s="306">
        <v>437779</v>
      </c>
      <c r="P28" s="307">
        <f t="shared" si="1"/>
        <v>5211779</v>
      </c>
      <c r="Q28" s="308">
        <v>5211779</v>
      </c>
      <c r="R28" s="308">
        <f t="shared" si="2"/>
        <v>0</v>
      </c>
    </row>
    <row r="29" spans="1:18" s="309" customFormat="1">
      <c r="A29" s="382" t="s">
        <v>1155</v>
      </c>
      <c r="B29" s="275" t="s">
        <v>639</v>
      </c>
      <c r="C29" s="273" t="s">
        <v>640</v>
      </c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7">
        <f t="shared" si="1"/>
        <v>0</v>
      </c>
      <c r="Q29" s="308"/>
      <c r="R29" s="308">
        <f t="shared" si="2"/>
        <v>0</v>
      </c>
    </row>
    <row r="30" spans="1:18" s="309" customFormat="1">
      <c r="A30" s="382" t="s">
        <v>1156</v>
      </c>
      <c r="B30" s="279" t="s">
        <v>641</v>
      </c>
      <c r="C30" s="277" t="s">
        <v>642</v>
      </c>
      <c r="D30" s="307">
        <f>SUM(D27:D29)</f>
        <v>434000</v>
      </c>
      <c r="E30" s="307">
        <f t="shared" ref="E30:O30" si="6">SUM(E27:E29)</f>
        <v>434000</v>
      </c>
      <c r="F30" s="307">
        <f t="shared" si="6"/>
        <v>434000</v>
      </c>
      <c r="G30" s="307">
        <f t="shared" si="6"/>
        <v>454000</v>
      </c>
      <c r="H30" s="307">
        <f t="shared" si="6"/>
        <v>434000</v>
      </c>
      <c r="I30" s="307">
        <f t="shared" si="6"/>
        <v>434000</v>
      </c>
      <c r="J30" s="307">
        <f t="shared" si="6"/>
        <v>464000</v>
      </c>
      <c r="K30" s="307">
        <f t="shared" si="6"/>
        <v>434000</v>
      </c>
      <c r="L30" s="307">
        <f t="shared" si="6"/>
        <v>434000</v>
      </c>
      <c r="M30" s="307">
        <f t="shared" si="6"/>
        <v>434000</v>
      </c>
      <c r="N30" s="307">
        <f t="shared" si="6"/>
        <v>434000</v>
      </c>
      <c r="O30" s="307">
        <f t="shared" si="6"/>
        <v>437779</v>
      </c>
      <c r="P30" s="307">
        <f t="shared" si="1"/>
        <v>5261779</v>
      </c>
      <c r="Q30" s="308">
        <v>5261779</v>
      </c>
      <c r="R30" s="308">
        <f t="shared" si="2"/>
        <v>0</v>
      </c>
    </row>
    <row r="31" spans="1:18" s="309" customFormat="1">
      <c r="A31" s="382" t="s">
        <v>1157</v>
      </c>
      <c r="B31" s="275" t="s">
        <v>643</v>
      </c>
      <c r="C31" s="273" t="s">
        <v>644</v>
      </c>
      <c r="D31" s="306">
        <v>70000</v>
      </c>
      <c r="E31" s="306">
        <v>70000</v>
      </c>
      <c r="F31" s="306">
        <v>70000</v>
      </c>
      <c r="G31" s="306">
        <v>70000</v>
      </c>
      <c r="H31" s="306">
        <v>70000</v>
      </c>
      <c r="I31" s="306">
        <v>70000</v>
      </c>
      <c r="J31" s="306">
        <v>70000</v>
      </c>
      <c r="K31" s="306">
        <v>70000</v>
      </c>
      <c r="L31" s="306">
        <v>70000</v>
      </c>
      <c r="M31" s="306">
        <v>70000</v>
      </c>
      <c r="N31" s="306">
        <v>70000</v>
      </c>
      <c r="O31" s="306">
        <v>70000</v>
      </c>
      <c r="P31" s="307">
        <f t="shared" si="1"/>
        <v>840000</v>
      </c>
      <c r="Q31" s="308">
        <v>840000</v>
      </c>
      <c r="R31" s="308">
        <f t="shared" si="2"/>
        <v>0</v>
      </c>
    </row>
    <row r="32" spans="1:18" s="309" customFormat="1">
      <c r="A32" s="382" t="s">
        <v>1158</v>
      </c>
      <c r="B32" s="275" t="s">
        <v>645</v>
      </c>
      <c r="C32" s="273" t="s">
        <v>646</v>
      </c>
      <c r="D32" s="306">
        <v>10800</v>
      </c>
      <c r="E32" s="306">
        <v>10800</v>
      </c>
      <c r="F32" s="306">
        <v>10800</v>
      </c>
      <c r="G32" s="306">
        <v>10800</v>
      </c>
      <c r="H32" s="306">
        <v>10800</v>
      </c>
      <c r="I32" s="306">
        <v>10800</v>
      </c>
      <c r="J32" s="306">
        <v>10800</v>
      </c>
      <c r="K32" s="306">
        <v>10800</v>
      </c>
      <c r="L32" s="306">
        <v>10800</v>
      </c>
      <c r="M32" s="306">
        <v>10800</v>
      </c>
      <c r="N32" s="306">
        <v>10800</v>
      </c>
      <c r="O32" s="306">
        <v>21200</v>
      </c>
      <c r="P32" s="307">
        <f t="shared" si="1"/>
        <v>140000</v>
      </c>
      <c r="Q32" s="308">
        <v>140000</v>
      </c>
      <c r="R32" s="308">
        <f t="shared" si="2"/>
        <v>0</v>
      </c>
    </row>
    <row r="33" spans="1:18" s="309" customFormat="1">
      <c r="A33" s="382" t="s">
        <v>1159</v>
      </c>
      <c r="B33" s="279" t="s">
        <v>647</v>
      </c>
      <c r="C33" s="277" t="s">
        <v>648</v>
      </c>
      <c r="D33" s="307">
        <f>SUM(D31:D32)</f>
        <v>80800</v>
      </c>
      <c r="E33" s="307">
        <f t="shared" ref="E33:O33" si="7">SUM(E31:E32)</f>
        <v>80800</v>
      </c>
      <c r="F33" s="307">
        <f t="shared" si="7"/>
        <v>80800</v>
      </c>
      <c r="G33" s="307">
        <f t="shared" si="7"/>
        <v>80800</v>
      </c>
      <c r="H33" s="307">
        <f t="shared" si="7"/>
        <v>80800</v>
      </c>
      <c r="I33" s="307">
        <f t="shared" si="7"/>
        <v>80800</v>
      </c>
      <c r="J33" s="307">
        <f t="shared" si="7"/>
        <v>80800</v>
      </c>
      <c r="K33" s="307">
        <f t="shared" si="7"/>
        <v>80800</v>
      </c>
      <c r="L33" s="307">
        <f t="shared" si="7"/>
        <v>80800</v>
      </c>
      <c r="M33" s="307">
        <f t="shared" si="7"/>
        <v>80800</v>
      </c>
      <c r="N33" s="307">
        <f t="shared" si="7"/>
        <v>80800</v>
      </c>
      <c r="O33" s="307">
        <f t="shared" si="7"/>
        <v>91200</v>
      </c>
      <c r="P33" s="307">
        <f t="shared" si="1"/>
        <v>980000</v>
      </c>
      <c r="Q33" s="308">
        <v>980000</v>
      </c>
      <c r="R33" s="308">
        <f t="shared" si="2"/>
        <v>0</v>
      </c>
    </row>
    <row r="34" spans="1:18" s="309" customFormat="1">
      <c r="A34" s="382" t="s">
        <v>1160</v>
      </c>
      <c r="B34" s="275" t="s">
        <v>649</v>
      </c>
      <c r="C34" s="273" t="s">
        <v>650</v>
      </c>
      <c r="D34" s="306">
        <v>450000</v>
      </c>
      <c r="E34" s="306">
        <v>450000</v>
      </c>
      <c r="F34" s="306">
        <v>450000</v>
      </c>
      <c r="G34" s="306">
        <v>450000</v>
      </c>
      <c r="H34" s="306">
        <v>450000</v>
      </c>
      <c r="I34" s="306">
        <v>450000</v>
      </c>
      <c r="J34" s="306">
        <v>450000</v>
      </c>
      <c r="K34" s="306">
        <v>450000</v>
      </c>
      <c r="L34" s="306">
        <v>450000</v>
      </c>
      <c r="M34" s="306">
        <v>450000</v>
      </c>
      <c r="N34" s="306">
        <v>450000</v>
      </c>
      <c r="O34" s="306">
        <v>496000</v>
      </c>
      <c r="P34" s="307">
        <f t="shared" si="1"/>
        <v>5446000</v>
      </c>
      <c r="Q34" s="308">
        <v>5446000</v>
      </c>
      <c r="R34" s="308">
        <f t="shared" si="2"/>
        <v>0</v>
      </c>
    </row>
    <row r="35" spans="1:18" s="309" customFormat="1">
      <c r="A35" s="382" t="s">
        <v>1162</v>
      </c>
      <c r="B35" s="275" t="s">
        <v>651</v>
      </c>
      <c r="C35" s="273" t="s">
        <v>652</v>
      </c>
      <c r="D35" s="306">
        <f>706000+11309</f>
        <v>717309</v>
      </c>
      <c r="E35" s="306">
        <v>706000</v>
      </c>
      <c r="F35" s="306">
        <v>706000</v>
      </c>
      <c r="G35" s="306">
        <v>706000</v>
      </c>
      <c r="H35" s="306">
        <v>706000</v>
      </c>
      <c r="I35" s="306">
        <v>706000</v>
      </c>
      <c r="J35" s="306">
        <v>706000</v>
      </c>
      <c r="K35" s="306">
        <v>706000</v>
      </c>
      <c r="L35" s="306">
        <v>706000</v>
      </c>
      <c r="M35" s="306">
        <v>706000</v>
      </c>
      <c r="N35" s="306">
        <v>706000</v>
      </c>
      <c r="O35" s="306">
        <v>706000</v>
      </c>
      <c r="P35" s="307">
        <f t="shared" si="1"/>
        <v>8483309</v>
      </c>
      <c r="Q35" s="308">
        <v>8483309</v>
      </c>
      <c r="R35" s="308">
        <f t="shared" si="2"/>
        <v>0</v>
      </c>
    </row>
    <row r="36" spans="1:18" s="309" customFormat="1">
      <c r="A36" s="382" t="s">
        <v>1167</v>
      </c>
      <c r="B36" s="275" t="s">
        <v>653</v>
      </c>
      <c r="C36" s="273" t="s">
        <v>654</v>
      </c>
      <c r="D36" s="306">
        <v>175000</v>
      </c>
      <c r="E36" s="306">
        <v>175000</v>
      </c>
      <c r="F36" s="306">
        <v>175000</v>
      </c>
      <c r="G36" s="306">
        <v>175000</v>
      </c>
      <c r="H36" s="306">
        <v>175000</v>
      </c>
      <c r="I36" s="306">
        <v>175000</v>
      </c>
      <c r="J36" s="306">
        <v>175000</v>
      </c>
      <c r="K36" s="306">
        <v>175000</v>
      </c>
      <c r="L36" s="306">
        <v>175000</v>
      </c>
      <c r="M36" s="306">
        <v>175000</v>
      </c>
      <c r="N36" s="306">
        <v>175000</v>
      </c>
      <c r="O36" s="306">
        <v>175000</v>
      </c>
      <c r="P36" s="307">
        <f t="shared" si="1"/>
        <v>2100000</v>
      </c>
      <c r="Q36" s="308">
        <v>2100000</v>
      </c>
      <c r="R36" s="308">
        <f t="shared" si="2"/>
        <v>0</v>
      </c>
    </row>
    <row r="37" spans="1:18" s="309" customFormat="1">
      <c r="A37" s="382" t="s">
        <v>1168</v>
      </c>
      <c r="B37" s="275" t="s">
        <v>655</v>
      </c>
      <c r="C37" s="273" t="s">
        <v>656</v>
      </c>
      <c r="D37" s="306">
        <v>170000</v>
      </c>
      <c r="E37" s="306">
        <v>170000</v>
      </c>
      <c r="F37" s="306">
        <f>780000+900000</f>
        <v>1680000</v>
      </c>
      <c r="G37" s="306">
        <v>170000</v>
      </c>
      <c r="H37" s="306">
        <v>170000</v>
      </c>
      <c r="I37" s="306">
        <v>170000</v>
      </c>
      <c r="J37" s="306">
        <v>170000</v>
      </c>
      <c r="K37" s="306">
        <v>170000</v>
      </c>
      <c r="L37" s="306">
        <v>170000</v>
      </c>
      <c r="M37" s="306">
        <v>170000</v>
      </c>
      <c r="N37" s="306">
        <v>170000</v>
      </c>
      <c r="O37" s="306">
        <v>170000</v>
      </c>
      <c r="P37" s="307">
        <f t="shared" si="1"/>
        <v>3550000</v>
      </c>
      <c r="Q37" s="308">
        <v>3550000</v>
      </c>
      <c r="R37" s="308">
        <f t="shared" si="2"/>
        <v>0</v>
      </c>
    </row>
    <row r="38" spans="1:18" s="309" customFormat="1">
      <c r="A38" s="382" t="s">
        <v>1169</v>
      </c>
      <c r="B38" s="280" t="s">
        <v>657</v>
      </c>
      <c r="C38" s="273" t="s">
        <v>658</v>
      </c>
      <c r="D38" s="306">
        <f>168300-2060</f>
        <v>166240</v>
      </c>
      <c r="E38" s="306">
        <v>168300</v>
      </c>
      <c r="F38" s="306">
        <v>168300</v>
      </c>
      <c r="G38" s="306">
        <v>168300</v>
      </c>
      <c r="H38" s="306">
        <v>168300</v>
      </c>
      <c r="I38" s="306">
        <v>168300</v>
      </c>
      <c r="J38" s="306">
        <v>168300</v>
      </c>
      <c r="K38" s="306">
        <v>168300</v>
      </c>
      <c r="L38" s="306">
        <v>168300</v>
      </c>
      <c r="M38" s="306">
        <v>168300</v>
      </c>
      <c r="N38" s="306">
        <v>168300</v>
      </c>
      <c r="O38" s="306">
        <v>168300</v>
      </c>
      <c r="P38" s="307">
        <f t="shared" si="1"/>
        <v>2017540</v>
      </c>
      <c r="Q38" s="308">
        <v>2017540</v>
      </c>
      <c r="R38" s="308">
        <f t="shared" si="2"/>
        <v>0</v>
      </c>
    </row>
    <row r="39" spans="1:18" s="309" customFormat="1">
      <c r="A39" s="382" t="s">
        <v>1170</v>
      </c>
      <c r="B39" s="278" t="s">
        <v>659</v>
      </c>
      <c r="C39" s="273" t="s">
        <v>660</v>
      </c>
      <c r="D39" s="306">
        <v>700000</v>
      </c>
      <c r="E39" s="306">
        <v>700000</v>
      </c>
      <c r="F39" s="306">
        <v>700000</v>
      </c>
      <c r="G39" s="306">
        <v>700000</v>
      </c>
      <c r="H39" s="306">
        <v>700000</v>
      </c>
      <c r="I39" s="306">
        <v>700000</v>
      </c>
      <c r="J39" s="306">
        <v>700000</v>
      </c>
      <c r="K39" s="306">
        <v>700000</v>
      </c>
      <c r="L39" s="306">
        <v>700000</v>
      </c>
      <c r="M39" s="306">
        <v>700000</v>
      </c>
      <c r="N39" s="306">
        <v>700000</v>
      </c>
      <c r="O39" s="306">
        <f>711595+87750</f>
        <v>799345</v>
      </c>
      <c r="P39" s="307">
        <f t="shared" si="1"/>
        <v>8499345</v>
      </c>
      <c r="Q39" s="308">
        <f>8411595+87750</f>
        <v>8499345</v>
      </c>
      <c r="R39" s="308">
        <f t="shared" si="2"/>
        <v>0</v>
      </c>
    </row>
    <row r="40" spans="1:18" s="309" customFormat="1">
      <c r="A40" s="382" t="s">
        <v>1171</v>
      </c>
      <c r="B40" s="275" t="s">
        <v>661</v>
      </c>
      <c r="C40" s="273" t="s">
        <v>662</v>
      </c>
      <c r="D40" s="306">
        <v>474500</v>
      </c>
      <c r="E40" s="306">
        <v>474500</v>
      </c>
      <c r="F40" s="306">
        <v>474500</v>
      </c>
      <c r="G40" s="306">
        <v>474500</v>
      </c>
      <c r="H40" s="306">
        <v>474500</v>
      </c>
      <c r="I40" s="306">
        <v>474500</v>
      </c>
      <c r="J40" s="306">
        <v>474500</v>
      </c>
      <c r="K40" s="306">
        <v>474500</v>
      </c>
      <c r="L40" s="306">
        <v>474500</v>
      </c>
      <c r="M40" s="306">
        <v>474500</v>
      </c>
      <c r="N40" s="306">
        <v>474500</v>
      </c>
      <c r="O40" s="306">
        <v>474500</v>
      </c>
      <c r="P40" s="307">
        <f t="shared" si="1"/>
        <v>5694000</v>
      </c>
      <c r="Q40" s="308">
        <v>5694000</v>
      </c>
      <c r="R40" s="308">
        <f t="shared" si="2"/>
        <v>0</v>
      </c>
    </row>
    <row r="41" spans="1:18" s="309" customFormat="1">
      <c r="A41" s="382" t="s">
        <v>1172</v>
      </c>
      <c r="B41" s="279" t="s">
        <v>663</v>
      </c>
      <c r="C41" s="277" t="s">
        <v>664</v>
      </c>
      <c r="D41" s="307">
        <f>SUM(D34:D40)</f>
        <v>2853049</v>
      </c>
      <c r="E41" s="307">
        <f t="shared" ref="E41:O41" si="8">SUM(E34:E40)</f>
        <v>2843800</v>
      </c>
      <c r="F41" s="307">
        <f t="shared" si="8"/>
        <v>4353800</v>
      </c>
      <c r="G41" s="307">
        <f t="shared" si="8"/>
        <v>2843800</v>
      </c>
      <c r="H41" s="307">
        <f t="shared" si="8"/>
        <v>2843800</v>
      </c>
      <c r="I41" s="307">
        <f t="shared" si="8"/>
        <v>2843800</v>
      </c>
      <c r="J41" s="307">
        <f t="shared" si="8"/>
        <v>2843800</v>
      </c>
      <c r="K41" s="307">
        <f t="shared" si="8"/>
        <v>2843800</v>
      </c>
      <c r="L41" s="307">
        <f t="shared" si="8"/>
        <v>2843800</v>
      </c>
      <c r="M41" s="307">
        <f t="shared" si="8"/>
        <v>2843800</v>
      </c>
      <c r="N41" s="307">
        <f t="shared" si="8"/>
        <v>2843800</v>
      </c>
      <c r="O41" s="307">
        <f t="shared" si="8"/>
        <v>2989145</v>
      </c>
      <c r="P41" s="307">
        <f t="shared" si="1"/>
        <v>35790194</v>
      </c>
      <c r="Q41" s="308">
        <f>35702444+87750</f>
        <v>35790194</v>
      </c>
      <c r="R41" s="308">
        <f t="shared" si="2"/>
        <v>0</v>
      </c>
    </row>
    <row r="42" spans="1:18" s="309" customFormat="1">
      <c r="A42" s="382" t="s">
        <v>1173</v>
      </c>
      <c r="B42" s="275" t="s">
        <v>665</v>
      </c>
      <c r="C42" s="273" t="s">
        <v>666</v>
      </c>
      <c r="D42" s="306"/>
      <c r="E42" s="306"/>
      <c r="F42" s="306"/>
      <c r="G42" s="306"/>
      <c r="H42" s="306">
        <v>258000</v>
      </c>
      <c r="I42" s="306"/>
      <c r="J42" s="306">
        <v>242000</v>
      </c>
      <c r="K42" s="306"/>
      <c r="L42" s="306">
        <v>0</v>
      </c>
      <c r="M42" s="306">
        <v>258000</v>
      </c>
      <c r="N42" s="306"/>
      <c r="O42" s="306"/>
      <c r="P42" s="307">
        <f t="shared" si="1"/>
        <v>758000</v>
      </c>
      <c r="Q42" s="308">
        <v>758000</v>
      </c>
      <c r="R42" s="308">
        <f t="shared" si="2"/>
        <v>0</v>
      </c>
    </row>
    <row r="43" spans="1:18" s="309" customFormat="1">
      <c r="A43" s="382" t="s">
        <v>1174</v>
      </c>
      <c r="B43" s="275" t="s">
        <v>667</v>
      </c>
      <c r="C43" s="273" t="s">
        <v>668</v>
      </c>
      <c r="D43" s="306"/>
      <c r="E43" s="306"/>
      <c r="F43" s="306">
        <v>50000</v>
      </c>
      <c r="G43" s="306"/>
      <c r="H43" s="306"/>
      <c r="I43" s="306"/>
      <c r="J43" s="306">
        <v>50000</v>
      </c>
      <c r="K43" s="306"/>
      <c r="L43" s="306"/>
      <c r="M43" s="306"/>
      <c r="N43" s="306"/>
      <c r="O43" s="306"/>
      <c r="P43" s="307">
        <f t="shared" si="1"/>
        <v>100000</v>
      </c>
      <c r="Q43" s="308">
        <v>100000</v>
      </c>
      <c r="R43" s="308">
        <f t="shared" si="2"/>
        <v>0</v>
      </c>
    </row>
    <row r="44" spans="1:18" s="309" customFormat="1">
      <c r="A44" s="382" t="s">
        <v>1175</v>
      </c>
      <c r="B44" s="279" t="s">
        <v>669</v>
      </c>
      <c r="C44" s="277" t="s">
        <v>670</v>
      </c>
      <c r="D44" s="307">
        <f>SUM(D42:D43)</f>
        <v>0</v>
      </c>
      <c r="E44" s="307">
        <f t="shared" ref="E44:O44" si="9">SUM(E42:E43)</f>
        <v>0</v>
      </c>
      <c r="F44" s="307">
        <f t="shared" si="9"/>
        <v>50000</v>
      </c>
      <c r="G44" s="307">
        <f t="shared" si="9"/>
        <v>0</v>
      </c>
      <c r="H44" s="307">
        <f t="shared" si="9"/>
        <v>258000</v>
      </c>
      <c r="I44" s="307">
        <f t="shared" si="9"/>
        <v>0</v>
      </c>
      <c r="J44" s="307">
        <f t="shared" si="9"/>
        <v>292000</v>
      </c>
      <c r="K44" s="307">
        <f t="shared" si="9"/>
        <v>0</v>
      </c>
      <c r="L44" s="307">
        <f t="shared" si="9"/>
        <v>0</v>
      </c>
      <c r="M44" s="307">
        <f t="shared" si="9"/>
        <v>258000</v>
      </c>
      <c r="N44" s="307">
        <f t="shared" si="9"/>
        <v>0</v>
      </c>
      <c r="O44" s="307">
        <f t="shared" si="9"/>
        <v>0</v>
      </c>
      <c r="P44" s="307">
        <f t="shared" si="1"/>
        <v>858000</v>
      </c>
      <c r="Q44" s="308">
        <v>858000</v>
      </c>
      <c r="R44" s="308">
        <f t="shared" si="2"/>
        <v>0</v>
      </c>
    </row>
    <row r="45" spans="1:18" s="309" customFormat="1">
      <c r="A45" s="382" t="s">
        <v>1176</v>
      </c>
      <c r="B45" s="275" t="s">
        <v>671</v>
      </c>
      <c r="C45" s="273" t="s">
        <v>672</v>
      </c>
      <c r="D45" s="306">
        <v>802411</v>
      </c>
      <c r="E45" s="306">
        <v>802411</v>
      </c>
      <c r="F45" s="306">
        <v>802411</v>
      </c>
      <c r="G45" s="306">
        <v>802411</v>
      </c>
      <c r="H45" s="306">
        <v>802411</v>
      </c>
      <c r="I45" s="306">
        <v>802411</v>
      </c>
      <c r="J45" s="306">
        <v>802411</v>
      </c>
      <c r="K45" s="306">
        <v>802411</v>
      </c>
      <c r="L45" s="306">
        <v>802411</v>
      </c>
      <c r="M45" s="306">
        <v>802411</v>
      </c>
      <c r="N45" s="306">
        <v>802411</v>
      </c>
      <c r="O45" s="306">
        <v>802413</v>
      </c>
      <c r="P45" s="307">
        <f>SUM(D45:O45)</f>
        <v>9628934</v>
      </c>
      <c r="Q45" s="308">
        <v>9628934</v>
      </c>
      <c r="R45" s="308">
        <f t="shared" si="2"/>
        <v>0</v>
      </c>
    </row>
    <row r="46" spans="1:18" s="309" customFormat="1">
      <c r="A46" s="382" t="s">
        <v>1177</v>
      </c>
      <c r="B46" s="275" t="s">
        <v>673</v>
      </c>
      <c r="C46" s="273" t="s">
        <v>674</v>
      </c>
      <c r="D46" s="306">
        <v>238000</v>
      </c>
      <c r="E46" s="306">
        <v>238000</v>
      </c>
      <c r="F46" s="306">
        <v>238000</v>
      </c>
      <c r="G46" s="306">
        <v>238000</v>
      </c>
      <c r="H46" s="306">
        <v>238000</v>
      </c>
      <c r="I46" s="306">
        <v>238000</v>
      </c>
      <c r="J46" s="306">
        <v>238000</v>
      </c>
      <c r="K46" s="306">
        <v>238000</v>
      </c>
      <c r="L46" s="306">
        <v>238000</v>
      </c>
      <c r="M46" s="306">
        <v>238000</v>
      </c>
      <c r="N46" s="306">
        <v>902000</v>
      </c>
      <c r="O46" s="306">
        <v>238000</v>
      </c>
      <c r="P46" s="307">
        <f t="shared" si="1"/>
        <v>3520000</v>
      </c>
      <c r="Q46" s="308">
        <v>3520000</v>
      </c>
      <c r="R46" s="308">
        <f t="shared" si="2"/>
        <v>0</v>
      </c>
    </row>
    <row r="47" spans="1:18" s="309" customFormat="1">
      <c r="A47" s="382" t="s">
        <v>1178</v>
      </c>
      <c r="B47" s="275" t="s">
        <v>675</v>
      </c>
      <c r="C47" s="273" t="s">
        <v>676</v>
      </c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7">
        <f t="shared" si="1"/>
        <v>0</v>
      </c>
      <c r="Q47" s="308">
        <v>0</v>
      </c>
      <c r="R47" s="308">
        <f t="shared" si="2"/>
        <v>0</v>
      </c>
    </row>
    <row r="48" spans="1:18" s="309" customFormat="1">
      <c r="A48" s="382" t="s">
        <v>1179</v>
      </c>
      <c r="B48" s="275" t="s">
        <v>677</v>
      </c>
      <c r="C48" s="273" t="s">
        <v>678</v>
      </c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7">
        <f t="shared" si="1"/>
        <v>0</v>
      </c>
      <c r="Q48" s="308">
        <v>0</v>
      </c>
      <c r="R48" s="308">
        <f t="shared" si="2"/>
        <v>0</v>
      </c>
    </row>
    <row r="49" spans="1:18" s="309" customFormat="1">
      <c r="A49" s="382" t="s">
        <v>1180</v>
      </c>
      <c r="B49" s="275" t="s">
        <v>679</v>
      </c>
      <c r="C49" s="273" t="s">
        <v>680</v>
      </c>
      <c r="D49" s="306">
        <v>1000</v>
      </c>
      <c r="E49" s="306">
        <v>1000</v>
      </c>
      <c r="F49" s="306">
        <v>1000</v>
      </c>
      <c r="G49" s="306">
        <v>1000</v>
      </c>
      <c r="H49" s="306">
        <v>1000</v>
      </c>
      <c r="I49" s="306">
        <v>1000</v>
      </c>
      <c r="J49" s="306">
        <v>1000</v>
      </c>
      <c r="K49" s="306">
        <v>9000</v>
      </c>
      <c r="L49" s="306">
        <v>1000</v>
      </c>
      <c r="M49" s="306">
        <v>1000</v>
      </c>
      <c r="N49" s="306">
        <v>1000</v>
      </c>
      <c r="O49" s="306">
        <v>1000</v>
      </c>
      <c r="P49" s="307">
        <f t="shared" si="1"/>
        <v>20000</v>
      </c>
      <c r="Q49" s="308">
        <v>20000</v>
      </c>
      <c r="R49" s="308">
        <f t="shared" si="2"/>
        <v>0</v>
      </c>
    </row>
    <row r="50" spans="1:18" s="309" customFormat="1">
      <c r="A50" s="382" t="s">
        <v>1181</v>
      </c>
      <c r="B50" s="279" t="s">
        <v>681</v>
      </c>
      <c r="C50" s="277" t="s">
        <v>682</v>
      </c>
      <c r="D50" s="307">
        <f>SUM(D45:D49)</f>
        <v>1041411</v>
      </c>
      <c r="E50" s="307">
        <f t="shared" ref="E50:O50" si="10">SUM(E45:E49)</f>
        <v>1041411</v>
      </c>
      <c r="F50" s="307">
        <f t="shared" si="10"/>
        <v>1041411</v>
      </c>
      <c r="G50" s="307">
        <f t="shared" si="10"/>
        <v>1041411</v>
      </c>
      <c r="H50" s="307">
        <f t="shared" si="10"/>
        <v>1041411</v>
      </c>
      <c r="I50" s="307">
        <f t="shared" si="10"/>
        <v>1041411</v>
      </c>
      <c r="J50" s="307">
        <f t="shared" si="10"/>
        <v>1041411</v>
      </c>
      <c r="K50" s="307">
        <f t="shared" si="10"/>
        <v>1049411</v>
      </c>
      <c r="L50" s="307">
        <f t="shared" si="10"/>
        <v>1041411</v>
      </c>
      <c r="M50" s="307">
        <f t="shared" si="10"/>
        <v>1041411</v>
      </c>
      <c r="N50" s="307">
        <f t="shared" si="10"/>
        <v>1705411</v>
      </c>
      <c r="O50" s="307">
        <f t="shared" si="10"/>
        <v>1041413</v>
      </c>
      <c r="P50" s="307">
        <f t="shared" si="1"/>
        <v>13168934</v>
      </c>
      <c r="Q50" s="308">
        <v>13168934</v>
      </c>
      <c r="R50" s="308">
        <f t="shared" si="2"/>
        <v>0</v>
      </c>
    </row>
    <row r="51" spans="1:18" s="309" customFormat="1">
      <c r="A51" s="382" t="s">
        <v>1182</v>
      </c>
      <c r="B51" s="279" t="s">
        <v>427</v>
      </c>
      <c r="C51" s="277" t="s">
        <v>428</v>
      </c>
      <c r="D51" s="307">
        <f>D50+D44+D41+D33+D30</f>
        <v>4409260</v>
      </c>
      <c r="E51" s="307">
        <f t="shared" ref="E51:O51" si="11">E50+E44+E41+E33+E30</f>
        <v>4400011</v>
      </c>
      <c r="F51" s="307">
        <f t="shared" si="11"/>
        <v>5960011</v>
      </c>
      <c r="G51" s="307">
        <f t="shared" si="11"/>
        <v>4420011</v>
      </c>
      <c r="H51" s="307">
        <f t="shared" si="11"/>
        <v>4658011</v>
      </c>
      <c r="I51" s="307">
        <f t="shared" si="11"/>
        <v>4400011</v>
      </c>
      <c r="J51" s="307">
        <f t="shared" si="11"/>
        <v>4722011</v>
      </c>
      <c r="K51" s="307">
        <f t="shared" si="11"/>
        <v>4408011</v>
      </c>
      <c r="L51" s="307">
        <f t="shared" si="11"/>
        <v>4400011</v>
      </c>
      <c r="M51" s="307">
        <f t="shared" si="11"/>
        <v>4658011</v>
      </c>
      <c r="N51" s="307">
        <f t="shared" si="11"/>
        <v>5064011</v>
      </c>
      <c r="O51" s="307">
        <f t="shared" si="11"/>
        <v>4559537</v>
      </c>
      <c r="P51" s="307">
        <f t="shared" si="1"/>
        <v>56058907</v>
      </c>
      <c r="Q51" s="308">
        <f>55971157+87750</f>
        <v>56058907</v>
      </c>
      <c r="R51" s="308">
        <f t="shared" si="2"/>
        <v>0</v>
      </c>
    </row>
    <row r="52" spans="1:18" s="309" customFormat="1">
      <c r="A52" s="382" t="s">
        <v>1183</v>
      </c>
      <c r="B52" s="281" t="s">
        <v>683</v>
      </c>
      <c r="C52" s="273" t="s">
        <v>684</v>
      </c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7">
        <f t="shared" si="1"/>
        <v>0</v>
      </c>
      <c r="Q52" s="308">
        <v>0</v>
      </c>
      <c r="R52" s="308">
        <f t="shared" si="2"/>
        <v>0</v>
      </c>
    </row>
    <row r="53" spans="1:18" s="309" customFormat="1">
      <c r="A53" s="382" t="s">
        <v>1184</v>
      </c>
      <c r="B53" s="281" t="s">
        <v>242</v>
      </c>
      <c r="C53" s="273" t="s">
        <v>685</v>
      </c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7">
        <f t="shared" si="1"/>
        <v>0</v>
      </c>
      <c r="Q53" s="308">
        <v>0</v>
      </c>
      <c r="R53" s="308">
        <f t="shared" si="2"/>
        <v>0</v>
      </c>
    </row>
    <row r="54" spans="1:18" s="309" customFormat="1">
      <c r="A54" s="382" t="s">
        <v>1185</v>
      </c>
      <c r="B54" s="282" t="s">
        <v>686</v>
      </c>
      <c r="C54" s="273" t="s">
        <v>687</v>
      </c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7">
        <f t="shared" si="1"/>
        <v>0</v>
      </c>
      <c r="Q54" s="308">
        <v>0</v>
      </c>
      <c r="R54" s="308">
        <f t="shared" si="2"/>
        <v>0</v>
      </c>
    </row>
    <row r="55" spans="1:18" s="309" customFormat="1">
      <c r="A55" s="382" t="s">
        <v>1186</v>
      </c>
      <c r="B55" s="282" t="s">
        <v>688</v>
      </c>
      <c r="C55" s="273" t="s">
        <v>689</v>
      </c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7">
        <f t="shared" si="1"/>
        <v>0</v>
      </c>
      <c r="Q55" s="308">
        <v>0</v>
      </c>
      <c r="R55" s="308">
        <f t="shared" si="2"/>
        <v>0</v>
      </c>
    </row>
    <row r="56" spans="1:18" s="309" customFormat="1">
      <c r="A56" s="382" t="s">
        <v>1188</v>
      </c>
      <c r="B56" s="282" t="s">
        <v>215</v>
      </c>
      <c r="C56" s="273" t="s">
        <v>690</v>
      </c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7">
        <f t="shared" si="1"/>
        <v>0</v>
      </c>
      <c r="Q56" s="308"/>
      <c r="R56" s="308">
        <f t="shared" si="2"/>
        <v>0</v>
      </c>
    </row>
    <row r="57" spans="1:18" s="309" customFormat="1">
      <c r="A57" s="382" t="s">
        <v>1189</v>
      </c>
      <c r="B57" s="281" t="s">
        <v>216</v>
      </c>
      <c r="C57" s="273" t="s">
        <v>691</v>
      </c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7">
        <f t="shared" si="1"/>
        <v>0</v>
      </c>
      <c r="Q57" s="308"/>
      <c r="R57" s="308">
        <f t="shared" si="2"/>
        <v>0</v>
      </c>
    </row>
    <row r="58" spans="1:18" s="309" customFormat="1">
      <c r="A58" s="382" t="s">
        <v>1190</v>
      </c>
      <c r="B58" s="281" t="s">
        <v>692</v>
      </c>
      <c r="C58" s="273" t="s">
        <v>693</v>
      </c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7">
        <f t="shared" si="1"/>
        <v>0</v>
      </c>
      <c r="Q58" s="308">
        <v>0</v>
      </c>
      <c r="R58" s="308">
        <f t="shared" si="2"/>
        <v>0</v>
      </c>
    </row>
    <row r="59" spans="1:18" s="309" customFormat="1">
      <c r="A59" s="382" t="s">
        <v>1191</v>
      </c>
      <c r="B59" s="281" t="s">
        <v>217</v>
      </c>
      <c r="C59" s="273" t="s">
        <v>694</v>
      </c>
      <c r="D59" s="306">
        <v>40000</v>
      </c>
      <c r="E59" s="306">
        <v>40000</v>
      </c>
      <c r="F59" s="306">
        <v>40000</v>
      </c>
      <c r="G59" s="306">
        <v>40000</v>
      </c>
      <c r="H59" s="306">
        <v>40000</v>
      </c>
      <c r="I59" s="306">
        <v>40000</v>
      </c>
      <c r="J59" s="306">
        <v>40000</v>
      </c>
      <c r="K59" s="306">
        <v>634000</v>
      </c>
      <c r="L59" s="306">
        <v>40000</v>
      </c>
      <c r="M59" s="306">
        <v>40000</v>
      </c>
      <c r="N59" s="306">
        <v>114000</v>
      </c>
      <c r="O59" s="306">
        <v>120000</v>
      </c>
      <c r="P59" s="307">
        <f t="shared" si="1"/>
        <v>1228000</v>
      </c>
      <c r="Q59" s="308">
        <v>1228000</v>
      </c>
      <c r="R59" s="308">
        <f t="shared" si="2"/>
        <v>0</v>
      </c>
    </row>
    <row r="60" spans="1:18" s="309" customFormat="1">
      <c r="A60" s="382" t="s">
        <v>1192</v>
      </c>
      <c r="B60" s="286" t="s">
        <v>429</v>
      </c>
      <c r="C60" s="277" t="s">
        <v>430</v>
      </c>
      <c r="D60" s="307">
        <f>SUM(D52:D59)</f>
        <v>40000</v>
      </c>
      <c r="E60" s="307">
        <f t="shared" ref="E60:O60" si="12">SUM(E52:E59)</f>
        <v>40000</v>
      </c>
      <c r="F60" s="307">
        <f t="shared" si="12"/>
        <v>40000</v>
      </c>
      <c r="G60" s="307">
        <f t="shared" si="12"/>
        <v>40000</v>
      </c>
      <c r="H60" s="307">
        <f t="shared" si="12"/>
        <v>40000</v>
      </c>
      <c r="I60" s="307">
        <f t="shared" si="12"/>
        <v>40000</v>
      </c>
      <c r="J60" s="307">
        <f t="shared" si="12"/>
        <v>40000</v>
      </c>
      <c r="K60" s="307">
        <f t="shared" si="12"/>
        <v>634000</v>
      </c>
      <c r="L60" s="307">
        <f t="shared" si="12"/>
        <v>40000</v>
      </c>
      <c r="M60" s="307">
        <f t="shared" si="12"/>
        <v>40000</v>
      </c>
      <c r="N60" s="307">
        <f t="shared" si="12"/>
        <v>114000</v>
      </c>
      <c r="O60" s="307">
        <f t="shared" si="12"/>
        <v>120000</v>
      </c>
      <c r="P60" s="307">
        <f t="shared" si="1"/>
        <v>1228000</v>
      </c>
      <c r="Q60" s="308">
        <v>1228000</v>
      </c>
      <c r="R60" s="308">
        <f t="shared" si="2"/>
        <v>0</v>
      </c>
    </row>
    <row r="61" spans="1:18" s="309" customFormat="1">
      <c r="A61" s="382" t="s">
        <v>1193</v>
      </c>
      <c r="B61" s="283" t="s">
        <v>695</v>
      </c>
      <c r="C61" s="273" t="s">
        <v>696</v>
      </c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7">
        <f t="shared" si="1"/>
        <v>0</v>
      </c>
      <c r="Q61" s="308">
        <v>0</v>
      </c>
      <c r="R61" s="308">
        <f t="shared" si="2"/>
        <v>0</v>
      </c>
    </row>
    <row r="62" spans="1:18" s="309" customFormat="1">
      <c r="A62" s="382" t="s">
        <v>1194</v>
      </c>
      <c r="B62" s="283" t="s">
        <v>697</v>
      </c>
      <c r="C62" s="273" t="s">
        <v>698</v>
      </c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7">
        <f t="shared" si="1"/>
        <v>0</v>
      </c>
      <c r="Q62" s="308">
        <v>0</v>
      </c>
      <c r="R62" s="308">
        <f t="shared" si="2"/>
        <v>0</v>
      </c>
    </row>
    <row r="63" spans="1:18" s="309" customFormat="1" ht="30">
      <c r="A63" s="382" t="s">
        <v>1195</v>
      </c>
      <c r="B63" s="283" t="s">
        <v>699</v>
      </c>
      <c r="C63" s="273" t="s">
        <v>700</v>
      </c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7">
        <f t="shared" si="1"/>
        <v>0</v>
      </c>
      <c r="Q63" s="308">
        <v>0</v>
      </c>
      <c r="R63" s="308">
        <f t="shared" si="2"/>
        <v>0</v>
      </c>
    </row>
    <row r="64" spans="1:18" s="309" customFormat="1" ht="30">
      <c r="A64" s="382" t="s">
        <v>1196</v>
      </c>
      <c r="B64" s="283" t="s">
        <v>701</v>
      </c>
      <c r="C64" s="273" t="s">
        <v>702</v>
      </c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7">
        <f t="shared" si="1"/>
        <v>0</v>
      </c>
      <c r="Q64" s="308">
        <v>0</v>
      </c>
      <c r="R64" s="308">
        <f t="shared" si="2"/>
        <v>0</v>
      </c>
    </row>
    <row r="65" spans="1:18" s="309" customFormat="1" ht="30">
      <c r="A65" s="382" t="s">
        <v>1197</v>
      </c>
      <c r="B65" s="283" t="s">
        <v>703</v>
      </c>
      <c r="C65" s="273" t="s">
        <v>704</v>
      </c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7">
        <f t="shared" si="1"/>
        <v>0</v>
      </c>
      <c r="Q65" s="308">
        <v>0</v>
      </c>
      <c r="R65" s="308">
        <f t="shared" si="2"/>
        <v>0</v>
      </c>
    </row>
    <row r="66" spans="1:18" s="309" customFormat="1">
      <c r="A66" s="382" t="s">
        <v>1198</v>
      </c>
      <c r="B66" s="283" t="s">
        <v>570</v>
      </c>
      <c r="C66" s="273" t="s">
        <v>705</v>
      </c>
      <c r="D66" s="306">
        <v>0</v>
      </c>
      <c r="E66" s="306">
        <v>584250</v>
      </c>
      <c r="F66" s="306">
        <v>1736000</v>
      </c>
      <c r="G66" s="306">
        <v>1736000</v>
      </c>
      <c r="H66" s="306">
        <v>1736000</v>
      </c>
      <c r="I66" s="306">
        <v>1736000</v>
      </c>
      <c r="J66" s="306">
        <v>1736000</v>
      </c>
      <c r="K66" s="306">
        <v>1736000</v>
      </c>
      <c r="L66" s="306">
        <v>1736000</v>
      </c>
      <c r="M66" s="306">
        <v>1736000</v>
      </c>
      <c r="N66" s="306">
        <v>1736000</v>
      </c>
      <c r="O66" s="306">
        <v>1739103</v>
      </c>
      <c r="P66" s="307">
        <f t="shared" si="1"/>
        <v>17947353</v>
      </c>
      <c r="Q66" s="308">
        <f>20835103-2087750-800000</f>
        <v>17947353</v>
      </c>
      <c r="R66" s="308">
        <f t="shared" si="2"/>
        <v>0</v>
      </c>
    </row>
    <row r="67" spans="1:18" s="309" customFormat="1" ht="30">
      <c r="A67" s="382" t="s">
        <v>1199</v>
      </c>
      <c r="B67" s="283" t="s">
        <v>706</v>
      </c>
      <c r="C67" s="273" t="s">
        <v>707</v>
      </c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7">
        <f t="shared" si="1"/>
        <v>0</v>
      </c>
      <c r="Q67" s="308">
        <v>0</v>
      </c>
      <c r="R67" s="308">
        <f t="shared" si="2"/>
        <v>0</v>
      </c>
    </row>
    <row r="68" spans="1:18" s="309" customFormat="1" ht="30">
      <c r="A68" s="382" t="s">
        <v>1200</v>
      </c>
      <c r="B68" s="283" t="s">
        <v>708</v>
      </c>
      <c r="C68" s="273" t="s">
        <v>709</v>
      </c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7">
        <f t="shared" si="1"/>
        <v>0</v>
      </c>
      <c r="Q68" s="308">
        <v>0</v>
      </c>
      <c r="R68" s="308">
        <f t="shared" si="2"/>
        <v>0</v>
      </c>
    </row>
    <row r="69" spans="1:18" s="309" customFormat="1">
      <c r="A69" s="382" t="s">
        <v>1201</v>
      </c>
      <c r="B69" s="283" t="s">
        <v>710</v>
      </c>
      <c r="C69" s="273" t="s">
        <v>711</v>
      </c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7">
        <f t="shared" si="1"/>
        <v>0</v>
      </c>
      <c r="Q69" s="308">
        <v>0</v>
      </c>
      <c r="R69" s="308">
        <f t="shared" si="2"/>
        <v>0</v>
      </c>
    </row>
    <row r="70" spans="1:18" s="309" customFormat="1">
      <c r="A70" s="382" t="s">
        <v>1202</v>
      </c>
      <c r="B70" s="284" t="s">
        <v>712</v>
      </c>
      <c r="C70" s="273" t="s">
        <v>713</v>
      </c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7">
        <f t="shared" si="1"/>
        <v>0</v>
      </c>
      <c r="Q70" s="308">
        <v>0</v>
      </c>
      <c r="R70" s="308">
        <f t="shared" si="2"/>
        <v>0</v>
      </c>
    </row>
    <row r="71" spans="1:18" s="309" customFormat="1">
      <c r="A71" s="382" t="s">
        <v>1203</v>
      </c>
      <c r="B71" s="283" t="s">
        <v>1107</v>
      </c>
      <c r="C71" s="273" t="s">
        <v>715</v>
      </c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7">
        <f t="shared" si="1"/>
        <v>0</v>
      </c>
      <c r="Q71" s="308"/>
      <c r="R71" s="308">
        <f t="shared" si="2"/>
        <v>0</v>
      </c>
    </row>
    <row r="72" spans="1:18" s="309" customFormat="1">
      <c r="A72" s="382" t="s">
        <v>1204</v>
      </c>
      <c r="B72" s="283" t="s">
        <v>714</v>
      </c>
      <c r="C72" s="273" t="s">
        <v>716</v>
      </c>
      <c r="D72" s="306"/>
      <c r="E72" s="306"/>
      <c r="F72" s="306"/>
      <c r="G72" s="306">
        <v>135000</v>
      </c>
      <c r="H72" s="306">
        <v>250000</v>
      </c>
      <c r="I72" s="306"/>
      <c r="J72" s="306">
        <v>1200000</v>
      </c>
      <c r="K72" s="306">
        <v>500000</v>
      </c>
      <c r="L72" s="306"/>
      <c r="M72" s="306"/>
      <c r="N72" s="306"/>
      <c r="O72" s="306">
        <v>115000</v>
      </c>
      <c r="P72" s="307">
        <f t="shared" si="1"/>
        <v>2200000</v>
      </c>
      <c r="Q72" s="308">
        <v>2200000</v>
      </c>
      <c r="R72" s="308">
        <f t="shared" ref="R72:R135" si="13">P72-Q72</f>
        <v>0</v>
      </c>
    </row>
    <row r="73" spans="1:18" s="309" customFormat="1">
      <c r="A73" s="382" t="s">
        <v>1205</v>
      </c>
      <c r="B73" s="284" t="s">
        <v>213</v>
      </c>
      <c r="C73" s="273" t="s">
        <v>1108</v>
      </c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07">
        <f t="shared" si="1"/>
        <v>0</v>
      </c>
      <c r="Q73" s="308">
        <v>0</v>
      </c>
      <c r="R73" s="308">
        <f t="shared" si="13"/>
        <v>0</v>
      </c>
    </row>
    <row r="74" spans="1:18" s="309" customFormat="1">
      <c r="A74" s="382" t="s">
        <v>1206</v>
      </c>
      <c r="B74" s="286" t="s">
        <v>431</v>
      </c>
      <c r="C74" s="277" t="s">
        <v>432</v>
      </c>
      <c r="D74" s="307">
        <f t="shared" ref="D74:O74" si="14">SUM(D61:D72)</f>
        <v>0</v>
      </c>
      <c r="E74" s="307">
        <f t="shared" si="14"/>
        <v>584250</v>
      </c>
      <c r="F74" s="307">
        <f t="shared" si="14"/>
        <v>1736000</v>
      </c>
      <c r="G74" s="307">
        <f t="shared" si="14"/>
        <v>1871000</v>
      </c>
      <c r="H74" s="307">
        <f t="shared" si="14"/>
        <v>1986000</v>
      </c>
      <c r="I74" s="307">
        <f t="shared" si="14"/>
        <v>1736000</v>
      </c>
      <c r="J74" s="307">
        <f t="shared" si="14"/>
        <v>2936000</v>
      </c>
      <c r="K74" s="307">
        <f t="shared" si="14"/>
        <v>2236000</v>
      </c>
      <c r="L74" s="307">
        <f t="shared" si="14"/>
        <v>1736000</v>
      </c>
      <c r="M74" s="307">
        <f t="shared" si="14"/>
        <v>1736000</v>
      </c>
      <c r="N74" s="307">
        <f t="shared" si="14"/>
        <v>1736000</v>
      </c>
      <c r="O74" s="307">
        <f t="shared" si="14"/>
        <v>1854103</v>
      </c>
      <c r="P74" s="307">
        <f t="shared" ref="P74:P137" si="15">SUM(D74:O74)</f>
        <v>20147353</v>
      </c>
      <c r="Q74" s="308">
        <f>23035103-2087750-800000</f>
        <v>20147353</v>
      </c>
      <c r="R74" s="308">
        <f t="shared" si="13"/>
        <v>0</v>
      </c>
    </row>
    <row r="75" spans="1:18" s="309" customFormat="1">
      <c r="A75" s="382" t="s">
        <v>1207</v>
      </c>
      <c r="B75" s="311" t="s">
        <v>717</v>
      </c>
      <c r="C75" s="277"/>
      <c r="D75" s="307">
        <f>D74+D60+D51+D26+D25</f>
        <v>7587160</v>
      </c>
      <c r="E75" s="307">
        <f t="shared" ref="E75:O75" si="16">E74+E60+E51+E26+E25</f>
        <v>8162161</v>
      </c>
      <c r="F75" s="307">
        <f t="shared" si="16"/>
        <v>11437511</v>
      </c>
      <c r="G75" s="307">
        <f t="shared" si="16"/>
        <v>9804911</v>
      </c>
      <c r="H75" s="307">
        <f t="shared" si="16"/>
        <v>9821911</v>
      </c>
      <c r="I75" s="307">
        <f t="shared" si="16"/>
        <v>9523911</v>
      </c>
      <c r="J75" s="307">
        <f t="shared" si="16"/>
        <v>11135911</v>
      </c>
      <c r="K75" s="307">
        <f t="shared" si="16"/>
        <v>10415911</v>
      </c>
      <c r="L75" s="307">
        <f t="shared" si="16"/>
        <v>9613911</v>
      </c>
      <c r="M75" s="307">
        <f t="shared" si="16"/>
        <v>9571911</v>
      </c>
      <c r="N75" s="307">
        <f t="shared" si="16"/>
        <v>10051911</v>
      </c>
      <c r="O75" s="307">
        <f t="shared" si="16"/>
        <v>9678140</v>
      </c>
      <c r="P75" s="307">
        <f t="shared" si="15"/>
        <v>116805260</v>
      </c>
      <c r="Q75" s="308">
        <f>119605260-2800000</f>
        <v>116805260</v>
      </c>
      <c r="R75" s="308">
        <f t="shared" si="13"/>
        <v>0</v>
      </c>
    </row>
    <row r="76" spans="1:18" s="309" customFormat="1">
      <c r="A76" s="382" t="s">
        <v>1208</v>
      </c>
      <c r="B76" s="285" t="s">
        <v>207</v>
      </c>
      <c r="C76" s="273" t="s">
        <v>718</v>
      </c>
      <c r="D76" s="306"/>
      <c r="E76" s="306"/>
      <c r="F76" s="306">
        <v>3120000</v>
      </c>
      <c r="G76" s="306"/>
      <c r="H76" s="306"/>
      <c r="I76" s="306"/>
      <c r="J76" s="306"/>
      <c r="K76" s="306"/>
      <c r="L76" s="306"/>
      <c r="M76" s="306"/>
      <c r="N76" s="306"/>
      <c r="O76" s="306"/>
      <c r="P76" s="307">
        <f t="shared" si="15"/>
        <v>3120000</v>
      </c>
      <c r="Q76" s="308">
        <v>3120000</v>
      </c>
      <c r="R76" s="308">
        <f t="shared" si="13"/>
        <v>0</v>
      </c>
    </row>
    <row r="77" spans="1:18" s="309" customFormat="1">
      <c r="A77" s="382" t="s">
        <v>1209</v>
      </c>
      <c r="B77" s="285" t="s">
        <v>208</v>
      </c>
      <c r="C77" s="273" t="s">
        <v>719</v>
      </c>
      <c r="D77" s="306"/>
      <c r="E77" s="306"/>
      <c r="F77" s="306">
        <v>15740000</v>
      </c>
      <c r="G77" s="306">
        <v>3000000</v>
      </c>
      <c r="H77" s="306"/>
      <c r="I77" s="306">
        <v>68902659</v>
      </c>
      <c r="J77" s="306">
        <v>15746000</v>
      </c>
      <c r="K77" s="306"/>
      <c r="L77" s="306">
        <v>14424000</v>
      </c>
      <c r="M77" s="306"/>
      <c r="N77" s="306">
        <v>15824195</v>
      </c>
      <c r="O77" s="306">
        <v>14000426</v>
      </c>
      <c r="P77" s="307">
        <f t="shared" si="15"/>
        <v>147637280</v>
      </c>
      <c r="Q77" s="308">
        <v>147637280</v>
      </c>
      <c r="R77" s="308">
        <f t="shared" si="13"/>
        <v>0</v>
      </c>
    </row>
    <row r="78" spans="1:18" s="309" customFormat="1">
      <c r="A78" s="382" t="s">
        <v>1210</v>
      </c>
      <c r="B78" s="285" t="s">
        <v>720</v>
      </c>
      <c r="C78" s="273" t="s">
        <v>721</v>
      </c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7">
        <f t="shared" si="15"/>
        <v>0</v>
      </c>
      <c r="Q78" s="308">
        <v>0</v>
      </c>
      <c r="R78" s="308">
        <f t="shared" si="13"/>
        <v>0</v>
      </c>
    </row>
    <row r="79" spans="1:18" s="309" customFormat="1">
      <c r="A79" s="382" t="s">
        <v>1211</v>
      </c>
      <c r="B79" s="285" t="s">
        <v>210</v>
      </c>
      <c r="C79" s="273" t="s">
        <v>722</v>
      </c>
      <c r="D79" s="306"/>
      <c r="E79" s="306"/>
      <c r="F79" s="306">
        <v>1161000</v>
      </c>
      <c r="G79" s="306"/>
      <c r="H79" s="306">
        <v>629921</v>
      </c>
      <c r="I79" s="306">
        <v>5005651</v>
      </c>
      <c r="J79" s="306"/>
      <c r="K79" s="306">
        <v>3223583</v>
      </c>
      <c r="L79" s="306"/>
      <c r="M79" s="306"/>
      <c r="N79" s="306"/>
      <c r="O79" s="306"/>
      <c r="P79" s="307">
        <f t="shared" si="15"/>
        <v>10020155</v>
      </c>
      <c r="Q79" s="308">
        <f>9390234+629921</f>
        <v>10020155</v>
      </c>
      <c r="R79" s="308">
        <f t="shared" si="13"/>
        <v>0</v>
      </c>
    </row>
    <row r="80" spans="1:18" s="309" customFormat="1">
      <c r="A80" s="382" t="s">
        <v>1212</v>
      </c>
      <c r="B80" s="278" t="s">
        <v>211</v>
      </c>
      <c r="C80" s="273" t="s">
        <v>723</v>
      </c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7">
        <f t="shared" si="15"/>
        <v>0</v>
      </c>
      <c r="Q80" s="308">
        <v>0</v>
      </c>
      <c r="R80" s="308">
        <f t="shared" si="13"/>
        <v>0</v>
      </c>
    </row>
    <row r="81" spans="1:18" s="309" customFormat="1">
      <c r="A81" s="382" t="s">
        <v>1213</v>
      </c>
      <c r="B81" s="278" t="s">
        <v>724</v>
      </c>
      <c r="C81" s="273" t="s">
        <v>725</v>
      </c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7">
        <f t="shared" si="15"/>
        <v>0</v>
      </c>
      <c r="Q81" s="308">
        <v>0</v>
      </c>
      <c r="R81" s="308">
        <f t="shared" si="13"/>
        <v>0</v>
      </c>
    </row>
    <row r="82" spans="1:18" s="309" customFormat="1">
      <c r="A82" s="382" t="s">
        <v>1214</v>
      </c>
      <c r="B82" s="278" t="s">
        <v>726</v>
      </c>
      <c r="C82" s="273" t="s">
        <v>727</v>
      </c>
      <c r="D82" s="306"/>
      <c r="E82" s="306"/>
      <c r="F82" s="306">
        <v>5119200</v>
      </c>
      <c r="G82" s="306">
        <v>810000</v>
      </c>
      <c r="H82" s="306">
        <v>170079</v>
      </c>
      <c r="I82" s="306">
        <v>20724744</v>
      </c>
      <c r="J82" s="306">
        <v>4251420</v>
      </c>
      <c r="K82" s="306">
        <v>385937</v>
      </c>
      <c r="L82" s="306">
        <v>3894480</v>
      </c>
      <c r="M82" s="306"/>
      <c r="N82" s="306">
        <v>4272533</v>
      </c>
      <c r="O82" s="306">
        <v>3780115</v>
      </c>
      <c r="P82" s="307">
        <f t="shared" si="15"/>
        <v>43408508</v>
      </c>
      <c r="Q82" s="308">
        <f>43238429+170079</f>
        <v>43408508</v>
      </c>
      <c r="R82" s="308">
        <f t="shared" si="13"/>
        <v>0</v>
      </c>
    </row>
    <row r="83" spans="1:18" s="309" customFormat="1">
      <c r="A83" s="382" t="s">
        <v>1215</v>
      </c>
      <c r="B83" s="289" t="s">
        <v>134</v>
      </c>
      <c r="C83" s="277" t="s">
        <v>434</v>
      </c>
      <c r="D83" s="307">
        <f>SUM(D76:D82)</f>
        <v>0</v>
      </c>
      <c r="E83" s="307">
        <f t="shared" ref="E83:O83" si="17">SUM(E76:E82)</f>
        <v>0</v>
      </c>
      <c r="F83" s="307">
        <f t="shared" si="17"/>
        <v>25140200</v>
      </c>
      <c r="G83" s="307">
        <f t="shared" si="17"/>
        <v>3810000</v>
      </c>
      <c r="H83" s="307">
        <f t="shared" si="17"/>
        <v>800000</v>
      </c>
      <c r="I83" s="307">
        <f t="shared" si="17"/>
        <v>94633054</v>
      </c>
      <c r="J83" s="307">
        <f t="shared" si="17"/>
        <v>19997420</v>
      </c>
      <c r="K83" s="307">
        <f t="shared" si="17"/>
        <v>3609520</v>
      </c>
      <c r="L83" s="307">
        <f t="shared" si="17"/>
        <v>18318480</v>
      </c>
      <c r="M83" s="307">
        <f t="shared" si="17"/>
        <v>0</v>
      </c>
      <c r="N83" s="307">
        <f t="shared" si="17"/>
        <v>20096728</v>
      </c>
      <c r="O83" s="307">
        <f t="shared" si="17"/>
        <v>17780541</v>
      </c>
      <c r="P83" s="307">
        <f t="shared" si="15"/>
        <v>204185943</v>
      </c>
      <c r="Q83" s="308">
        <f>203385943+800000</f>
        <v>204185943</v>
      </c>
      <c r="R83" s="308">
        <f t="shared" si="13"/>
        <v>0</v>
      </c>
    </row>
    <row r="84" spans="1:18" s="309" customFormat="1">
      <c r="A84" s="382" t="s">
        <v>1216</v>
      </c>
      <c r="B84" s="281" t="s">
        <v>728</v>
      </c>
      <c r="C84" s="273" t="s">
        <v>729</v>
      </c>
      <c r="D84" s="306"/>
      <c r="E84" s="306"/>
      <c r="F84" s="306"/>
      <c r="G84" s="306"/>
      <c r="H84" s="306">
        <v>21667094</v>
      </c>
      <c r="I84" s="306"/>
      <c r="J84" s="306"/>
      <c r="K84" s="306"/>
      <c r="L84" s="306">
        <v>29667094</v>
      </c>
      <c r="M84" s="306"/>
      <c r="N84" s="306"/>
      <c r="O84" s="306"/>
      <c r="P84" s="307">
        <f t="shared" si="15"/>
        <v>51334188</v>
      </c>
      <c r="Q84" s="308">
        <v>51334188</v>
      </c>
      <c r="R84" s="308">
        <f t="shared" si="13"/>
        <v>0</v>
      </c>
    </row>
    <row r="85" spans="1:18" s="309" customFormat="1">
      <c r="A85" s="382" t="s">
        <v>1217</v>
      </c>
      <c r="B85" s="281" t="s">
        <v>730</v>
      </c>
      <c r="C85" s="273" t="s">
        <v>731</v>
      </c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7">
        <f t="shared" si="15"/>
        <v>0</v>
      </c>
      <c r="Q85" s="308">
        <v>0</v>
      </c>
      <c r="R85" s="308">
        <f t="shared" si="13"/>
        <v>0</v>
      </c>
    </row>
    <row r="86" spans="1:18" s="309" customFormat="1">
      <c r="A86" s="382" t="s">
        <v>1218</v>
      </c>
      <c r="B86" s="281" t="s">
        <v>732</v>
      </c>
      <c r="C86" s="273" t="s">
        <v>733</v>
      </c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7">
        <f t="shared" si="15"/>
        <v>0</v>
      </c>
      <c r="Q86" s="308">
        <v>0</v>
      </c>
      <c r="R86" s="308">
        <f t="shared" si="13"/>
        <v>0</v>
      </c>
    </row>
    <row r="87" spans="1:18" s="309" customFormat="1">
      <c r="A87" s="382" t="s">
        <v>1219</v>
      </c>
      <c r="B87" s="281" t="s">
        <v>734</v>
      </c>
      <c r="C87" s="273" t="s">
        <v>735</v>
      </c>
      <c r="D87" s="306"/>
      <c r="E87" s="306"/>
      <c r="F87" s="306">
        <v>0</v>
      </c>
      <c r="G87" s="306"/>
      <c r="H87" s="306">
        <v>5850115</v>
      </c>
      <c r="I87" s="306"/>
      <c r="J87" s="306"/>
      <c r="K87" s="306"/>
      <c r="L87" s="306">
        <v>8010185</v>
      </c>
      <c r="M87" s="306"/>
      <c r="N87" s="306"/>
      <c r="O87" s="306"/>
      <c r="P87" s="307">
        <f t="shared" si="15"/>
        <v>13860300</v>
      </c>
      <c r="Q87" s="308">
        <v>13860300</v>
      </c>
      <c r="R87" s="308">
        <f t="shared" si="13"/>
        <v>0</v>
      </c>
    </row>
    <row r="88" spans="1:18" s="309" customFormat="1">
      <c r="A88" s="382" t="s">
        <v>1220</v>
      </c>
      <c r="B88" s="286" t="s">
        <v>435</v>
      </c>
      <c r="C88" s="277" t="s">
        <v>436</v>
      </c>
      <c r="D88" s="307">
        <f>SUM(D84:D87)</f>
        <v>0</v>
      </c>
      <c r="E88" s="307">
        <f t="shared" ref="E88:O88" si="18">SUM(E84:E87)</f>
        <v>0</v>
      </c>
      <c r="F88" s="307">
        <f t="shared" si="18"/>
        <v>0</v>
      </c>
      <c r="G88" s="307">
        <f t="shared" si="18"/>
        <v>0</v>
      </c>
      <c r="H88" s="307">
        <f t="shared" si="18"/>
        <v>27517209</v>
      </c>
      <c r="I88" s="307">
        <f t="shared" si="18"/>
        <v>0</v>
      </c>
      <c r="J88" s="307">
        <f t="shared" si="18"/>
        <v>0</v>
      </c>
      <c r="K88" s="307">
        <f t="shared" si="18"/>
        <v>0</v>
      </c>
      <c r="L88" s="307">
        <f t="shared" si="18"/>
        <v>37677279</v>
      </c>
      <c r="M88" s="307">
        <f t="shared" si="18"/>
        <v>0</v>
      </c>
      <c r="N88" s="307">
        <f t="shared" si="18"/>
        <v>0</v>
      </c>
      <c r="O88" s="307">
        <f t="shared" si="18"/>
        <v>0</v>
      </c>
      <c r="P88" s="307">
        <f t="shared" si="15"/>
        <v>65194488</v>
      </c>
      <c r="Q88" s="308">
        <v>65194488</v>
      </c>
      <c r="R88" s="308">
        <f t="shared" si="13"/>
        <v>0</v>
      </c>
    </row>
    <row r="89" spans="1:18" s="309" customFormat="1" ht="30">
      <c r="A89" s="382" t="s">
        <v>1221</v>
      </c>
      <c r="B89" s="281" t="s">
        <v>736</v>
      </c>
      <c r="C89" s="273" t="s">
        <v>737</v>
      </c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7">
        <f t="shared" si="15"/>
        <v>0</v>
      </c>
      <c r="Q89" s="308">
        <v>0</v>
      </c>
      <c r="R89" s="308">
        <f t="shared" si="13"/>
        <v>0</v>
      </c>
    </row>
    <row r="90" spans="1:18" s="309" customFormat="1" ht="30">
      <c r="A90" s="382" t="s">
        <v>1222</v>
      </c>
      <c r="B90" s="281" t="s">
        <v>738</v>
      </c>
      <c r="C90" s="273" t="s">
        <v>739</v>
      </c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7">
        <f t="shared" si="15"/>
        <v>0</v>
      </c>
      <c r="Q90" s="308">
        <v>0</v>
      </c>
      <c r="R90" s="308">
        <f t="shared" si="13"/>
        <v>0</v>
      </c>
    </row>
    <row r="91" spans="1:18" s="309" customFormat="1" ht="30">
      <c r="A91" s="382" t="s">
        <v>1223</v>
      </c>
      <c r="B91" s="281" t="s">
        <v>740</v>
      </c>
      <c r="C91" s="273" t="s">
        <v>741</v>
      </c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7">
        <f t="shared" si="15"/>
        <v>0</v>
      </c>
      <c r="Q91" s="308">
        <v>0</v>
      </c>
      <c r="R91" s="308">
        <f t="shared" si="13"/>
        <v>0</v>
      </c>
    </row>
    <row r="92" spans="1:18" s="309" customFormat="1">
      <c r="A92" s="382" t="s">
        <v>1224</v>
      </c>
      <c r="B92" s="281" t="s">
        <v>742</v>
      </c>
      <c r="C92" s="273" t="s">
        <v>743</v>
      </c>
      <c r="D92" s="306"/>
      <c r="E92" s="306"/>
      <c r="F92" s="306"/>
      <c r="G92" s="306"/>
      <c r="H92" s="306"/>
      <c r="I92" s="306">
        <v>10399432</v>
      </c>
      <c r="J92" s="306"/>
      <c r="K92" s="306"/>
      <c r="L92" s="306">
        <v>1742000</v>
      </c>
      <c r="M92" s="306">
        <v>89075067</v>
      </c>
      <c r="N92" s="306"/>
      <c r="O92" s="306"/>
      <c r="P92" s="307">
        <f t="shared" si="15"/>
        <v>101216499</v>
      </c>
      <c r="Q92" s="308">
        <v>101216499</v>
      </c>
      <c r="R92" s="308">
        <f t="shared" si="13"/>
        <v>0</v>
      </c>
    </row>
    <row r="93" spans="1:18" s="309" customFormat="1" ht="30">
      <c r="A93" s="382" t="s">
        <v>1225</v>
      </c>
      <c r="B93" s="281" t="s">
        <v>744</v>
      </c>
      <c r="C93" s="273" t="s">
        <v>745</v>
      </c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7">
        <f t="shared" si="15"/>
        <v>0</v>
      </c>
      <c r="Q93" s="308">
        <v>0</v>
      </c>
      <c r="R93" s="308">
        <f t="shared" si="13"/>
        <v>0</v>
      </c>
    </row>
    <row r="94" spans="1:18" s="309" customFormat="1" ht="30">
      <c r="A94" s="382" t="s">
        <v>1226</v>
      </c>
      <c r="B94" s="281" t="s">
        <v>746</v>
      </c>
      <c r="C94" s="273" t="s">
        <v>747</v>
      </c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7">
        <f t="shared" si="15"/>
        <v>0</v>
      </c>
      <c r="Q94" s="308">
        <v>0</v>
      </c>
      <c r="R94" s="308">
        <f t="shared" si="13"/>
        <v>0</v>
      </c>
    </row>
    <row r="95" spans="1:18" s="309" customFormat="1">
      <c r="A95" s="382" t="s">
        <v>1227</v>
      </c>
      <c r="B95" s="281" t="s">
        <v>748</v>
      </c>
      <c r="C95" s="273" t="s">
        <v>749</v>
      </c>
      <c r="D95" s="306"/>
      <c r="E95" s="306"/>
      <c r="F95" s="306"/>
      <c r="G95" s="306"/>
      <c r="H95" s="306"/>
      <c r="I95" s="306"/>
      <c r="J95" s="306"/>
      <c r="K95" s="306"/>
      <c r="L95" s="306"/>
      <c r="M95" s="312"/>
      <c r="N95" s="306"/>
      <c r="O95" s="306"/>
      <c r="P95" s="307">
        <f t="shared" si="15"/>
        <v>0</v>
      </c>
      <c r="Q95" s="308">
        <v>0</v>
      </c>
      <c r="R95" s="308">
        <f t="shared" si="13"/>
        <v>0</v>
      </c>
    </row>
    <row r="96" spans="1:18" s="309" customFormat="1">
      <c r="A96" s="382" t="s">
        <v>1228</v>
      </c>
      <c r="B96" s="281" t="s">
        <v>750</v>
      </c>
      <c r="C96" s="273" t="s">
        <v>751</v>
      </c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7">
        <f t="shared" si="15"/>
        <v>0</v>
      </c>
      <c r="Q96" s="308">
        <v>0</v>
      </c>
      <c r="R96" s="308">
        <f t="shared" si="13"/>
        <v>0</v>
      </c>
    </row>
    <row r="97" spans="1:18" s="309" customFormat="1">
      <c r="A97" s="382" t="s">
        <v>1229</v>
      </c>
      <c r="B97" s="286" t="s">
        <v>220</v>
      </c>
      <c r="C97" s="277" t="s">
        <v>437</v>
      </c>
      <c r="D97" s="307">
        <f>SUM(D89:D96)</f>
        <v>0</v>
      </c>
      <c r="E97" s="307">
        <f t="shared" ref="E97:O97" si="19">SUM(E89:E96)</f>
        <v>0</v>
      </c>
      <c r="F97" s="307">
        <f t="shared" si="19"/>
        <v>0</v>
      </c>
      <c r="G97" s="307">
        <f t="shared" si="19"/>
        <v>0</v>
      </c>
      <c r="H97" s="307">
        <f t="shared" si="19"/>
        <v>0</v>
      </c>
      <c r="I97" s="307">
        <f t="shared" si="19"/>
        <v>10399432</v>
      </c>
      <c r="J97" s="307">
        <f t="shared" si="19"/>
        <v>0</v>
      </c>
      <c r="K97" s="307">
        <f t="shared" si="19"/>
        <v>0</v>
      </c>
      <c r="L97" s="307">
        <f t="shared" si="19"/>
        <v>1742000</v>
      </c>
      <c r="M97" s="307">
        <f t="shared" si="19"/>
        <v>89075067</v>
      </c>
      <c r="N97" s="307">
        <f t="shared" si="19"/>
        <v>0</v>
      </c>
      <c r="O97" s="307">
        <f t="shared" si="19"/>
        <v>0</v>
      </c>
      <c r="P97" s="307">
        <f t="shared" si="15"/>
        <v>101216499</v>
      </c>
      <c r="Q97" s="308">
        <v>101216499</v>
      </c>
      <c r="R97" s="308">
        <f t="shared" si="13"/>
        <v>0</v>
      </c>
    </row>
    <row r="98" spans="1:18" s="309" customFormat="1">
      <c r="A98" s="382" t="s">
        <v>1231</v>
      </c>
      <c r="B98" s="311" t="s">
        <v>752</v>
      </c>
      <c r="C98" s="277"/>
      <c r="D98" s="307">
        <f>D97+D88+D83</f>
        <v>0</v>
      </c>
      <c r="E98" s="307">
        <f t="shared" ref="E98:O98" si="20">E97+E88+E83</f>
        <v>0</v>
      </c>
      <c r="F98" s="307">
        <f t="shared" si="20"/>
        <v>25140200</v>
      </c>
      <c r="G98" s="307">
        <f t="shared" si="20"/>
        <v>3810000</v>
      </c>
      <c r="H98" s="307">
        <f t="shared" si="20"/>
        <v>28317209</v>
      </c>
      <c r="I98" s="307">
        <f t="shared" si="20"/>
        <v>105032486</v>
      </c>
      <c r="J98" s="307">
        <f t="shared" si="20"/>
        <v>19997420</v>
      </c>
      <c r="K98" s="307">
        <f t="shared" si="20"/>
        <v>3609520</v>
      </c>
      <c r="L98" s="307">
        <f t="shared" si="20"/>
        <v>57737759</v>
      </c>
      <c r="M98" s="307">
        <f t="shared" si="20"/>
        <v>89075067</v>
      </c>
      <c r="N98" s="307">
        <f t="shared" si="20"/>
        <v>20096728</v>
      </c>
      <c r="O98" s="307">
        <f t="shared" si="20"/>
        <v>17780541</v>
      </c>
      <c r="P98" s="307">
        <f t="shared" si="15"/>
        <v>370596930</v>
      </c>
      <c r="Q98" s="308">
        <f>369796930+800000</f>
        <v>370596930</v>
      </c>
      <c r="R98" s="308">
        <f t="shared" si="13"/>
        <v>0</v>
      </c>
    </row>
    <row r="99" spans="1:18" s="309" customFormat="1">
      <c r="A99" s="382" t="s">
        <v>1230</v>
      </c>
      <c r="B99" s="313" t="s">
        <v>439</v>
      </c>
      <c r="C99" s="314" t="s">
        <v>440</v>
      </c>
      <c r="D99" s="307">
        <f>D98+D75</f>
        <v>7587160</v>
      </c>
      <c r="E99" s="307">
        <f t="shared" ref="E99:O99" si="21">E98+E75</f>
        <v>8162161</v>
      </c>
      <c r="F99" s="307">
        <f t="shared" si="21"/>
        <v>36577711</v>
      </c>
      <c r="G99" s="307">
        <f t="shared" si="21"/>
        <v>13614911</v>
      </c>
      <c r="H99" s="307">
        <f t="shared" si="21"/>
        <v>38139120</v>
      </c>
      <c r="I99" s="307">
        <f t="shared" si="21"/>
        <v>114556397</v>
      </c>
      <c r="J99" s="307">
        <f t="shared" si="21"/>
        <v>31133331</v>
      </c>
      <c r="K99" s="307">
        <f t="shared" si="21"/>
        <v>14025431</v>
      </c>
      <c r="L99" s="307">
        <f t="shared" si="21"/>
        <v>67351670</v>
      </c>
      <c r="M99" s="307">
        <f t="shared" si="21"/>
        <v>98646978</v>
      </c>
      <c r="N99" s="307">
        <f t="shared" si="21"/>
        <v>30148639</v>
      </c>
      <c r="O99" s="307">
        <f t="shared" si="21"/>
        <v>27458681</v>
      </c>
      <c r="P99" s="307">
        <f t="shared" si="15"/>
        <v>487402190</v>
      </c>
      <c r="Q99" s="308">
        <f>489402190-2000000</f>
        <v>487402190</v>
      </c>
      <c r="R99" s="308">
        <f t="shared" si="13"/>
        <v>0</v>
      </c>
    </row>
    <row r="100" spans="1:18" s="309" customFormat="1">
      <c r="A100" s="382" t="s">
        <v>1232</v>
      </c>
      <c r="B100" s="281" t="s">
        <v>753</v>
      </c>
      <c r="C100" s="275" t="s">
        <v>754</v>
      </c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7">
        <f t="shared" si="15"/>
        <v>0</v>
      </c>
      <c r="Q100" s="308">
        <v>0</v>
      </c>
      <c r="R100" s="308">
        <f t="shared" si="13"/>
        <v>0</v>
      </c>
    </row>
    <row r="101" spans="1:18" s="309" customFormat="1">
      <c r="A101" s="382" t="s">
        <v>1233</v>
      </c>
      <c r="B101" s="281" t="s">
        <v>755</v>
      </c>
      <c r="C101" s="275" t="s">
        <v>756</v>
      </c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7">
        <f t="shared" si="15"/>
        <v>0</v>
      </c>
      <c r="Q101" s="308">
        <v>0</v>
      </c>
      <c r="R101" s="308">
        <f t="shared" si="13"/>
        <v>0</v>
      </c>
    </row>
    <row r="102" spans="1:18" s="309" customFormat="1">
      <c r="A102" s="382" t="s">
        <v>1234</v>
      </c>
      <c r="B102" s="281" t="s">
        <v>757</v>
      </c>
      <c r="C102" s="275" t="s">
        <v>758</v>
      </c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7">
        <f t="shared" si="15"/>
        <v>0</v>
      </c>
      <c r="Q102" s="308">
        <v>0</v>
      </c>
      <c r="R102" s="308">
        <f t="shared" si="13"/>
        <v>0</v>
      </c>
    </row>
    <row r="103" spans="1:18" s="309" customFormat="1">
      <c r="A103" s="382" t="s">
        <v>1235</v>
      </c>
      <c r="B103" s="286" t="s">
        <v>441</v>
      </c>
      <c r="C103" s="279" t="s">
        <v>442</v>
      </c>
      <c r="D103" s="307">
        <f>SUM(D100:D102)</f>
        <v>0</v>
      </c>
      <c r="E103" s="307">
        <f t="shared" ref="E103:O103" si="22">SUM(E100:E102)</f>
        <v>0</v>
      </c>
      <c r="F103" s="307">
        <f t="shared" si="22"/>
        <v>0</v>
      </c>
      <c r="G103" s="307">
        <f t="shared" si="22"/>
        <v>0</v>
      </c>
      <c r="H103" s="307">
        <f t="shared" si="22"/>
        <v>0</v>
      </c>
      <c r="I103" s="307">
        <f t="shared" si="22"/>
        <v>0</v>
      </c>
      <c r="J103" s="307">
        <f t="shared" si="22"/>
        <v>0</v>
      </c>
      <c r="K103" s="307">
        <f t="shared" si="22"/>
        <v>0</v>
      </c>
      <c r="L103" s="307">
        <f t="shared" si="22"/>
        <v>0</v>
      </c>
      <c r="M103" s="307">
        <f t="shared" si="22"/>
        <v>0</v>
      </c>
      <c r="N103" s="307">
        <f t="shared" si="22"/>
        <v>0</v>
      </c>
      <c r="O103" s="307">
        <f t="shared" si="22"/>
        <v>0</v>
      </c>
      <c r="P103" s="307">
        <f t="shared" si="15"/>
        <v>0</v>
      </c>
      <c r="Q103" s="308">
        <v>0</v>
      </c>
      <c r="R103" s="308">
        <f t="shared" si="13"/>
        <v>0</v>
      </c>
    </row>
    <row r="104" spans="1:18" s="309" customFormat="1">
      <c r="A104" s="382" t="s">
        <v>1236</v>
      </c>
      <c r="B104" s="287" t="s">
        <v>759</v>
      </c>
      <c r="C104" s="275" t="s">
        <v>760</v>
      </c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7">
        <f t="shared" si="15"/>
        <v>0</v>
      </c>
      <c r="Q104" s="308">
        <v>0</v>
      </c>
      <c r="R104" s="308">
        <f t="shared" si="13"/>
        <v>0</v>
      </c>
    </row>
    <row r="105" spans="1:18" s="309" customFormat="1">
      <c r="A105" s="382" t="s">
        <v>1237</v>
      </c>
      <c r="B105" s="287" t="s">
        <v>761</v>
      </c>
      <c r="C105" s="275" t="s">
        <v>762</v>
      </c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7">
        <f t="shared" si="15"/>
        <v>0</v>
      </c>
      <c r="Q105" s="308">
        <v>0</v>
      </c>
      <c r="R105" s="308">
        <f t="shared" si="13"/>
        <v>0</v>
      </c>
    </row>
    <row r="106" spans="1:18" s="309" customFormat="1">
      <c r="A106" s="382" t="s">
        <v>1238</v>
      </c>
      <c r="B106" s="281" t="s">
        <v>763</v>
      </c>
      <c r="C106" s="275" t="s">
        <v>764</v>
      </c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7">
        <f t="shared" si="15"/>
        <v>0</v>
      </c>
      <c r="Q106" s="308">
        <v>0</v>
      </c>
      <c r="R106" s="308">
        <f t="shared" si="13"/>
        <v>0</v>
      </c>
    </row>
    <row r="107" spans="1:18" s="309" customFormat="1">
      <c r="A107" s="382" t="s">
        <v>1239</v>
      </c>
      <c r="B107" s="281" t="s">
        <v>765</v>
      </c>
      <c r="C107" s="275" t="s">
        <v>766</v>
      </c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7">
        <f t="shared" si="15"/>
        <v>0</v>
      </c>
      <c r="Q107" s="308">
        <v>0</v>
      </c>
      <c r="R107" s="308">
        <f t="shared" si="13"/>
        <v>0</v>
      </c>
    </row>
    <row r="108" spans="1:18" s="309" customFormat="1">
      <c r="A108" s="382" t="s">
        <v>1240</v>
      </c>
      <c r="B108" s="288" t="s">
        <v>443</v>
      </c>
      <c r="C108" s="279" t="s">
        <v>444</v>
      </c>
      <c r="D108" s="307">
        <f>SUM(D104:D107)</f>
        <v>0</v>
      </c>
      <c r="E108" s="307">
        <f t="shared" ref="E108:O108" si="23">SUM(E104:E107)</f>
        <v>0</v>
      </c>
      <c r="F108" s="307">
        <f t="shared" si="23"/>
        <v>0</v>
      </c>
      <c r="G108" s="307">
        <f t="shared" si="23"/>
        <v>0</v>
      </c>
      <c r="H108" s="307">
        <f t="shared" si="23"/>
        <v>0</v>
      </c>
      <c r="I108" s="307">
        <f t="shared" si="23"/>
        <v>0</v>
      </c>
      <c r="J108" s="307">
        <f t="shared" si="23"/>
        <v>0</v>
      </c>
      <c r="K108" s="307">
        <f t="shared" si="23"/>
        <v>0</v>
      </c>
      <c r="L108" s="307">
        <f t="shared" si="23"/>
        <v>0</v>
      </c>
      <c r="M108" s="307">
        <f t="shared" si="23"/>
        <v>0</v>
      </c>
      <c r="N108" s="307">
        <f t="shared" si="23"/>
        <v>0</v>
      </c>
      <c r="O108" s="307">
        <f t="shared" si="23"/>
        <v>0</v>
      </c>
      <c r="P108" s="307">
        <f t="shared" si="15"/>
        <v>0</v>
      </c>
      <c r="Q108" s="308">
        <v>0</v>
      </c>
      <c r="R108" s="308">
        <f t="shared" si="13"/>
        <v>0</v>
      </c>
    </row>
    <row r="109" spans="1:18" s="309" customFormat="1">
      <c r="A109" s="382" t="s">
        <v>1241</v>
      </c>
      <c r="B109" s="287" t="s">
        <v>445</v>
      </c>
      <c r="C109" s="275" t="s">
        <v>446</v>
      </c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7">
        <f t="shared" si="15"/>
        <v>0</v>
      </c>
      <c r="Q109" s="308">
        <v>0</v>
      </c>
      <c r="R109" s="308">
        <f t="shared" si="13"/>
        <v>0</v>
      </c>
    </row>
    <row r="110" spans="1:18" s="309" customFormat="1">
      <c r="A110" s="382" t="s">
        <v>1242</v>
      </c>
      <c r="B110" s="287" t="s">
        <v>447</v>
      </c>
      <c r="C110" s="275" t="s">
        <v>448</v>
      </c>
      <c r="D110" s="306">
        <v>3067044</v>
      </c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7">
        <f t="shared" si="15"/>
        <v>3067044</v>
      </c>
      <c r="Q110" s="308">
        <v>3067044</v>
      </c>
      <c r="R110" s="308">
        <f t="shared" si="13"/>
        <v>0</v>
      </c>
    </row>
    <row r="111" spans="1:18" s="309" customFormat="1">
      <c r="A111" s="382" t="s">
        <v>1243</v>
      </c>
      <c r="B111" s="288" t="s">
        <v>449</v>
      </c>
      <c r="C111" s="279" t="s">
        <v>450</v>
      </c>
      <c r="D111" s="307">
        <v>4446000</v>
      </c>
      <c r="E111" s="307">
        <v>4446000</v>
      </c>
      <c r="F111" s="307">
        <v>4446000</v>
      </c>
      <c r="G111" s="307">
        <v>4446000</v>
      </c>
      <c r="H111" s="307">
        <v>4446000</v>
      </c>
      <c r="I111" s="307">
        <v>4446000</v>
      </c>
      <c r="J111" s="307">
        <v>4446000</v>
      </c>
      <c r="K111" s="307">
        <v>4446000</v>
      </c>
      <c r="L111" s="307">
        <v>4446000</v>
      </c>
      <c r="M111" s="307">
        <v>4446000</v>
      </c>
      <c r="N111" s="307">
        <v>4446000</v>
      </c>
      <c r="O111" s="307">
        <v>4447000</v>
      </c>
      <c r="P111" s="307">
        <f t="shared" si="15"/>
        <v>53353000</v>
      </c>
      <c r="Q111" s="308">
        <v>53353000</v>
      </c>
      <c r="R111" s="308">
        <f t="shared" si="13"/>
        <v>0</v>
      </c>
    </row>
    <row r="112" spans="1:18" s="309" customFormat="1">
      <c r="A112" s="382" t="s">
        <v>1244</v>
      </c>
      <c r="B112" s="287" t="s">
        <v>451</v>
      </c>
      <c r="C112" s="275" t="s">
        <v>452</v>
      </c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7">
        <f t="shared" si="15"/>
        <v>0</v>
      </c>
      <c r="Q112" s="308">
        <v>0</v>
      </c>
      <c r="R112" s="308">
        <f t="shared" si="13"/>
        <v>0</v>
      </c>
    </row>
    <row r="113" spans="1:18" s="309" customFormat="1">
      <c r="A113" s="382" t="s">
        <v>1245</v>
      </c>
      <c r="B113" s="287" t="s">
        <v>453</v>
      </c>
      <c r="C113" s="275" t="s">
        <v>454</v>
      </c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7">
        <f t="shared" si="15"/>
        <v>0</v>
      </c>
      <c r="Q113" s="308">
        <v>0</v>
      </c>
      <c r="R113" s="308">
        <f t="shared" si="13"/>
        <v>0</v>
      </c>
    </row>
    <row r="114" spans="1:18" s="309" customFormat="1">
      <c r="A114" s="382" t="s">
        <v>1246</v>
      </c>
      <c r="B114" s="287" t="s">
        <v>455</v>
      </c>
      <c r="C114" s="275" t="s">
        <v>456</v>
      </c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7">
        <f t="shared" si="15"/>
        <v>0</v>
      </c>
      <c r="Q114" s="308">
        <v>0</v>
      </c>
      <c r="R114" s="308">
        <f t="shared" si="13"/>
        <v>0</v>
      </c>
    </row>
    <row r="115" spans="1:18" s="309" customFormat="1">
      <c r="A115" s="382" t="s">
        <v>1247</v>
      </c>
      <c r="B115" s="288" t="s">
        <v>457</v>
      </c>
      <c r="C115" s="279" t="s">
        <v>458</v>
      </c>
      <c r="D115" s="307">
        <f>D114+D113+D112+D111+D110+D109+D108+D103</f>
        <v>7513044</v>
      </c>
      <c r="E115" s="307">
        <f t="shared" ref="E115:O115" si="24">E114+E113+E112+E111+E110+E109+E108+E103</f>
        <v>4446000</v>
      </c>
      <c r="F115" s="307">
        <f t="shared" si="24"/>
        <v>4446000</v>
      </c>
      <c r="G115" s="307">
        <f t="shared" si="24"/>
        <v>4446000</v>
      </c>
      <c r="H115" s="307">
        <f t="shared" si="24"/>
        <v>4446000</v>
      </c>
      <c r="I115" s="307">
        <f t="shared" si="24"/>
        <v>4446000</v>
      </c>
      <c r="J115" s="307">
        <f t="shared" si="24"/>
        <v>4446000</v>
      </c>
      <c r="K115" s="307">
        <f t="shared" si="24"/>
        <v>4446000</v>
      </c>
      <c r="L115" s="307">
        <f t="shared" si="24"/>
        <v>4446000</v>
      </c>
      <c r="M115" s="307">
        <f t="shared" si="24"/>
        <v>4446000</v>
      </c>
      <c r="N115" s="307">
        <f t="shared" si="24"/>
        <v>4446000</v>
      </c>
      <c r="O115" s="307">
        <f t="shared" si="24"/>
        <v>4447000</v>
      </c>
      <c r="P115" s="307">
        <f t="shared" si="15"/>
        <v>56420044</v>
      </c>
      <c r="Q115" s="308">
        <v>56420044</v>
      </c>
      <c r="R115" s="308">
        <f t="shared" si="13"/>
        <v>0</v>
      </c>
    </row>
    <row r="116" spans="1:18" s="309" customFormat="1">
      <c r="A116" s="382" t="s">
        <v>1248</v>
      </c>
      <c r="B116" s="287" t="s">
        <v>767</v>
      </c>
      <c r="C116" s="275" t="s">
        <v>768</v>
      </c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7">
        <f t="shared" si="15"/>
        <v>0</v>
      </c>
      <c r="Q116" s="308">
        <v>0</v>
      </c>
      <c r="R116" s="308">
        <f t="shared" si="13"/>
        <v>0</v>
      </c>
    </row>
    <row r="117" spans="1:18" s="309" customFormat="1">
      <c r="A117" s="382" t="s">
        <v>1249</v>
      </c>
      <c r="B117" s="281" t="s">
        <v>769</v>
      </c>
      <c r="C117" s="275" t="s">
        <v>770</v>
      </c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7">
        <f t="shared" si="15"/>
        <v>0</v>
      </c>
      <c r="Q117" s="308">
        <v>0</v>
      </c>
      <c r="R117" s="308">
        <f t="shared" si="13"/>
        <v>0</v>
      </c>
    </row>
    <row r="118" spans="1:18" s="309" customFormat="1">
      <c r="A118" s="382" t="s">
        <v>1250</v>
      </c>
      <c r="B118" s="287" t="s">
        <v>771</v>
      </c>
      <c r="C118" s="275" t="s">
        <v>772</v>
      </c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7">
        <f t="shared" si="15"/>
        <v>0</v>
      </c>
      <c r="Q118" s="308">
        <v>0</v>
      </c>
      <c r="R118" s="308">
        <f t="shared" si="13"/>
        <v>0</v>
      </c>
    </row>
    <row r="119" spans="1:18" s="309" customFormat="1">
      <c r="A119" s="382" t="s">
        <v>1251</v>
      </c>
      <c r="B119" s="287" t="s">
        <v>773</v>
      </c>
      <c r="C119" s="275" t="s">
        <v>774</v>
      </c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7">
        <f t="shared" si="15"/>
        <v>0</v>
      </c>
      <c r="Q119" s="308">
        <v>0</v>
      </c>
      <c r="R119" s="308">
        <f t="shared" si="13"/>
        <v>0</v>
      </c>
    </row>
    <row r="120" spans="1:18" s="309" customFormat="1">
      <c r="A120" s="382" t="s">
        <v>1252</v>
      </c>
      <c r="B120" s="288" t="s">
        <v>459</v>
      </c>
      <c r="C120" s="279" t="s">
        <v>460</v>
      </c>
      <c r="D120" s="307">
        <f>SUM(D116:D119)</f>
        <v>0</v>
      </c>
      <c r="E120" s="307">
        <f t="shared" ref="E120:O120" si="25">SUM(E116:E119)</f>
        <v>0</v>
      </c>
      <c r="F120" s="307">
        <f t="shared" si="25"/>
        <v>0</v>
      </c>
      <c r="G120" s="307">
        <f t="shared" si="25"/>
        <v>0</v>
      </c>
      <c r="H120" s="307">
        <f t="shared" si="25"/>
        <v>0</v>
      </c>
      <c r="I120" s="307">
        <f t="shared" si="25"/>
        <v>0</v>
      </c>
      <c r="J120" s="307">
        <f t="shared" si="25"/>
        <v>0</v>
      </c>
      <c r="K120" s="307">
        <f t="shared" si="25"/>
        <v>0</v>
      </c>
      <c r="L120" s="307">
        <f t="shared" si="25"/>
        <v>0</v>
      </c>
      <c r="M120" s="307">
        <f t="shared" si="25"/>
        <v>0</v>
      </c>
      <c r="N120" s="307">
        <f t="shared" si="25"/>
        <v>0</v>
      </c>
      <c r="O120" s="307">
        <f t="shared" si="25"/>
        <v>0</v>
      </c>
      <c r="P120" s="307">
        <f t="shared" si="15"/>
        <v>0</v>
      </c>
      <c r="Q120" s="308">
        <v>0</v>
      </c>
      <c r="R120" s="308">
        <f t="shared" si="13"/>
        <v>0</v>
      </c>
    </row>
    <row r="121" spans="1:18" s="309" customFormat="1">
      <c r="A121" s="382" t="s">
        <v>1253</v>
      </c>
      <c r="B121" s="281" t="s">
        <v>155</v>
      </c>
      <c r="C121" s="275" t="s">
        <v>461</v>
      </c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7">
        <f t="shared" si="15"/>
        <v>0</v>
      </c>
      <c r="Q121" s="308">
        <v>0</v>
      </c>
      <c r="R121" s="308">
        <f t="shared" si="13"/>
        <v>0</v>
      </c>
    </row>
    <row r="122" spans="1:18" s="309" customFormat="1">
      <c r="A122" s="382" t="s">
        <v>1254</v>
      </c>
      <c r="B122" s="315" t="s">
        <v>462</v>
      </c>
      <c r="C122" s="316" t="s">
        <v>463</v>
      </c>
      <c r="D122" s="307">
        <f>D120+D115</f>
        <v>7513044</v>
      </c>
      <c r="E122" s="307">
        <f t="shared" ref="E122:O122" si="26">E120+E115</f>
        <v>4446000</v>
      </c>
      <c r="F122" s="307">
        <f t="shared" si="26"/>
        <v>4446000</v>
      </c>
      <c r="G122" s="307">
        <f t="shared" si="26"/>
        <v>4446000</v>
      </c>
      <c r="H122" s="307">
        <f t="shared" si="26"/>
        <v>4446000</v>
      </c>
      <c r="I122" s="307">
        <f t="shared" si="26"/>
        <v>4446000</v>
      </c>
      <c r="J122" s="307">
        <f t="shared" si="26"/>
        <v>4446000</v>
      </c>
      <c r="K122" s="307">
        <f t="shared" si="26"/>
        <v>4446000</v>
      </c>
      <c r="L122" s="307">
        <f t="shared" si="26"/>
        <v>4446000</v>
      </c>
      <c r="M122" s="307">
        <f t="shared" si="26"/>
        <v>4446000</v>
      </c>
      <c r="N122" s="307">
        <f t="shared" si="26"/>
        <v>4446000</v>
      </c>
      <c r="O122" s="307">
        <f t="shared" si="26"/>
        <v>4447000</v>
      </c>
      <c r="P122" s="307">
        <f t="shared" si="15"/>
        <v>56420044</v>
      </c>
      <c r="Q122" s="308">
        <v>56420044</v>
      </c>
      <c r="R122" s="308">
        <f t="shared" si="13"/>
        <v>0</v>
      </c>
    </row>
    <row r="123" spans="1:18" s="309" customFormat="1">
      <c r="A123" s="382" t="s">
        <v>1255</v>
      </c>
      <c r="B123" s="317" t="s">
        <v>775</v>
      </c>
      <c r="C123" s="318"/>
      <c r="D123" s="307">
        <f>D122+D99</f>
        <v>15100204</v>
      </c>
      <c r="E123" s="307">
        <f t="shared" ref="E123:O123" si="27">E122+E99</f>
        <v>12608161</v>
      </c>
      <c r="F123" s="307">
        <f t="shared" si="27"/>
        <v>41023711</v>
      </c>
      <c r="G123" s="307">
        <f t="shared" si="27"/>
        <v>18060911</v>
      </c>
      <c r="H123" s="307">
        <f t="shared" si="27"/>
        <v>42585120</v>
      </c>
      <c r="I123" s="307">
        <f t="shared" si="27"/>
        <v>119002397</v>
      </c>
      <c r="J123" s="307">
        <f t="shared" si="27"/>
        <v>35579331</v>
      </c>
      <c r="K123" s="307">
        <f t="shared" si="27"/>
        <v>18471431</v>
      </c>
      <c r="L123" s="307">
        <f t="shared" si="27"/>
        <v>71797670</v>
      </c>
      <c r="M123" s="307">
        <f>M122+M99</f>
        <v>103092978</v>
      </c>
      <c r="N123" s="307">
        <f t="shared" si="27"/>
        <v>34594639</v>
      </c>
      <c r="O123" s="307">
        <f t="shared" si="27"/>
        <v>31905681</v>
      </c>
      <c r="P123" s="307">
        <f t="shared" si="15"/>
        <v>543822234</v>
      </c>
      <c r="Q123" s="308">
        <f>545822234-2000000</f>
        <v>543822234</v>
      </c>
      <c r="R123" s="308">
        <f t="shared" si="13"/>
        <v>0</v>
      </c>
    </row>
    <row r="124" spans="1:18" s="309" customFormat="1" ht="25.5">
      <c r="A124" s="382" t="s">
        <v>1256</v>
      </c>
      <c r="B124" s="269" t="s">
        <v>421</v>
      </c>
      <c r="C124" s="270" t="s">
        <v>776</v>
      </c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7"/>
      <c r="Q124" s="308"/>
      <c r="R124" s="308"/>
    </row>
    <row r="125" spans="1:18" s="309" customFormat="1">
      <c r="A125" s="382" t="s">
        <v>1257</v>
      </c>
      <c r="B125" s="274" t="s">
        <v>777</v>
      </c>
      <c r="C125" s="278" t="s">
        <v>778</v>
      </c>
      <c r="D125" s="306">
        <v>5648259</v>
      </c>
      <c r="E125" s="306">
        <v>5648249</v>
      </c>
      <c r="F125" s="306">
        <v>5648259</v>
      </c>
      <c r="G125" s="306">
        <v>5648259</v>
      </c>
      <c r="H125" s="306">
        <v>5648259</v>
      </c>
      <c r="I125" s="306">
        <v>5648259</v>
      </c>
      <c r="J125" s="306">
        <v>5648259</v>
      </c>
      <c r="K125" s="306">
        <v>5648259</v>
      </c>
      <c r="L125" s="306">
        <v>5648259</v>
      </c>
      <c r="M125" s="306">
        <v>5648259</v>
      </c>
      <c r="N125" s="306">
        <v>5648259</v>
      </c>
      <c r="O125" s="306">
        <v>5648271</v>
      </c>
      <c r="P125" s="307">
        <f t="shared" si="15"/>
        <v>67779110</v>
      </c>
      <c r="Q125" s="308">
        <v>67779110</v>
      </c>
      <c r="R125" s="308">
        <f t="shared" si="13"/>
        <v>0</v>
      </c>
    </row>
    <row r="126" spans="1:18" s="309" customFormat="1">
      <c r="A126" s="382" t="s">
        <v>1258</v>
      </c>
      <c r="B126" s="275" t="s">
        <v>779</v>
      </c>
      <c r="C126" s="278" t="s">
        <v>780</v>
      </c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7">
        <f t="shared" si="15"/>
        <v>0</v>
      </c>
      <c r="Q126" s="308">
        <v>0</v>
      </c>
      <c r="R126" s="308">
        <f t="shared" si="13"/>
        <v>0</v>
      </c>
    </row>
    <row r="127" spans="1:18" s="309" customFormat="1">
      <c r="A127" s="382" t="s">
        <v>1259</v>
      </c>
      <c r="B127" s="275" t="s">
        <v>781</v>
      </c>
      <c r="C127" s="278" t="s">
        <v>782</v>
      </c>
      <c r="D127" s="306">
        <v>591418</v>
      </c>
      <c r="E127" s="306">
        <v>591418</v>
      </c>
      <c r="F127" s="306">
        <v>591418</v>
      </c>
      <c r="G127" s="306">
        <v>591418</v>
      </c>
      <c r="H127" s="306">
        <v>591418</v>
      </c>
      <c r="I127" s="306">
        <v>591418</v>
      </c>
      <c r="J127" s="306">
        <v>591418</v>
      </c>
      <c r="K127" s="306">
        <v>591418</v>
      </c>
      <c r="L127" s="306">
        <v>591418</v>
      </c>
      <c r="M127" s="306">
        <v>591418</v>
      </c>
      <c r="N127" s="306">
        <v>591418</v>
      </c>
      <c r="O127" s="306">
        <v>591416</v>
      </c>
      <c r="P127" s="307">
        <f t="shared" si="15"/>
        <v>7097014</v>
      </c>
      <c r="Q127" s="308">
        <v>7097014</v>
      </c>
      <c r="R127" s="308">
        <f t="shared" si="13"/>
        <v>0</v>
      </c>
    </row>
    <row r="128" spans="1:18" s="309" customFormat="1">
      <c r="A128" s="382" t="s">
        <v>1260</v>
      </c>
      <c r="B128" s="275" t="s">
        <v>196</v>
      </c>
      <c r="C128" s="278" t="s">
        <v>783</v>
      </c>
      <c r="D128" s="306">
        <v>150000</v>
      </c>
      <c r="E128" s="306">
        <v>150000</v>
      </c>
      <c r="F128" s="306">
        <v>150000</v>
      </c>
      <c r="G128" s="306">
        <v>150000</v>
      </c>
      <c r="H128" s="306">
        <v>150000</v>
      </c>
      <c r="I128" s="306">
        <v>150000</v>
      </c>
      <c r="J128" s="306">
        <v>150000</v>
      </c>
      <c r="K128" s="306">
        <v>150000</v>
      </c>
      <c r="L128" s="306">
        <v>150000</v>
      </c>
      <c r="M128" s="306">
        <v>150000</v>
      </c>
      <c r="N128" s="306">
        <v>150000</v>
      </c>
      <c r="O128" s="306">
        <v>150000</v>
      </c>
      <c r="P128" s="307">
        <f t="shared" si="15"/>
        <v>1800000</v>
      </c>
      <c r="Q128" s="308">
        <v>1800000</v>
      </c>
      <c r="R128" s="308">
        <f t="shared" si="13"/>
        <v>0</v>
      </c>
    </row>
    <row r="129" spans="1:18" s="309" customFormat="1">
      <c r="A129" s="382" t="s">
        <v>1261</v>
      </c>
      <c r="B129" s="275" t="s">
        <v>784</v>
      </c>
      <c r="C129" s="278" t="s">
        <v>785</v>
      </c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7">
        <f t="shared" si="15"/>
        <v>0</v>
      </c>
      <c r="Q129" s="308">
        <v>0</v>
      </c>
      <c r="R129" s="308">
        <f t="shared" si="13"/>
        <v>0</v>
      </c>
    </row>
    <row r="130" spans="1:18" s="309" customFormat="1">
      <c r="A130" s="382" t="s">
        <v>1262</v>
      </c>
      <c r="B130" s="275" t="s">
        <v>786</v>
      </c>
      <c r="C130" s="278" t="s">
        <v>787</v>
      </c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7">
        <f t="shared" si="15"/>
        <v>0</v>
      </c>
      <c r="Q130" s="308">
        <v>0</v>
      </c>
      <c r="R130" s="308">
        <f t="shared" si="13"/>
        <v>0</v>
      </c>
    </row>
    <row r="131" spans="1:18" s="309" customFormat="1">
      <c r="A131" s="382" t="s">
        <v>1263</v>
      </c>
      <c r="B131" s="279" t="s">
        <v>788</v>
      </c>
      <c r="C131" s="289" t="s">
        <v>789</v>
      </c>
      <c r="D131" s="307">
        <f>SUM(D125:D130)</f>
        <v>6389677</v>
      </c>
      <c r="E131" s="307">
        <f t="shared" ref="E131:O131" si="28">SUM(E125:E130)</f>
        <v>6389667</v>
      </c>
      <c r="F131" s="307">
        <f t="shared" si="28"/>
        <v>6389677</v>
      </c>
      <c r="G131" s="307">
        <f t="shared" si="28"/>
        <v>6389677</v>
      </c>
      <c r="H131" s="307">
        <f t="shared" si="28"/>
        <v>6389677</v>
      </c>
      <c r="I131" s="307">
        <f t="shared" si="28"/>
        <v>6389677</v>
      </c>
      <c r="J131" s="307">
        <f t="shared" si="28"/>
        <v>6389677</v>
      </c>
      <c r="K131" s="307">
        <f t="shared" si="28"/>
        <v>6389677</v>
      </c>
      <c r="L131" s="307">
        <f t="shared" si="28"/>
        <v>6389677</v>
      </c>
      <c r="M131" s="307">
        <f t="shared" si="28"/>
        <v>6389677</v>
      </c>
      <c r="N131" s="307">
        <f t="shared" si="28"/>
        <v>6389677</v>
      </c>
      <c r="O131" s="307">
        <f t="shared" si="28"/>
        <v>6389687</v>
      </c>
      <c r="P131" s="307">
        <f t="shared" si="15"/>
        <v>76676124</v>
      </c>
      <c r="Q131" s="308">
        <v>76676124</v>
      </c>
      <c r="R131" s="308">
        <f t="shared" si="13"/>
        <v>0</v>
      </c>
    </row>
    <row r="132" spans="1:18" s="309" customFormat="1">
      <c r="A132" s="382" t="s">
        <v>1264</v>
      </c>
      <c r="B132" s="275" t="s">
        <v>790</v>
      </c>
      <c r="C132" s="278" t="s">
        <v>791</v>
      </c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7">
        <f t="shared" si="15"/>
        <v>0</v>
      </c>
      <c r="Q132" s="308">
        <v>0</v>
      </c>
      <c r="R132" s="308">
        <f t="shared" si="13"/>
        <v>0</v>
      </c>
    </row>
    <row r="133" spans="1:18" s="309" customFormat="1" ht="30">
      <c r="A133" s="382" t="s">
        <v>1265</v>
      </c>
      <c r="B133" s="275" t="s">
        <v>792</v>
      </c>
      <c r="C133" s="278" t="s">
        <v>793</v>
      </c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7">
        <f t="shared" si="15"/>
        <v>0</v>
      </c>
      <c r="Q133" s="308">
        <v>0</v>
      </c>
      <c r="R133" s="308">
        <f t="shared" si="13"/>
        <v>0</v>
      </c>
    </row>
    <row r="134" spans="1:18" s="309" customFormat="1" ht="30">
      <c r="A134" s="382" t="s">
        <v>1266</v>
      </c>
      <c r="B134" s="275" t="s">
        <v>794</v>
      </c>
      <c r="C134" s="278" t="s">
        <v>795</v>
      </c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7">
        <f t="shared" si="15"/>
        <v>0</v>
      </c>
      <c r="Q134" s="308">
        <v>0</v>
      </c>
      <c r="R134" s="308">
        <f t="shared" si="13"/>
        <v>0</v>
      </c>
    </row>
    <row r="135" spans="1:18" s="309" customFormat="1" ht="30">
      <c r="A135" s="382" t="s">
        <v>1267</v>
      </c>
      <c r="B135" s="275" t="s">
        <v>796</v>
      </c>
      <c r="C135" s="278" t="s">
        <v>797</v>
      </c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7">
        <f t="shared" si="15"/>
        <v>0</v>
      </c>
      <c r="Q135" s="308">
        <v>0</v>
      </c>
      <c r="R135" s="308">
        <f t="shared" si="13"/>
        <v>0</v>
      </c>
    </row>
    <row r="136" spans="1:18" s="309" customFormat="1">
      <c r="A136" s="382" t="s">
        <v>1268</v>
      </c>
      <c r="B136" s="275" t="s">
        <v>566</v>
      </c>
      <c r="C136" s="278" t="s">
        <v>798</v>
      </c>
      <c r="D136" s="306">
        <v>2118800</v>
      </c>
      <c r="E136" s="306">
        <v>2118800</v>
      </c>
      <c r="F136" s="306">
        <v>2118800</v>
      </c>
      <c r="G136" s="306">
        <v>2118800</v>
      </c>
      <c r="H136" s="306">
        <v>2118800</v>
      </c>
      <c r="I136" s="306">
        <v>2118800</v>
      </c>
      <c r="J136" s="306">
        <v>2118800</v>
      </c>
      <c r="K136" s="306">
        <v>2118800</v>
      </c>
      <c r="L136" s="306">
        <v>2118800</v>
      </c>
      <c r="M136" s="306">
        <v>2118800</v>
      </c>
      <c r="N136" s="306">
        <v>2118800</v>
      </c>
      <c r="O136" s="306">
        <v>1527376</v>
      </c>
      <c r="P136" s="307">
        <f t="shared" si="15"/>
        <v>24834176</v>
      </c>
      <c r="Q136" s="308">
        <v>24834176</v>
      </c>
      <c r="R136" s="308">
        <f t="shared" ref="R136:R199" si="29">P136-Q136</f>
        <v>0</v>
      </c>
    </row>
    <row r="137" spans="1:18" s="309" customFormat="1">
      <c r="A137" s="382" t="s">
        <v>1269</v>
      </c>
      <c r="B137" s="279" t="s">
        <v>139</v>
      </c>
      <c r="C137" s="289" t="s">
        <v>464</v>
      </c>
      <c r="D137" s="307">
        <f>D131+D132+D133+D134+D135+D136</f>
        <v>8508477</v>
      </c>
      <c r="E137" s="307">
        <f t="shared" ref="E137:O137" si="30">E131+E132+E133+E134+E135+E136</f>
        <v>8508467</v>
      </c>
      <c r="F137" s="307">
        <f t="shared" si="30"/>
        <v>8508477</v>
      </c>
      <c r="G137" s="307">
        <f t="shared" si="30"/>
        <v>8508477</v>
      </c>
      <c r="H137" s="307">
        <f t="shared" si="30"/>
        <v>8508477</v>
      </c>
      <c r="I137" s="307">
        <f t="shared" si="30"/>
        <v>8508477</v>
      </c>
      <c r="J137" s="307">
        <f t="shared" si="30"/>
        <v>8508477</v>
      </c>
      <c r="K137" s="307">
        <f t="shared" si="30"/>
        <v>8508477</v>
      </c>
      <c r="L137" s="307">
        <f t="shared" si="30"/>
        <v>8508477</v>
      </c>
      <c r="M137" s="307">
        <f t="shared" si="30"/>
        <v>8508477</v>
      </c>
      <c r="N137" s="307">
        <f t="shared" si="30"/>
        <v>8508477</v>
      </c>
      <c r="O137" s="307">
        <f t="shared" si="30"/>
        <v>7917063</v>
      </c>
      <c r="P137" s="307">
        <f t="shared" si="15"/>
        <v>101510300</v>
      </c>
      <c r="Q137" s="308">
        <v>101510300</v>
      </c>
      <c r="R137" s="308">
        <f t="shared" si="29"/>
        <v>0</v>
      </c>
    </row>
    <row r="138" spans="1:18" s="309" customFormat="1">
      <c r="A138" s="382" t="s">
        <v>1270</v>
      </c>
      <c r="B138" s="275" t="s">
        <v>799</v>
      </c>
      <c r="C138" s="278" t="s">
        <v>800</v>
      </c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7">
        <f t="shared" ref="P138:P201" si="31">SUM(D138:O138)</f>
        <v>0</v>
      </c>
      <c r="Q138" s="308">
        <v>0</v>
      </c>
      <c r="R138" s="308">
        <f t="shared" si="29"/>
        <v>0</v>
      </c>
    </row>
    <row r="139" spans="1:18" s="309" customFormat="1">
      <c r="A139" s="382" t="s">
        <v>1271</v>
      </c>
      <c r="B139" s="275" t="s">
        <v>801</v>
      </c>
      <c r="C139" s="278" t="s">
        <v>802</v>
      </c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7">
        <f t="shared" si="31"/>
        <v>0</v>
      </c>
      <c r="Q139" s="308">
        <v>0</v>
      </c>
      <c r="R139" s="308">
        <f t="shared" si="29"/>
        <v>0</v>
      </c>
    </row>
    <row r="140" spans="1:18" s="309" customFormat="1">
      <c r="A140" s="382" t="s">
        <v>1272</v>
      </c>
      <c r="B140" s="279" t="s">
        <v>803</v>
      </c>
      <c r="C140" s="289" t="s">
        <v>804</v>
      </c>
      <c r="D140" s="307">
        <f>SUM(D138:D139)</f>
        <v>0</v>
      </c>
      <c r="E140" s="307">
        <f t="shared" ref="E140:O140" si="32">SUM(E138:E139)</f>
        <v>0</v>
      </c>
      <c r="F140" s="307">
        <f t="shared" si="32"/>
        <v>0</v>
      </c>
      <c r="G140" s="307">
        <f t="shared" si="32"/>
        <v>0</v>
      </c>
      <c r="H140" s="307">
        <f t="shared" si="32"/>
        <v>0</v>
      </c>
      <c r="I140" s="307">
        <f t="shared" si="32"/>
        <v>0</v>
      </c>
      <c r="J140" s="307">
        <f t="shared" si="32"/>
        <v>0</v>
      </c>
      <c r="K140" s="307">
        <f t="shared" si="32"/>
        <v>0</v>
      </c>
      <c r="L140" s="307">
        <f t="shared" si="32"/>
        <v>0</v>
      </c>
      <c r="M140" s="307">
        <f t="shared" si="32"/>
        <v>0</v>
      </c>
      <c r="N140" s="307">
        <f t="shared" si="32"/>
        <v>0</v>
      </c>
      <c r="O140" s="307">
        <f t="shared" si="32"/>
        <v>0</v>
      </c>
      <c r="P140" s="307">
        <f t="shared" si="31"/>
        <v>0</v>
      </c>
      <c r="Q140" s="308">
        <v>0</v>
      </c>
      <c r="R140" s="308">
        <f t="shared" si="29"/>
        <v>0</v>
      </c>
    </row>
    <row r="141" spans="1:18" s="309" customFormat="1">
      <c r="A141" s="382" t="s">
        <v>1273</v>
      </c>
      <c r="B141" s="275" t="s">
        <v>805</v>
      </c>
      <c r="C141" s="278" t="s">
        <v>806</v>
      </c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7">
        <f t="shared" si="31"/>
        <v>0</v>
      </c>
      <c r="Q141" s="308">
        <v>0</v>
      </c>
      <c r="R141" s="308">
        <f t="shared" si="29"/>
        <v>0</v>
      </c>
    </row>
    <row r="142" spans="1:18" s="309" customFormat="1">
      <c r="A142" s="382" t="s">
        <v>1274</v>
      </c>
      <c r="B142" s="275" t="s">
        <v>807</v>
      </c>
      <c r="C142" s="278" t="s">
        <v>808</v>
      </c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7">
        <f t="shared" si="31"/>
        <v>0</v>
      </c>
      <c r="Q142" s="308">
        <v>0</v>
      </c>
      <c r="R142" s="308">
        <f t="shared" si="29"/>
        <v>0</v>
      </c>
    </row>
    <row r="143" spans="1:18" s="309" customFormat="1">
      <c r="A143" s="382" t="s">
        <v>1275</v>
      </c>
      <c r="B143" s="275" t="s">
        <v>809</v>
      </c>
      <c r="C143" s="278" t="s">
        <v>810</v>
      </c>
      <c r="D143" s="306">
        <v>5000</v>
      </c>
      <c r="E143" s="306">
        <v>10000</v>
      </c>
      <c r="F143" s="306">
        <v>850000</v>
      </c>
      <c r="G143" s="306">
        <v>20000</v>
      </c>
      <c r="H143" s="306">
        <v>20000</v>
      </c>
      <c r="I143" s="306">
        <v>20000</v>
      </c>
      <c r="J143" s="306">
        <v>20000</v>
      </c>
      <c r="K143" s="306">
        <v>20000</v>
      </c>
      <c r="L143" s="306">
        <v>1050000</v>
      </c>
      <c r="M143" s="306">
        <v>35000</v>
      </c>
      <c r="N143" s="306">
        <v>100000</v>
      </c>
      <c r="O143" s="306">
        <v>50000</v>
      </c>
      <c r="P143" s="307">
        <f t="shared" si="31"/>
        <v>2200000</v>
      </c>
      <c r="Q143" s="308">
        <v>2200000</v>
      </c>
      <c r="R143" s="308">
        <f t="shared" si="29"/>
        <v>0</v>
      </c>
    </row>
    <row r="144" spans="1:18" s="309" customFormat="1">
      <c r="A144" s="382" t="s">
        <v>1276</v>
      </c>
      <c r="B144" s="275" t="s">
        <v>811</v>
      </c>
      <c r="C144" s="278" t="s">
        <v>812</v>
      </c>
      <c r="D144" s="306"/>
      <c r="E144" s="306"/>
      <c r="F144" s="306"/>
      <c r="G144" s="306">
        <v>1100000</v>
      </c>
      <c r="H144" s="306">
        <v>2000000</v>
      </c>
      <c r="I144" s="306">
        <v>2000000</v>
      </c>
      <c r="J144" s="306">
        <v>200000</v>
      </c>
      <c r="K144" s="306">
        <v>500000</v>
      </c>
      <c r="L144" s="306">
        <v>100000</v>
      </c>
      <c r="M144" s="306">
        <v>2000000</v>
      </c>
      <c r="N144" s="306">
        <v>100000</v>
      </c>
      <c r="O144" s="306">
        <v>2000000</v>
      </c>
      <c r="P144" s="307">
        <f t="shared" si="31"/>
        <v>10000000</v>
      </c>
      <c r="Q144" s="308">
        <v>10000000</v>
      </c>
      <c r="R144" s="308">
        <f t="shared" si="29"/>
        <v>0</v>
      </c>
    </row>
    <row r="145" spans="1:18" s="309" customFormat="1">
      <c r="A145" s="382" t="s">
        <v>1277</v>
      </c>
      <c r="B145" s="275" t="s">
        <v>813</v>
      </c>
      <c r="C145" s="278" t="s">
        <v>814</v>
      </c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7">
        <f t="shared" si="31"/>
        <v>0</v>
      </c>
      <c r="Q145" s="308">
        <v>0</v>
      </c>
      <c r="R145" s="308">
        <f t="shared" si="29"/>
        <v>0</v>
      </c>
    </row>
    <row r="146" spans="1:18" s="309" customFormat="1">
      <c r="A146" s="382" t="s">
        <v>1278</v>
      </c>
      <c r="B146" s="275" t="s">
        <v>815</v>
      </c>
      <c r="C146" s="278" t="s">
        <v>816</v>
      </c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7">
        <f t="shared" si="31"/>
        <v>0</v>
      </c>
      <c r="Q146" s="308">
        <v>0</v>
      </c>
      <c r="R146" s="308">
        <f t="shared" si="29"/>
        <v>0</v>
      </c>
    </row>
    <row r="147" spans="1:18" s="309" customFormat="1">
      <c r="A147" s="382" t="s">
        <v>1279</v>
      </c>
      <c r="B147" s="275" t="s">
        <v>188</v>
      </c>
      <c r="C147" s="278" t="s">
        <v>817</v>
      </c>
      <c r="D147" s="306">
        <v>50000</v>
      </c>
      <c r="E147" s="306">
        <v>50000</v>
      </c>
      <c r="F147" s="306">
        <v>750000</v>
      </c>
      <c r="G147" s="306">
        <v>50000</v>
      </c>
      <c r="H147" s="306">
        <v>50000</v>
      </c>
      <c r="I147" s="306">
        <v>350000</v>
      </c>
      <c r="J147" s="306">
        <v>50000</v>
      </c>
      <c r="K147" s="306">
        <v>50000</v>
      </c>
      <c r="L147" s="306">
        <v>750000</v>
      </c>
      <c r="M147" s="306">
        <v>50000</v>
      </c>
      <c r="N147" s="306">
        <v>50000</v>
      </c>
      <c r="O147" s="306">
        <v>150000</v>
      </c>
      <c r="P147" s="307">
        <f t="shared" si="31"/>
        <v>2400000</v>
      </c>
      <c r="Q147" s="308">
        <v>2400000</v>
      </c>
      <c r="R147" s="308">
        <f t="shared" si="29"/>
        <v>0</v>
      </c>
    </row>
    <row r="148" spans="1:18" s="309" customFormat="1">
      <c r="A148" s="382" t="s">
        <v>1280</v>
      </c>
      <c r="B148" s="275" t="s">
        <v>818</v>
      </c>
      <c r="C148" s="278" t="s">
        <v>819</v>
      </c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7">
        <f t="shared" si="31"/>
        <v>0</v>
      </c>
      <c r="Q148" s="308">
        <v>0</v>
      </c>
      <c r="R148" s="308">
        <f t="shared" si="29"/>
        <v>0</v>
      </c>
    </row>
    <row r="149" spans="1:18" s="309" customFormat="1">
      <c r="A149" s="382" t="s">
        <v>1281</v>
      </c>
      <c r="B149" s="279" t="s">
        <v>820</v>
      </c>
      <c r="C149" s="289" t="s">
        <v>821</v>
      </c>
      <c r="D149" s="307">
        <f>SUM(D144:D148)</f>
        <v>50000</v>
      </c>
      <c r="E149" s="307">
        <f t="shared" ref="E149:O149" si="33">SUM(E144:E148)</f>
        <v>50000</v>
      </c>
      <c r="F149" s="307">
        <f t="shared" si="33"/>
        <v>750000</v>
      </c>
      <c r="G149" s="307">
        <f t="shared" si="33"/>
        <v>1150000</v>
      </c>
      <c r="H149" s="307">
        <f t="shared" si="33"/>
        <v>2050000</v>
      </c>
      <c r="I149" s="307">
        <f t="shared" si="33"/>
        <v>2350000</v>
      </c>
      <c r="J149" s="307">
        <f t="shared" si="33"/>
        <v>250000</v>
      </c>
      <c r="K149" s="307">
        <f t="shared" si="33"/>
        <v>550000</v>
      </c>
      <c r="L149" s="307">
        <f t="shared" si="33"/>
        <v>850000</v>
      </c>
      <c r="M149" s="307">
        <f t="shared" si="33"/>
        <v>2050000</v>
      </c>
      <c r="N149" s="307">
        <f t="shared" si="33"/>
        <v>150000</v>
      </c>
      <c r="O149" s="307">
        <f t="shared" si="33"/>
        <v>2150000</v>
      </c>
      <c r="P149" s="307">
        <f t="shared" si="31"/>
        <v>12400000</v>
      </c>
      <c r="Q149" s="308">
        <v>12400000</v>
      </c>
      <c r="R149" s="308">
        <f t="shared" si="29"/>
        <v>0</v>
      </c>
    </row>
    <row r="150" spans="1:18" s="309" customFormat="1">
      <c r="A150" s="382" t="s">
        <v>1282</v>
      </c>
      <c r="B150" s="275" t="s">
        <v>822</v>
      </c>
      <c r="C150" s="278" t="s">
        <v>823</v>
      </c>
      <c r="D150" s="306"/>
      <c r="E150" s="306">
        <v>50000</v>
      </c>
      <c r="F150" s="306">
        <v>150000</v>
      </c>
      <c r="G150" s="306"/>
      <c r="H150" s="306">
        <v>750000</v>
      </c>
      <c r="I150" s="306"/>
      <c r="J150" s="306">
        <v>50000</v>
      </c>
      <c r="K150" s="306"/>
      <c r="L150" s="306">
        <v>600000</v>
      </c>
      <c r="M150" s="306"/>
      <c r="N150" s="306">
        <v>50000</v>
      </c>
      <c r="O150" s="306">
        <v>350000</v>
      </c>
      <c r="P150" s="307">
        <f t="shared" si="31"/>
        <v>2000000</v>
      </c>
      <c r="Q150" s="308">
        <v>2000000</v>
      </c>
      <c r="R150" s="308">
        <f t="shared" si="29"/>
        <v>0</v>
      </c>
    </row>
    <row r="151" spans="1:18" s="309" customFormat="1">
      <c r="A151" s="382" t="s">
        <v>1283</v>
      </c>
      <c r="B151" s="279" t="s">
        <v>465</v>
      </c>
      <c r="C151" s="289" t="s">
        <v>466</v>
      </c>
      <c r="D151" s="307">
        <f>D150+D149+D143+D142+D141+D140</f>
        <v>55000</v>
      </c>
      <c r="E151" s="307">
        <f t="shared" ref="E151:O151" si="34">E150+E149+E143+E142+E141+E140</f>
        <v>110000</v>
      </c>
      <c r="F151" s="307">
        <f t="shared" si="34"/>
        <v>1750000</v>
      </c>
      <c r="G151" s="307">
        <f t="shared" si="34"/>
        <v>1170000</v>
      </c>
      <c r="H151" s="307">
        <f t="shared" si="34"/>
        <v>2820000</v>
      </c>
      <c r="I151" s="307">
        <f t="shared" si="34"/>
        <v>2370000</v>
      </c>
      <c r="J151" s="307">
        <f t="shared" si="34"/>
        <v>320000</v>
      </c>
      <c r="K151" s="307">
        <f t="shared" si="34"/>
        <v>570000</v>
      </c>
      <c r="L151" s="307">
        <f t="shared" si="34"/>
        <v>2500000</v>
      </c>
      <c r="M151" s="307">
        <f t="shared" si="34"/>
        <v>2085000</v>
      </c>
      <c r="N151" s="307">
        <f t="shared" si="34"/>
        <v>300000</v>
      </c>
      <c r="O151" s="307">
        <f t="shared" si="34"/>
        <v>2550000</v>
      </c>
      <c r="P151" s="307">
        <f t="shared" si="31"/>
        <v>16600000</v>
      </c>
      <c r="Q151" s="308">
        <v>16600000</v>
      </c>
      <c r="R151" s="308">
        <f t="shared" si="29"/>
        <v>0</v>
      </c>
    </row>
    <row r="152" spans="1:18" s="309" customFormat="1">
      <c r="A152" s="382" t="s">
        <v>1284</v>
      </c>
      <c r="B152" s="281" t="s">
        <v>824</v>
      </c>
      <c r="C152" s="278" t="s">
        <v>825</v>
      </c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7">
        <f t="shared" si="31"/>
        <v>0</v>
      </c>
      <c r="Q152" s="308">
        <v>0</v>
      </c>
      <c r="R152" s="308">
        <f t="shared" si="29"/>
        <v>0</v>
      </c>
    </row>
    <row r="153" spans="1:18" s="309" customFormat="1">
      <c r="A153" s="382" t="s">
        <v>1285</v>
      </c>
      <c r="B153" s="281" t="s">
        <v>826</v>
      </c>
      <c r="C153" s="278" t="s">
        <v>827</v>
      </c>
      <c r="D153" s="306">
        <v>306250</v>
      </c>
      <c r="E153" s="306">
        <v>306250</v>
      </c>
      <c r="F153" s="306">
        <v>306250</v>
      </c>
      <c r="G153" s="306">
        <v>306250</v>
      </c>
      <c r="H153" s="306">
        <v>306250</v>
      </c>
      <c r="I153" s="306">
        <v>306250</v>
      </c>
      <c r="J153" s="306">
        <v>306250</v>
      </c>
      <c r="K153" s="306">
        <v>306250</v>
      </c>
      <c r="L153" s="306">
        <v>306250</v>
      </c>
      <c r="M153" s="306">
        <v>306250</v>
      </c>
      <c r="N153" s="306">
        <v>306250</v>
      </c>
      <c r="O153" s="306">
        <v>306250</v>
      </c>
      <c r="P153" s="307">
        <f t="shared" si="31"/>
        <v>3675000</v>
      </c>
      <c r="Q153" s="308">
        <v>3675000</v>
      </c>
      <c r="R153" s="308">
        <f t="shared" si="29"/>
        <v>0</v>
      </c>
    </row>
    <row r="154" spans="1:18" s="309" customFormat="1">
      <c r="A154" s="382" t="s">
        <v>1286</v>
      </c>
      <c r="B154" s="281" t="s">
        <v>828</v>
      </c>
      <c r="C154" s="278" t="s">
        <v>829</v>
      </c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7">
        <f t="shared" si="31"/>
        <v>0</v>
      </c>
      <c r="Q154" s="308">
        <v>0</v>
      </c>
      <c r="R154" s="308">
        <f t="shared" si="29"/>
        <v>0</v>
      </c>
    </row>
    <row r="155" spans="1:18" s="309" customFormat="1">
      <c r="A155" s="382" t="s">
        <v>1287</v>
      </c>
      <c r="B155" s="281" t="s">
        <v>830</v>
      </c>
      <c r="C155" s="278" t="s">
        <v>831</v>
      </c>
      <c r="D155" s="306">
        <v>50000</v>
      </c>
      <c r="E155" s="306">
        <v>50000</v>
      </c>
      <c r="F155" s="306">
        <v>50000</v>
      </c>
      <c r="G155" s="306">
        <v>50000</v>
      </c>
      <c r="H155" s="306">
        <v>50000</v>
      </c>
      <c r="I155" s="306">
        <v>50000</v>
      </c>
      <c r="J155" s="306">
        <v>1402574</v>
      </c>
      <c r="K155" s="306">
        <v>50000</v>
      </c>
      <c r="L155" s="306">
        <v>696000</v>
      </c>
      <c r="M155" s="306">
        <v>50000</v>
      </c>
      <c r="N155" s="306">
        <v>50000</v>
      </c>
      <c r="O155" s="306">
        <v>1967426</v>
      </c>
      <c r="P155" s="307">
        <f t="shared" si="31"/>
        <v>4516000</v>
      </c>
      <c r="Q155" s="308">
        <v>4516000</v>
      </c>
      <c r="R155" s="308">
        <f t="shared" si="29"/>
        <v>0</v>
      </c>
    </row>
    <row r="156" spans="1:18" s="309" customFormat="1">
      <c r="A156" s="382" t="s">
        <v>1288</v>
      </c>
      <c r="B156" s="281" t="s">
        <v>832</v>
      </c>
      <c r="C156" s="278" t="s">
        <v>833</v>
      </c>
      <c r="D156" s="306">
        <v>388250</v>
      </c>
      <c r="E156" s="306">
        <v>388250</v>
      </c>
      <c r="F156" s="306">
        <v>388250</v>
      </c>
      <c r="G156" s="306">
        <v>388250</v>
      </c>
      <c r="H156" s="306">
        <v>388250</v>
      </c>
      <c r="I156" s="306">
        <v>388250</v>
      </c>
      <c r="J156" s="306">
        <v>388250</v>
      </c>
      <c r="K156" s="306">
        <v>388250</v>
      </c>
      <c r="L156" s="306">
        <v>388250</v>
      </c>
      <c r="M156" s="306">
        <v>388250</v>
      </c>
      <c r="N156" s="306">
        <v>388250</v>
      </c>
      <c r="O156" s="306">
        <v>388250</v>
      </c>
      <c r="P156" s="307">
        <f>SUM(D156:O156)</f>
        <v>4659000</v>
      </c>
      <c r="Q156" s="308">
        <v>4659000</v>
      </c>
      <c r="R156" s="308">
        <f t="shared" si="29"/>
        <v>0</v>
      </c>
    </row>
    <row r="157" spans="1:18" s="309" customFormat="1">
      <c r="A157" s="382" t="s">
        <v>1289</v>
      </c>
      <c r="B157" s="281" t="s">
        <v>834</v>
      </c>
      <c r="C157" s="278" t="s">
        <v>835</v>
      </c>
      <c r="D157" s="306">
        <v>160000</v>
      </c>
      <c r="E157" s="306">
        <v>160000</v>
      </c>
      <c r="F157" s="306">
        <v>160000</v>
      </c>
      <c r="G157" s="306">
        <v>160000</v>
      </c>
      <c r="H157" s="306">
        <v>160000</v>
      </c>
      <c r="I157" s="306">
        <v>160000</v>
      </c>
      <c r="J157" s="306">
        <v>800000</v>
      </c>
      <c r="K157" s="306">
        <v>160000</v>
      </c>
      <c r="L157" s="306">
        <v>160000</v>
      </c>
      <c r="M157" s="306">
        <v>160000</v>
      </c>
      <c r="N157" s="306">
        <v>160000</v>
      </c>
      <c r="O157" s="306">
        <v>631500</v>
      </c>
      <c r="P157" s="307">
        <f t="shared" si="31"/>
        <v>3031500</v>
      </c>
      <c r="Q157" s="308">
        <v>3031500</v>
      </c>
      <c r="R157" s="308">
        <f t="shared" si="29"/>
        <v>0</v>
      </c>
    </row>
    <row r="158" spans="1:18" s="309" customFormat="1">
      <c r="A158" s="382" t="s">
        <v>1290</v>
      </c>
      <c r="B158" s="281" t="s">
        <v>836</v>
      </c>
      <c r="C158" s="278" t="s">
        <v>837</v>
      </c>
      <c r="D158" s="306">
        <v>50000</v>
      </c>
      <c r="E158" s="306">
        <v>80000</v>
      </c>
      <c r="F158" s="306">
        <v>180000</v>
      </c>
      <c r="G158" s="306">
        <v>100000</v>
      </c>
      <c r="H158" s="306">
        <v>15000</v>
      </c>
      <c r="I158" s="306">
        <v>150000</v>
      </c>
      <c r="J158" s="306">
        <v>250000</v>
      </c>
      <c r="K158" s="306">
        <v>182000</v>
      </c>
      <c r="L158" s="306">
        <v>190000</v>
      </c>
      <c r="M158" s="306">
        <v>180000</v>
      </c>
      <c r="N158" s="306">
        <v>674000</v>
      </c>
      <c r="O158" s="306">
        <v>240000</v>
      </c>
      <c r="P158" s="307">
        <f t="shared" si="31"/>
        <v>2291000</v>
      </c>
      <c r="Q158" s="308">
        <v>2291000</v>
      </c>
      <c r="R158" s="308">
        <f t="shared" si="29"/>
        <v>0</v>
      </c>
    </row>
    <row r="159" spans="1:18" s="309" customFormat="1">
      <c r="A159" s="382" t="s">
        <v>1291</v>
      </c>
      <c r="B159" s="281" t="s">
        <v>838</v>
      </c>
      <c r="C159" s="278" t="s">
        <v>839</v>
      </c>
      <c r="D159" s="306">
        <v>8333</v>
      </c>
      <c r="E159" s="306">
        <v>8333</v>
      </c>
      <c r="F159" s="306">
        <v>8333</v>
      </c>
      <c r="G159" s="306">
        <v>8333</v>
      </c>
      <c r="H159" s="306">
        <v>8333</v>
      </c>
      <c r="I159" s="306">
        <v>8333</v>
      </c>
      <c r="J159" s="306">
        <v>8333</v>
      </c>
      <c r="K159" s="306">
        <v>8333</v>
      </c>
      <c r="L159" s="306">
        <v>8333</v>
      </c>
      <c r="M159" s="306">
        <v>8333</v>
      </c>
      <c r="N159" s="306">
        <v>8333</v>
      </c>
      <c r="O159" s="306">
        <v>8337</v>
      </c>
      <c r="P159" s="307">
        <f t="shared" si="31"/>
        <v>100000</v>
      </c>
      <c r="Q159" s="308">
        <v>100000</v>
      </c>
      <c r="R159" s="308">
        <f t="shared" si="29"/>
        <v>0</v>
      </c>
    </row>
    <row r="160" spans="1:18" s="309" customFormat="1">
      <c r="A160" s="382" t="s">
        <v>1292</v>
      </c>
      <c r="B160" s="281" t="s">
        <v>840</v>
      </c>
      <c r="C160" s="278" t="s">
        <v>841</v>
      </c>
      <c r="D160" s="306"/>
      <c r="E160" s="306"/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7">
        <f t="shared" si="31"/>
        <v>0</v>
      </c>
      <c r="Q160" s="308">
        <v>0</v>
      </c>
      <c r="R160" s="308">
        <f t="shared" si="29"/>
        <v>0</v>
      </c>
    </row>
    <row r="161" spans="1:18" s="309" customFormat="1">
      <c r="A161" s="382" t="s">
        <v>1293</v>
      </c>
      <c r="B161" s="281" t="s">
        <v>842</v>
      </c>
      <c r="C161" s="278" t="s">
        <v>843</v>
      </c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7">
        <f t="shared" si="31"/>
        <v>0</v>
      </c>
      <c r="Q161" s="308">
        <v>0</v>
      </c>
      <c r="R161" s="308">
        <f t="shared" si="29"/>
        <v>0</v>
      </c>
    </row>
    <row r="162" spans="1:18" s="309" customFormat="1">
      <c r="A162" s="382" t="s">
        <v>1294</v>
      </c>
      <c r="B162" s="286" t="s">
        <v>467</v>
      </c>
      <c r="C162" s="289" t="s">
        <v>468</v>
      </c>
      <c r="D162" s="307">
        <f>SUM(D152:D161)</f>
        <v>962833</v>
      </c>
      <c r="E162" s="307">
        <f t="shared" ref="E162:O162" si="35">SUM(E152:E161)</f>
        <v>992833</v>
      </c>
      <c r="F162" s="307">
        <f t="shared" si="35"/>
        <v>1092833</v>
      </c>
      <c r="G162" s="307">
        <f t="shared" si="35"/>
        <v>1012833</v>
      </c>
      <c r="H162" s="307">
        <f t="shared" si="35"/>
        <v>927833</v>
      </c>
      <c r="I162" s="307">
        <f t="shared" si="35"/>
        <v>1062833</v>
      </c>
      <c r="J162" s="307">
        <f t="shared" si="35"/>
        <v>3155407</v>
      </c>
      <c r="K162" s="307">
        <f t="shared" si="35"/>
        <v>1094833</v>
      </c>
      <c r="L162" s="307">
        <f t="shared" si="35"/>
        <v>1748833</v>
      </c>
      <c r="M162" s="307">
        <f t="shared" si="35"/>
        <v>1092833</v>
      </c>
      <c r="N162" s="307">
        <f t="shared" si="35"/>
        <v>1586833</v>
      </c>
      <c r="O162" s="307">
        <f t="shared" si="35"/>
        <v>3541763</v>
      </c>
      <c r="P162" s="307">
        <f t="shared" si="31"/>
        <v>18272500</v>
      </c>
      <c r="Q162" s="308">
        <v>18272500</v>
      </c>
      <c r="R162" s="308">
        <f t="shared" si="29"/>
        <v>0</v>
      </c>
    </row>
    <row r="163" spans="1:18" s="309" customFormat="1" ht="30">
      <c r="A163" s="382" t="s">
        <v>1295</v>
      </c>
      <c r="B163" s="281" t="s">
        <v>844</v>
      </c>
      <c r="C163" s="278" t="s">
        <v>845</v>
      </c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7">
        <f t="shared" si="31"/>
        <v>0</v>
      </c>
      <c r="Q163" s="308">
        <v>0</v>
      </c>
      <c r="R163" s="308">
        <f t="shared" si="29"/>
        <v>0</v>
      </c>
    </row>
    <row r="164" spans="1:18" s="309" customFormat="1" ht="30">
      <c r="A164" s="382" t="s">
        <v>1296</v>
      </c>
      <c r="B164" s="275" t="s">
        <v>846</v>
      </c>
      <c r="C164" s="278" t="s">
        <v>847</v>
      </c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7">
        <f t="shared" si="31"/>
        <v>0</v>
      </c>
      <c r="Q164" s="308">
        <v>0</v>
      </c>
      <c r="R164" s="308">
        <f t="shared" si="29"/>
        <v>0</v>
      </c>
    </row>
    <row r="165" spans="1:18" s="309" customFormat="1">
      <c r="A165" s="382" t="s">
        <v>1297</v>
      </c>
      <c r="B165" s="281" t="s">
        <v>848</v>
      </c>
      <c r="C165" s="278" t="s">
        <v>849</v>
      </c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7">
        <f t="shared" si="31"/>
        <v>0</v>
      </c>
      <c r="Q165" s="308">
        <v>0</v>
      </c>
      <c r="R165" s="308">
        <f t="shared" si="29"/>
        <v>0</v>
      </c>
    </row>
    <row r="166" spans="1:18" s="309" customFormat="1">
      <c r="A166" s="382" t="s">
        <v>1298</v>
      </c>
      <c r="B166" s="279" t="s">
        <v>469</v>
      </c>
      <c r="C166" s="289" t="s">
        <v>470</v>
      </c>
      <c r="D166" s="307">
        <f>SUM(D163:D165)</f>
        <v>0</v>
      </c>
      <c r="E166" s="307">
        <f t="shared" ref="E166:O166" si="36">SUM(E163:E165)</f>
        <v>0</v>
      </c>
      <c r="F166" s="307">
        <f t="shared" si="36"/>
        <v>0</v>
      </c>
      <c r="G166" s="307">
        <f t="shared" si="36"/>
        <v>0</v>
      </c>
      <c r="H166" s="307">
        <f t="shared" si="36"/>
        <v>0</v>
      </c>
      <c r="I166" s="307">
        <f t="shared" si="36"/>
        <v>0</v>
      </c>
      <c r="J166" s="307">
        <f t="shared" si="36"/>
        <v>0</v>
      </c>
      <c r="K166" s="307">
        <f t="shared" si="36"/>
        <v>0</v>
      </c>
      <c r="L166" s="307">
        <f t="shared" si="36"/>
        <v>0</v>
      </c>
      <c r="M166" s="307">
        <f t="shared" si="36"/>
        <v>0</v>
      </c>
      <c r="N166" s="307">
        <f t="shared" si="36"/>
        <v>0</v>
      </c>
      <c r="O166" s="307">
        <f t="shared" si="36"/>
        <v>0</v>
      </c>
      <c r="P166" s="307">
        <f t="shared" si="31"/>
        <v>0</v>
      </c>
      <c r="Q166" s="308">
        <v>0</v>
      </c>
      <c r="R166" s="308">
        <f t="shared" si="29"/>
        <v>0</v>
      </c>
    </row>
    <row r="167" spans="1:18" s="309" customFormat="1">
      <c r="A167" s="382" t="s">
        <v>1300</v>
      </c>
      <c r="B167" s="311" t="s">
        <v>109</v>
      </c>
      <c r="C167" s="319"/>
      <c r="D167" s="307">
        <f>D166+D162+D151+D137</f>
        <v>9526310</v>
      </c>
      <c r="E167" s="307">
        <f t="shared" ref="E167:O167" si="37">E166+E162+E151+E137</f>
        <v>9611300</v>
      </c>
      <c r="F167" s="307">
        <f t="shared" si="37"/>
        <v>11351310</v>
      </c>
      <c r="G167" s="307">
        <f t="shared" si="37"/>
        <v>10691310</v>
      </c>
      <c r="H167" s="307">
        <f t="shared" si="37"/>
        <v>12256310</v>
      </c>
      <c r="I167" s="307">
        <f t="shared" si="37"/>
        <v>11941310</v>
      </c>
      <c r="J167" s="307">
        <f t="shared" si="37"/>
        <v>11983884</v>
      </c>
      <c r="K167" s="307">
        <f t="shared" si="37"/>
        <v>10173310</v>
      </c>
      <c r="L167" s="307">
        <f t="shared" si="37"/>
        <v>12757310</v>
      </c>
      <c r="M167" s="307">
        <f t="shared" si="37"/>
        <v>11686310</v>
      </c>
      <c r="N167" s="307">
        <f t="shared" si="37"/>
        <v>10395310</v>
      </c>
      <c r="O167" s="307">
        <f t="shared" si="37"/>
        <v>14008826</v>
      </c>
      <c r="P167" s="307">
        <f t="shared" si="31"/>
        <v>136382800</v>
      </c>
      <c r="Q167" s="308">
        <v>136382800</v>
      </c>
      <c r="R167" s="308">
        <f t="shared" si="29"/>
        <v>0</v>
      </c>
    </row>
    <row r="168" spans="1:18" s="309" customFormat="1">
      <c r="A168" s="382" t="s">
        <v>1299</v>
      </c>
      <c r="B168" s="275" t="s">
        <v>243</v>
      </c>
      <c r="C168" s="278" t="s">
        <v>850</v>
      </c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7">
        <f t="shared" si="31"/>
        <v>0</v>
      </c>
      <c r="Q168" s="308">
        <v>0</v>
      </c>
      <c r="R168" s="308">
        <f t="shared" si="29"/>
        <v>0</v>
      </c>
    </row>
    <row r="169" spans="1:18" s="309" customFormat="1" ht="30">
      <c r="A169" s="382" t="s">
        <v>1301</v>
      </c>
      <c r="B169" s="275" t="s">
        <v>851</v>
      </c>
      <c r="C169" s="278" t="s">
        <v>852</v>
      </c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7">
        <f t="shared" si="31"/>
        <v>0</v>
      </c>
      <c r="Q169" s="308">
        <v>0</v>
      </c>
      <c r="R169" s="308">
        <f t="shared" si="29"/>
        <v>0</v>
      </c>
    </row>
    <row r="170" spans="1:18" s="309" customFormat="1" ht="30">
      <c r="A170" s="382" t="s">
        <v>1302</v>
      </c>
      <c r="B170" s="275" t="s">
        <v>853</v>
      </c>
      <c r="C170" s="278" t="s">
        <v>854</v>
      </c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7">
        <f t="shared" si="31"/>
        <v>0</v>
      </c>
      <c r="Q170" s="308">
        <v>0</v>
      </c>
      <c r="R170" s="308">
        <f t="shared" si="29"/>
        <v>0</v>
      </c>
    </row>
    <row r="171" spans="1:18" s="309" customFormat="1" ht="30">
      <c r="A171" s="382" t="s">
        <v>1303</v>
      </c>
      <c r="B171" s="275" t="s">
        <v>855</v>
      </c>
      <c r="C171" s="278" t="s">
        <v>856</v>
      </c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7">
        <f t="shared" si="31"/>
        <v>0</v>
      </c>
      <c r="Q171" s="308">
        <v>0</v>
      </c>
      <c r="R171" s="308">
        <f t="shared" si="29"/>
        <v>0</v>
      </c>
    </row>
    <row r="172" spans="1:18" s="309" customFormat="1">
      <c r="A172" s="382" t="s">
        <v>1161</v>
      </c>
      <c r="B172" s="275" t="s">
        <v>857</v>
      </c>
      <c r="C172" s="278" t="s">
        <v>858</v>
      </c>
      <c r="D172" s="306"/>
      <c r="E172" s="306"/>
      <c r="F172" s="306"/>
      <c r="G172" s="306">
        <v>4973479</v>
      </c>
      <c r="H172" s="306"/>
      <c r="I172" s="306"/>
      <c r="J172" s="306">
        <v>2499973</v>
      </c>
      <c r="K172" s="306"/>
      <c r="L172" s="306">
        <v>14445130</v>
      </c>
      <c r="M172" s="306">
        <v>41140228</v>
      </c>
      <c r="N172" s="306"/>
      <c r="O172" s="306"/>
      <c r="P172" s="307">
        <f t="shared" si="31"/>
        <v>63058810</v>
      </c>
      <c r="Q172" s="308">
        <v>63058810</v>
      </c>
      <c r="R172" s="308">
        <f t="shared" si="29"/>
        <v>0</v>
      </c>
    </row>
    <row r="173" spans="1:18" s="309" customFormat="1">
      <c r="A173" s="382" t="s">
        <v>1308</v>
      </c>
      <c r="B173" s="279" t="s">
        <v>471</v>
      </c>
      <c r="C173" s="289" t="s">
        <v>472</v>
      </c>
      <c r="D173" s="307">
        <f>SUM(D168:D172)</f>
        <v>0</v>
      </c>
      <c r="E173" s="307">
        <f t="shared" ref="E173:O173" si="38">SUM(E168:E172)</f>
        <v>0</v>
      </c>
      <c r="F173" s="307">
        <f t="shared" si="38"/>
        <v>0</v>
      </c>
      <c r="G173" s="307">
        <f t="shared" si="38"/>
        <v>4973479</v>
      </c>
      <c r="H173" s="307">
        <f t="shared" si="38"/>
        <v>0</v>
      </c>
      <c r="I173" s="307">
        <f t="shared" si="38"/>
        <v>0</v>
      </c>
      <c r="J173" s="307">
        <f t="shared" si="38"/>
        <v>2499973</v>
      </c>
      <c r="K173" s="307">
        <f t="shared" si="38"/>
        <v>0</v>
      </c>
      <c r="L173" s="307">
        <f t="shared" si="38"/>
        <v>14445130</v>
      </c>
      <c r="M173" s="307">
        <f t="shared" si="38"/>
        <v>41140228</v>
      </c>
      <c r="N173" s="307">
        <f t="shared" si="38"/>
        <v>0</v>
      </c>
      <c r="O173" s="307">
        <f t="shared" si="38"/>
        <v>0</v>
      </c>
      <c r="P173" s="307">
        <f t="shared" si="31"/>
        <v>63058810</v>
      </c>
      <c r="Q173" s="308">
        <v>63058810</v>
      </c>
      <c r="R173" s="308">
        <f t="shared" si="29"/>
        <v>0</v>
      </c>
    </row>
    <row r="174" spans="1:18" s="309" customFormat="1">
      <c r="A174" s="382" t="s">
        <v>1309</v>
      </c>
      <c r="B174" s="281" t="s">
        <v>192</v>
      </c>
      <c r="C174" s="278" t="s">
        <v>859</v>
      </c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7">
        <f t="shared" si="31"/>
        <v>0</v>
      </c>
      <c r="Q174" s="308">
        <v>0</v>
      </c>
      <c r="R174" s="308">
        <f t="shared" si="29"/>
        <v>0</v>
      </c>
    </row>
    <row r="175" spans="1:18" s="309" customFormat="1">
      <c r="A175" s="382" t="s">
        <v>1310</v>
      </c>
      <c r="B175" s="281" t="s">
        <v>191</v>
      </c>
      <c r="C175" s="278" t="s">
        <v>860</v>
      </c>
      <c r="D175" s="306"/>
      <c r="E175" s="306"/>
      <c r="F175" s="306"/>
      <c r="G175" s="306"/>
      <c r="H175" s="306"/>
      <c r="I175" s="306">
        <v>8000000</v>
      </c>
      <c r="J175" s="306"/>
      <c r="K175" s="306"/>
      <c r="L175" s="306"/>
      <c r="M175" s="306"/>
      <c r="N175" s="306"/>
      <c r="O175" s="306"/>
      <c r="P175" s="307">
        <f t="shared" si="31"/>
        <v>8000000</v>
      </c>
      <c r="Q175" s="308">
        <f>10000000-2000000</f>
        <v>8000000</v>
      </c>
      <c r="R175" s="308">
        <f t="shared" si="29"/>
        <v>0</v>
      </c>
    </row>
    <row r="176" spans="1:18" s="309" customFormat="1">
      <c r="A176" s="382" t="s">
        <v>1311</v>
      </c>
      <c r="B176" s="281" t="s">
        <v>861</v>
      </c>
      <c r="C176" s="278" t="s">
        <v>862</v>
      </c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7">
        <f t="shared" si="31"/>
        <v>0</v>
      </c>
      <c r="Q176" s="308">
        <v>0</v>
      </c>
      <c r="R176" s="308">
        <f t="shared" si="29"/>
        <v>0</v>
      </c>
    </row>
    <row r="177" spans="1:18" s="309" customFormat="1">
      <c r="A177" s="382" t="s">
        <v>1312</v>
      </c>
      <c r="B177" s="281" t="s">
        <v>194</v>
      </c>
      <c r="C177" s="278" t="s">
        <v>863</v>
      </c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6"/>
      <c r="P177" s="307">
        <f t="shared" si="31"/>
        <v>0</v>
      </c>
      <c r="Q177" s="308">
        <v>0</v>
      </c>
      <c r="R177" s="308">
        <f t="shared" si="29"/>
        <v>0</v>
      </c>
    </row>
    <row r="178" spans="1:18" s="309" customFormat="1">
      <c r="A178" s="382" t="s">
        <v>1313</v>
      </c>
      <c r="B178" s="281" t="s">
        <v>864</v>
      </c>
      <c r="C178" s="278" t="s">
        <v>865</v>
      </c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7">
        <f t="shared" si="31"/>
        <v>0</v>
      </c>
      <c r="Q178" s="308">
        <v>0</v>
      </c>
      <c r="R178" s="308">
        <f t="shared" si="29"/>
        <v>0</v>
      </c>
    </row>
    <row r="179" spans="1:18" s="309" customFormat="1">
      <c r="A179" s="382" t="s">
        <v>1314</v>
      </c>
      <c r="B179" s="279" t="s">
        <v>473</v>
      </c>
      <c r="C179" s="289" t="s">
        <v>474</v>
      </c>
      <c r="D179" s="307">
        <f>SUM(D174:D178)</f>
        <v>0</v>
      </c>
      <c r="E179" s="307">
        <f t="shared" ref="E179:O179" si="39">SUM(E174:E178)</f>
        <v>0</v>
      </c>
      <c r="F179" s="307">
        <f t="shared" si="39"/>
        <v>0</v>
      </c>
      <c r="G179" s="307">
        <f t="shared" si="39"/>
        <v>0</v>
      </c>
      <c r="H179" s="307">
        <f t="shared" si="39"/>
        <v>0</v>
      </c>
      <c r="I179" s="307">
        <f t="shared" si="39"/>
        <v>8000000</v>
      </c>
      <c r="J179" s="307">
        <f t="shared" si="39"/>
        <v>0</v>
      </c>
      <c r="K179" s="307">
        <f t="shared" si="39"/>
        <v>0</v>
      </c>
      <c r="L179" s="307">
        <f t="shared" si="39"/>
        <v>0</v>
      </c>
      <c r="M179" s="307">
        <f t="shared" si="39"/>
        <v>0</v>
      </c>
      <c r="N179" s="307">
        <f t="shared" si="39"/>
        <v>0</v>
      </c>
      <c r="O179" s="307">
        <f t="shared" si="39"/>
        <v>0</v>
      </c>
      <c r="P179" s="307">
        <f t="shared" si="31"/>
        <v>8000000</v>
      </c>
      <c r="Q179" s="308">
        <f>10000000-2000000</f>
        <v>8000000</v>
      </c>
      <c r="R179" s="308">
        <f t="shared" si="29"/>
        <v>0</v>
      </c>
    </row>
    <row r="180" spans="1:18" s="309" customFormat="1" ht="30">
      <c r="A180" s="382" t="s">
        <v>1315</v>
      </c>
      <c r="B180" s="281" t="s">
        <v>866</v>
      </c>
      <c r="C180" s="278" t="s">
        <v>867</v>
      </c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7">
        <f t="shared" si="31"/>
        <v>0</v>
      </c>
      <c r="Q180" s="308">
        <v>0</v>
      </c>
      <c r="R180" s="308">
        <f t="shared" si="29"/>
        <v>0</v>
      </c>
    </row>
    <row r="181" spans="1:18" s="309" customFormat="1" ht="30">
      <c r="A181" s="382" t="s">
        <v>1316</v>
      </c>
      <c r="B181" s="275" t="s">
        <v>868</v>
      </c>
      <c r="C181" s="278" t="s">
        <v>869</v>
      </c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7">
        <f t="shared" si="31"/>
        <v>0</v>
      </c>
      <c r="Q181" s="308">
        <v>0</v>
      </c>
      <c r="R181" s="308">
        <f t="shared" si="29"/>
        <v>0</v>
      </c>
    </row>
    <row r="182" spans="1:18" s="309" customFormat="1">
      <c r="A182" s="382" t="s">
        <v>1317</v>
      </c>
      <c r="B182" s="281" t="s">
        <v>870</v>
      </c>
      <c r="C182" s="278" t="s">
        <v>871</v>
      </c>
      <c r="D182" s="306"/>
      <c r="E182" s="306"/>
      <c r="F182" s="306"/>
      <c r="G182" s="306"/>
      <c r="H182" s="306"/>
      <c r="I182" s="306">
        <v>10399432</v>
      </c>
      <c r="J182" s="306"/>
      <c r="K182" s="306"/>
      <c r="L182" s="306"/>
      <c r="M182" s="306">
        <v>89075067</v>
      </c>
      <c r="N182" s="306"/>
      <c r="O182" s="306"/>
      <c r="P182" s="307">
        <f t="shared" si="31"/>
        <v>99474499</v>
      </c>
      <c r="Q182" s="308">
        <v>99474499</v>
      </c>
      <c r="R182" s="308">
        <f t="shared" si="29"/>
        <v>0</v>
      </c>
    </row>
    <row r="183" spans="1:18" s="309" customFormat="1">
      <c r="A183" s="382" t="s">
        <v>1318</v>
      </c>
      <c r="B183" s="279" t="s">
        <v>475</v>
      </c>
      <c r="C183" s="289" t="s">
        <v>476</v>
      </c>
      <c r="D183" s="307">
        <f>SUM(D180:D182)</f>
        <v>0</v>
      </c>
      <c r="E183" s="307">
        <f t="shared" ref="E183:O183" si="40">SUM(E180:E182)</f>
        <v>0</v>
      </c>
      <c r="F183" s="307">
        <f t="shared" si="40"/>
        <v>0</v>
      </c>
      <c r="G183" s="307">
        <f t="shared" si="40"/>
        <v>0</v>
      </c>
      <c r="H183" s="307">
        <f t="shared" si="40"/>
        <v>0</v>
      </c>
      <c r="I183" s="307">
        <f t="shared" si="40"/>
        <v>10399432</v>
      </c>
      <c r="J183" s="307">
        <f t="shared" si="40"/>
        <v>0</v>
      </c>
      <c r="K183" s="307">
        <f t="shared" si="40"/>
        <v>0</v>
      </c>
      <c r="L183" s="307">
        <f t="shared" si="40"/>
        <v>0</v>
      </c>
      <c r="M183" s="307">
        <f t="shared" si="40"/>
        <v>89075067</v>
      </c>
      <c r="N183" s="307">
        <f t="shared" si="40"/>
        <v>0</v>
      </c>
      <c r="O183" s="307">
        <f t="shared" si="40"/>
        <v>0</v>
      </c>
      <c r="P183" s="307">
        <f t="shared" si="31"/>
        <v>99474499</v>
      </c>
      <c r="Q183" s="308">
        <v>99474499</v>
      </c>
      <c r="R183" s="308">
        <f t="shared" si="29"/>
        <v>0</v>
      </c>
    </row>
    <row r="184" spans="1:18" s="309" customFormat="1">
      <c r="A184" s="382" t="s">
        <v>1319</v>
      </c>
      <c r="B184" s="311" t="s">
        <v>872</v>
      </c>
      <c r="C184" s="319"/>
      <c r="D184" s="307">
        <f>D183+D179+D173</f>
        <v>0</v>
      </c>
      <c r="E184" s="307">
        <f t="shared" ref="E184:O184" si="41">E183+E179+E173</f>
        <v>0</v>
      </c>
      <c r="F184" s="307">
        <f t="shared" si="41"/>
        <v>0</v>
      </c>
      <c r="G184" s="307">
        <f t="shared" si="41"/>
        <v>4973479</v>
      </c>
      <c r="H184" s="307">
        <f t="shared" si="41"/>
        <v>0</v>
      </c>
      <c r="I184" s="307">
        <f t="shared" si="41"/>
        <v>18399432</v>
      </c>
      <c r="J184" s="307">
        <f t="shared" si="41"/>
        <v>2499973</v>
      </c>
      <c r="K184" s="307">
        <f t="shared" si="41"/>
        <v>0</v>
      </c>
      <c r="L184" s="307">
        <f t="shared" si="41"/>
        <v>14445130</v>
      </c>
      <c r="M184" s="307">
        <f t="shared" si="41"/>
        <v>130215295</v>
      </c>
      <c r="N184" s="307">
        <f t="shared" si="41"/>
        <v>0</v>
      </c>
      <c r="O184" s="307">
        <f t="shared" si="41"/>
        <v>0</v>
      </c>
      <c r="P184" s="307">
        <f t="shared" si="31"/>
        <v>170533309</v>
      </c>
      <c r="Q184" s="308">
        <f>172533309-2000000</f>
        <v>170533309</v>
      </c>
      <c r="R184" s="308">
        <f t="shared" si="29"/>
        <v>0</v>
      </c>
    </row>
    <row r="185" spans="1:18" s="309" customFormat="1">
      <c r="A185" s="382" t="s">
        <v>1320</v>
      </c>
      <c r="B185" s="320" t="s">
        <v>477</v>
      </c>
      <c r="C185" s="313" t="s">
        <v>478</v>
      </c>
      <c r="D185" s="307">
        <f>D184+D167</f>
        <v>9526310</v>
      </c>
      <c r="E185" s="307">
        <f t="shared" ref="E185:O185" si="42">E184+E167</f>
        <v>9611300</v>
      </c>
      <c r="F185" s="307">
        <f t="shared" si="42"/>
        <v>11351310</v>
      </c>
      <c r="G185" s="307">
        <f t="shared" si="42"/>
        <v>15664789</v>
      </c>
      <c r="H185" s="307">
        <f t="shared" si="42"/>
        <v>12256310</v>
      </c>
      <c r="I185" s="307">
        <f t="shared" si="42"/>
        <v>30340742</v>
      </c>
      <c r="J185" s="307">
        <f t="shared" si="42"/>
        <v>14483857</v>
      </c>
      <c r="K185" s="307">
        <f t="shared" si="42"/>
        <v>10173310</v>
      </c>
      <c r="L185" s="307">
        <f t="shared" si="42"/>
        <v>27202440</v>
      </c>
      <c r="M185" s="307">
        <f t="shared" si="42"/>
        <v>141901605</v>
      </c>
      <c r="N185" s="307">
        <f t="shared" si="42"/>
        <v>10395310</v>
      </c>
      <c r="O185" s="307">
        <f t="shared" si="42"/>
        <v>14008826</v>
      </c>
      <c r="P185" s="307">
        <f t="shared" si="31"/>
        <v>306916109</v>
      </c>
      <c r="Q185" s="308">
        <f>308916109-2000000</f>
        <v>306916109</v>
      </c>
      <c r="R185" s="308">
        <f t="shared" si="29"/>
        <v>0</v>
      </c>
    </row>
    <row r="186" spans="1:18" s="309" customFormat="1">
      <c r="A186" s="382" t="s">
        <v>1321</v>
      </c>
      <c r="B186" s="321" t="s">
        <v>873</v>
      </c>
      <c r="C186" s="322"/>
      <c r="D186" s="307">
        <f>D167-D75</f>
        <v>1939150</v>
      </c>
      <c r="E186" s="307">
        <f t="shared" ref="E186:O186" si="43">E167-E75</f>
        <v>1449139</v>
      </c>
      <c r="F186" s="307">
        <f t="shared" si="43"/>
        <v>-86201</v>
      </c>
      <c r="G186" s="307">
        <f t="shared" si="43"/>
        <v>886399</v>
      </c>
      <c r="H186" s="307">
        <f t="shared" si="43"/>
        <v>2434399</v>
      </c>
      <c r="I186" s="307">
        <f t="shared" si="43"/>
        <v>2417399</v>
      </c>
      <c r="J186" s="307">
        <f t="shared" si="43"/>
        <v>847973</v>
      </c>
      <c r="K186" s="307">
        <f t="shared" si="43"/>
        <v>-242601</v>
      </c>
      <c r="L186" s="307">
        <f t="shared" si="43"/>
        <v>3143399</v>
      </c>
      <c r="M186" s="307">
        <f t="shared" si="43"/>
        <v>2114399</v>
      </c>
      <c r="N186" s="307">
        <f t="shared" si="43"/>
        <v>343399</v>
      </c>
      <c r="O186" s="307">
        <f t="shared" si="43"/>
        <v>4330686</v>
      </c>
      <c r="P186" s="307">
        <f t="shared" si="31"/>
        <v>19577540</v>
      </c>
      <c r="Q186" s="308">
        <v>19577540</v>
      </c>
      <c r="R186" s="308">
        <f t="shared" si="29"/>
        <v>0</v>
      </c>
    </row>
    <row r="187" spans="1:18" s="309" customFormat="1">
      <c r="A187" s="382" t="s">
        <v>1322</v>
      </c>
      <c r="B187" s="321" t="s">
        <v>874</v>
      </c>
      <c r="C187" s="322"/>
      <c r="D187" s="307">
        <f>D184-D98</f>
        <v>0</v>
      </c>
      <c r="E187" s="307">
        <f t="shared" ref="E187:O187" si="44">E184-E98</f>
        <v>0</v>
      </c>
      <c r="F187" s="307">
        <f t="shared" si="44"/>
        <v>-25140200</v>
      </c>
      <c r="G187" s="307">
        <f t="shared" si="44"/>
        <v>1163479</v>
      </c>
      <c r="H187" s="307">
        <f t="shared" si="44"/>
        <v>-28317209</v>
      </c>
      <c r="I187" s="307">
        <f t="shared" si="44"/>
        <v>-86633054</v>
      </c>
      <c r="J187" s="307">
        <f t="shared" si="44"/>
        <v>-17497447</v>
      </c>
      <c r="K187" s="307">
        <f t="shared" si="44"/>
        <v>-3609520</v>
      </c>
      <c r="L187" s="307">
        <f t="shared" si="44"/>
        <v>-43292629</v>
      </c>
      <c r="M187" s="307">
        <f t="shared" si="44"/>
        <v>41140228</v>
      </c>
      <c r="N187" s="307">
        <f t="shared" si="44"/>
        <v>-20096728</v>
      </c>
      <c r="O187" s="307">
        <f t="shared" si="44"/>
        <v>-17780541</v>
      </c>
      <c r="P187" s="307">
        <f t="shared" si="31"/>
        <v>-200063621</v>
      </c>
      <c r="Q187" s="308">
        <v>-200063621</v>
      </c>
      <c r="R187" s="308">
        <f t="shared" si="29"/>
        <v>0</v>
      </c>
    </row>
    <row r="188" spans="1:18" s="309" customFormat="1">
      <c r="A188" s="382" t="s">
        <v>1323</v>
      </c>
      <c r="B188" s="287" t="s">
        <v>875</v>
      </c>
      <c r="C188" s="275" t="s">
        <v>876</v>
      </c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7">
        <f t="shared" si="31"/>
        <v>0</v>
      </c>
      <c r="Q188" s="308">
        <v>0</v>
      </c>
      <c r="R188" s="308">
        <f t="shared" si="29"/>
        <v>0</v>
      </c>
    </row>
    <row r="189" spans="1:18" s="309" customFormat="1">
      <c r="A189" s="382" t="s">
        <v>1324</v>
      </c>
      <c r="B189" s="281" t="s">
        <v>877</v>
      </c>
      <c r="C189" s="275" t="s">
        <v>878</v>
      </c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7">
        <f t="shared" si="31"/>
        <v>0</v>
      </c>
      <c r="Q189" s="308">
        <v>0</v>
      </c>
      <c r="R189" s="308">
        <f t="shared" si="29"/>
        <v>0</v>
      </c>
    </row>
    <row r="190" spans="1:18" s="309" customFormat="1">
      <c r="A190" s="382" t="s">
        <v>1325</v>
      </c>
      <c r="B190" s="287" t="s">
        <v>879</v>
      </c>
      <c r="C190" s="275" t="s">
        <v>880</v>
      </c>
      <c r="D190" s="306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7">
        <f t="shared" si="31"/>
        <v>0</v>
      </c>
      <c r="Q190" s="308">
        <v>0</v>
      </c>
      <c r="R190" s="308">
        <f t="shared" si="29"/>
        <v>0</v>
      </c>
    </row>
    <row r="191" spans="1:18" s="309" customFormat="1">
      <c r="A191" s="382" t="s">
        <v>1326</v>
      </c>
      <c r="B191" s="286" t="s">
        <v>481</v>
      </c>
      <c r="C191" s="279" t="s">
        <v>482</v>
      </c>
      <c r="D191" s="307">
        <f>SUM(D188:D190)</f>
        <v>0</v>
      </c>
      <c r="E191" s="307">
        <f t="shared" ref="E191:O191" si="45">SUM(E188:E190)</f>
        <v>0</v>
      </c>
      <c r="F191" s="307">
        <f t="shared" si="45"/>
        <v>0</v>
      </c>
      <c r="G191" s="307">
        <f t="shared" si="45"/>
        <v>0</v>
      </c>
      <c r="H191" s="307">
        <f t="shared" si="45"/>
        <v>0</v>
      </c>
      <c r="I191" s="307">
        <f t="shared" si="45"/>
        <v>0</v>
      </c>
      <c r="J191" s="307">
        <f t="shared" si="45"/>
        <v>0</v>
      </c>
      <c r="K191" s="307">
        <f t="shared" si="45"/>
        <v>0</v>
      </c>
      <c r="L191" s="307">
        <f t="shared" si="45"/>
        <v>0</v>
      </c>
      <c r="M191" s="307">
        <f t="shared" si="45"/>
        <v>0</v>
      </c>
      <c r="N191" s="307">
        <f t="shared" si="45"/>
        <v>0</v>
      </c>
      <c r="O191" s="307">
        <f t="shared" si="45"/>
        <v>0</v>
      </c>
      <c r="P191" s="307">
        <f t="shared" si="31"/>
        <v>0</v>
      </c>
      <c r="Q191" s="308">
        <v>0</v>
      </c>
      <c r="R191" s="308">
        <f t="shared" si="29"/>
        <v>0</v>
      </c>
    </row>
    <row r="192" spans="1:18" s="309" customFormat="1">
      <c r="A192" s="382" t="s">
        <v>1327</v>
      </c>
      <c r="B192" s="281" t="s">
        <v>881</v>
      </c>
      <c r="C192" s="275" t="s">
        <v>882</v>
      </c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7">
        <f t="shared" si="31"/>
        <v>0</v>
      </c>
      <c r="Q192" s="308">
        <v>0</v>
      </c>
      <c r="R192" s="308">
        <f t="shared" si="29"/>
        <v>0</v>
      </c>
    </row>
    <row r="193" spans="1:18" s="309" customFormat="1">
      <c r="A193" s="382" t="s">
        <v>1328</v>
      </c>
      <c r="B193" s="287" t="s">
        <v>883</v>
      </c>
      <c r="C193" s="275" t="s">
        <v>884</v>
      </c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7">
        <f t="shared" si="31"/>
        <v>0</v>
      </c>
      <c r="Q193" s="308">
        <v>0</v>
      </c>
      <c r="R193" s="308">
        <f t="shared" si="29"/>
        <v>0</v>
      </c>
    </row>
    <row r="194" spans="1:18" s="309" customFormat="1">
      <c r="A194" s="382" t="s">
        <v>1329</v>
      </c>
      <c r="B194" s="281" t="s">
        <v>885</v>
      </c>
      <c r="C194" s="275" t="s">
        <v>886</v>
      </c>
      <c r="D194" s="306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7">
        <f t="shared" si="31"/>
        <v>0</v>
      </c>
      <c r="Q194" s="308">
        <v>0</v>
      </c>
      <c r="R194" s="308">
        <f t="shared" si="29"/>
        <v>0</v>
      </c>
    </row>
    <row r="195" spans="1:18" s="309" customFormat="1">
      <c r="A195" s="382" t="s">
        <v>1330</v>
      </c>
      <c r="B195" s="287" t="s">
        <v>887</v>
      </c>
      <c r="C195" s="275" t="s">
        <v>888</v>
      </c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7">
        <f t="shared" si="31"/>
        <v>0</v>
      </c>
      <c r="Q195" s="308">
        <v>0</v>
      </c>
      <c r="R195" s="308">
        <f t="shared" si="29"/>
        <v>0</v>
      </c>
    </row>
    <row r="196" spans="1:18" s="309" customFormat="1">
      <c r="A196" s="382" t="s">
        <v>1331</v>
      </c>
      <c r="B196" s="288" t="s">
        <v>483</v>
      </c>
      <c r="C196" s="279" t="s">
        <v>484</v>
      </c>
      <c r="D196" s="307">
        <f>SUM(D192:D195)</f>
        <v>0</v>
      </c>
      <c r="E196" s="307">
        <f t="shared" ref="E196:O196" si="46">SUM(E192:E195)</f>
        <v>0</v>
      </c>
      <c r="F196" s="307">
        <f t="shared" si="46"/>
        <v>0</v>
      </c>
      <c r="G196" s="307">
        <f t="shared" si="46"/>
        <v>0</v>
      </c>
      <c r="H196" s="307">
        <f t="shared" si="46"/>
        <v>0</v>
      </c>
      <c r="I196" s="307">
        <f t="shared" si="46"/>
        <v>0</v>
      </c>
      <c r="J196" s="307">
        <f t="shared" si="46"/>
        <v>0</v>
      </c>
      <c r="K196" s="307">
        <f t="shared" si="46"/>
        <v>0</v>
      </c>
      <c r="L196" s="307">
        <f t="shared" si="46"/>
        <v>0</v>
      </c>
      <c r="M196" s="307">
        <f t="shared" si="46"/>
        <v>0</v>
      </c>
      <c r="N196" s="307">
        <f t="shared" si="46"/>
        <v>0</v>
      </c>
      <c r="O196" s="307">
        <f t="shared" si="46"/>
        <v>0</v>
      </c>
      <c r="P196" s="307">
        <f t="shared" si="31"/>
        <v>0</v>
      </c>
      <c r="Q196" s="308">
        <v>0</v>
      </c>
      <c r="R196" s="308">
        <f t="shared" si="29"/>
        <v>0</v>
      </c>
    </row>
    <row r="197" spans="1:18" s="309" customFormat="1">
      <c r="A197" s="382" t="s">
        <v>1332</v>
      </c>
      <c r="B197" s="275" t="s">
        <v>485</v>
      </c>
      <c r="C197" s="275" t="s">
        <v>486</v>
      </c>
      <c r="D197" s="306"/>
      <c r="E197" s="306"/>
      <c r="F197" s="306">
        <v>24511711</v>
      </c>
      <c r="G197" s="306"/>
      <c r="H197" s="306"/>
      <c r="I197" s="306"/>
      <c r="J197" s="306"/>
      <c r="K197" s="306"/>
      <c r="L197" s="306"/>
      <c r="M197" s="306"/>
      <c r="N197" s="306"/>
      <c r="O197" s="306"/>
      <c r="P197" s="307">
        <f t="shared" si="31"/>
        <v>24511711</v>
      </c>
      <c r="Q197" s="308">
        <v>24511711</v>
      </c>
      <c r="R197" s="308">
        <f t="shared" si="29"/>
        <v>0</v>
      </c>
    </row>
    <row r="198" spans="1:18" s="309" customFormat="1">
      <c r="A198" s="382" t="s">
        <v>1333</v>
      </c>
      <c r="B198" s="275" t="s">
        <v>487</v>
      </c>
      <c r="C198" s="275" t="s">
        <v>486</v>
      </c>
      <c r="D198" s="306"/>
      <c r="E198" s="306"/>
      <c r="F198" s="306">
        <v>212394414</v>
      </c>
      <c r="G198" s="306"/>
      <c r="H198" s="306"/>
      <c r="I198" s="306"/>
      <c r="J198" s="306"/>
      <c r="K198" s="306"/>
      <c r="L198" s="306"/>
      <c r="M198" s="306"/>
      <c r="N198" s="306"/>
      <c r="O198" s="306"/>
      <c r="P198" s="307">
        <f t="shared" si="31"/>
        <v>212394414</v>
      </c>
      <c r="Q198" s="308">
        <v>212394414</v>
      </c>
      <c r="R198" s="308">
        <f t="shared" si="29"/>
        <v>0</v>
      </c>
    </row>
    <row r="199" spans="1:18" s="309" customFormat="1">
      <c r="A199" s="382" t="s">
        <v>1334</v>
      </c>
      <c r="B199" s="275" t="s">
        <v>488</v>
      </c>
      <c r="C199" s="275" t="s">
        <v>489</v>
      </c>
      <c r="D199" s="306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7">
        <f t="shared" si="31"/>
        <v>0</v>
      </c>
      <c r="Q199" s="308">
        <v>0</v>
      </c>
      <c r="R199" s="308">
        <f t="shared" si="29"/>
        <v>0</v>
      </c>
    </row>
    <row r="200" spans="1:18" s="309" customFormat="1">
      <c r="A200" s="382" t="s">
        <v>1335</v>
      </c>
      <c r="B200" s="275" t="s">
        <v>490</v>
      </c>
      <c r="C200" s="275" t="s">
        <v>489</v>
      </c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7">
        <f t="shared" si="31"/>
        <v>0</v>
      </c>
      <c r="Q200" s="308">
        <v>0</v>
      </c>
      <c r="R200" s="308">
        <f t="shared" ref="R200:R215" si="47">P200-Q200</f>
        <v>0</v>
      </c>
    </row>
    <row r="201" spans="1:18" s="309" customFormat="1">
      <c r="A201" s="382" t="s">
        <v>1336</v>
      </c>
      <c r="B201" s="279" t="s">
        <v>491</v>
      </c>
      <c r="C201" s="279" t="s">
        <v>492</v>
      </c>
      <c r="D201" s="307">
        <f>SUM(D197:D200)</f>
        <v>0</v>
      </c>
      <c r="E201" s="307">
        <f t="shared" ref="E201:O201" si="48">SUM(E197:E200)</f>
        <v>0</v>
      </c>
      <c r="F201" s="307">
        <f t="shared" si="48"/>
        <v>236906125</v>
      </c>
      <c r="G201" s="307">
        <f t="shared" si="48"/>
        <v>0</v>
      </c>
      <c r="H201" s="307">
        <f t="shared" si="48"/>
        <v>0</v>
      </c>
      <c r="I201" s="307">
        <f t="shared" si="48"/>
        <v>0</v>
      </c>
      <c r="J201" s="307">
        <f t="shared" si="48"/>
        <v>0</v>
      </c>
      <c r="K201" s="307">
        <f t="shared" si="48"/>
        <v>0</v>
      </c>
      <c r="L201" s="307">
        <f t="shared" si="48"/>
        <v>0</v>
      </c>
      <c r="M201" s="307">
        <f t="shared" si="48"/>
        <v>0</v>
      </c>
      <c r="N201" s="307">
        <f t="shared" si="48"/>
        <v>0</v>
      </c>
      <c r="O201" s="307">
        <f t="shared" si="48"/>
        <v>0</v>
      </c>
      <c r="P201" s="307">
        <f t="shared" si="31"/>
        <v>236906125</v>
      </c>
      <c r="Q201" s="308">
        <v>236906125</v>
      </c>
      <c r="R201" s="308">
        <f t="shared" si="47"/>
        <v>0</v>
      </c>
    </row>
    <row r="202" spans="1:18" s="309" customFormat="1">
      <c r="A202" s="382" t="s">
        <v>1337</v>
      </c>
      <c r="B202" s="287" t="s">
        <v>889</v>
      </c>
      <c r="C202" s="275" t="s">
        <v>890</v>
      </c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7">
        <f t="shared" ref="P202:P215" si="49">SUM(D202:O202)</f>
        <v>0</v>
      </c>
      <c r="Q202" s="308">
        <v>0</v>
      </c>
      <c r="R202" s="308">
        <f t="shared" si="47"/>
        <v>0</v>
      </c>
    </row>
    <row r="203" spans="1:18" s="309" customFormat="1">
      <c r="A203" s="382" t="s">
        <v>1338</v>
      </c>
      <c r="B203" s="287" t="s">
        <v>891</v>
      </c>
      <c r="C203" s="275" t="s">
        <v>892</v>
      </c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7">
        <f t="shared" si="49"/>
        <v>0</v>
      </c>
      <c r="Q203" s="308">
        <v>0</v>
      </c>
      <c r="R203" s="308">
        <f t="shared" si="47"/>
        <v>0</v>
      </c>
    </row>
    <row r="204" spans="1:18" s="309" customFormat="1">
      <c r="A204" s="382" t="s">
        <v>1339</v>
      </c>
      <c r="B204" s="287" t="s">
        <v>893</v>
      </c>
      <c r="C204" s="275" t="s">
        <v>894</v>
      </c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7">
        <f t="shared" si="49"/>
        <v>0</v>
      </c>
      <c r="Q204" s="308">
        <v>0</v>
      </c>
      <c r="R204" s="308">
        <f t="shared" si="47"/>
        <v>0</v>
      </c>
    </row>
    <row r="205" spans="1:18" s="309" customFormat="1">
      <c r="A205" s="382" t="s">
        <v>1340</v>
      </c>
      <c r="B205" s="287" t="s">
        <v>895</v>
      </c>
      <c r="C205" s="275" t="s">
        <v>896</v>
      </c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7">
        <f t="shared" si="49"/>
        <v>0</v>
      </c>
      <c r="Q205" s="308">
        <v>0</v>
      </c>
      <c r="R205" s="308">
        <f t="shared" si="47"/>
        <v>0</v>
      </c>
    </row>
    <row r="206" spans="1:18" s="309" customFormat="1">
      <c r="A206" s="382" t="s">
        <v>1341</v>
      </c>
      <c r="B206" s="281" t="s">
        <v>897</v>
      </c>
      <c r="C206" s="275" t="s">
        <v>898</v>
      </c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7">
        <f t="shared" si="49"/>
        <v>0</v>
      </c>
      <c r="Q206" s="308">
        <v>0</v>
      </c>
      <c r="R206" s="308">
        <f t="shared" si="47"/>
        <v>0</v>
      </c>
    </row>
    <row r="207" spans="1:18" s="309" customFormat="1">
      <c r="A207" s="382" t="s">
        <v>1342</v>
      </c>
      <c r="B207" s="286" t="s">
        <v>493</v>
      </c>
      <c r="C207" s="279" t="s">
        <v>494</v>
      </c>
      <c r="D207" s="307">
        <f>D206+D205+D204+D203+D202+D201+D196+D191</f>
        <v>0</v>
      </c>
      <c r="E207" s="307">
        <f t="shared" ref="E207:O207" si="50">E206+E205+E204+E203+E202+E201+E196+E191</f>
        <v>0</v>
      </c>
      <c r="F207" s="307">
        <f t="shared" si="50"/>
        <v>236906125</v>
      </c>
      <c r="G207" s="307">
        <f t="shared" si="50"/>
        <v>0</v>
      </c>
      <c r="H207" s="307">
        <f t="shared" si="50"/>
        <v>0</v>
      </c>
      <c r="I207" s="307">
        <f t="shared" si="50"/>
        <v>0</v>
      </c>
      <c r="J207" s="307">
        <f t="shared" si="50"/>
        <v>0</v>
      </c>
      <c r="K207" s="307">
        <f t="shared" si="50"/>
        <v>0</v>
      </c>
      <c r="L207" s="307">
        <f t="shared" si="50"/>
        <v>0</v>
      </c>
      <c r="M207" s="307">
        <f t="shared" si="50"/>
        <v>0</v>
      </c>
      <c r="N207" s="307">
        <f t="shared" si="50"/>
        <v>0</v>
      </c>
      <c r="O207" s="307">
        <f t="shared" si="50"/>
        <v>0</v>
      </c>
      <c r="P207" s="307">
        <f t="shared" si="49"/>
        <v>236906125</v>
      </c>
      <c r="Q207" s="308">
        <v>236906125</v>
      </c>
      <c r="R207" s="308">
        <f t="shared" si="47"/>
        <v>0</v>
      </c>
    </row>
    <row r="208" spans="1:18" s="309" customFormat="1">
      <c r="A208" s="382" t="s">
        <v>1343</v>
      </c>
      <c r="B208" s="281" t="s">
        <v>899</v>
      </c>
      <c r="C208" s="275" t="s">
        <v>900</v>
      </c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7">
        <f t="shared" si="49"/>
        <v>0</v>
      </c>
      <c r="Q208" s="308">
        <v>0</v>
      </c>
      <c r="R208" s="308">
        <f t="shared" si="47"/>
        <v>0</v>
      </c>
    </row>
    <row r="209" spans="1:18" s="309" customFormat="1">
      <c r="A209" s="382" t="s">
        <v>1344</v>
      </c>
      <c r="B209" s="281" t="s">
        <v>901</v>
      </c>
      <c r="C209" s="275" t="s">
        <v>902</v>
      </c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7">
        <f t="shared" si="49"/>
        <v>0</v>
      </c>
      <c r="Q209" s="308">
        <v>0</v>
      </c>
      <c r="R209" s="308">
        <f t="shared" si="47"/>
        <v>0</v>
      </c>
    </row>
    <row r="210" spans="1:18" s="309" customFormat="1">
      <c r="A210" s="382" t="s">
        <v>1345</v>
      </c>
      <c r="B210" s="287" t="s">
        <v>903</v>
      </c>
      <c r="C210" s="275" t="s">
        <v>904</v>
      </c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7">
        <f t="shared" si="49"/>
        <v>0</v>
      </c>
      <c r="Q210" s="308">
        <v>0</v>
      </c>
      <c r="R210" s="308">
        <f t="shared" si="47"/>
        <v>0</v>
      </c>
    </row>
    <row r="211" spans="1:18" s="309" customFormat="1">
      <c r="A211" s="382" t="s">
        <v>1346</v>
      </c>
      <c r="B211" s="287" t="s">
        <v>905</v>
      </c>
      <c r="C211" s="275" t="s">
        <v>906</v>
      </c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7">
        <f t="shared" si="49"/>
        <v>0</v>
      </c>
      <c r="Q211" s="308">
        <v>0</v>
      </c>
      <c r="R211" s="308">
        <f t="shared" si="47"/>
        <v>0</v>
      </c>
    </row>
    <row r="212" spans="1:18" s="309" customFormat="1">
      <c r="A212" s="382" t="s">
        <v>1347</v>
      </c>
      <c r="B212" s="288" t="s">
        <v>495</v>
      </c>
      <c r="C212" s="279" t="s">
        <v>496</v>
      </c>
      <c r="D212" s="307">
        <f>SUM(D208:D211)</f>
        <v>0</v>
      </c>
      <c r="E212" s="307">
        <f t="shared" ref="E212:O212" si="51">SUM(E208:E211)</f>
        <v>0</v>
      </c>
      <c r="F212" s="307">
        <f t="shared" si="51"/>
        <v>0</v>
      </c>
      <c r="G212" s="307">
        <f t="shared" si="51"/>
        <v>0</v>
      </c>
      <c r="H212" s="307">
        <f t="shared" si="51"/>
        <v>0</v>
      </c>
      <c r="I212" s="307">
        <f t="shared" si="51"/>
        <v>0</v>
      </c>
      <c r="J212" s="307">
        <f t="shared" si="51"/>
        <v>0</v>
      </c>
      <c r="K212" s="307">
        <f t="shared" si="51"/>
        <v>0</v>
      </c>
      <c r="L212" s="307">
        <f t="shared" si="51"/>
        <v>0</v>
      </c>
      <c r="M212" s="307">
        <f t="shared" si="51"/>
        <v>0</v>
      </c>
      <c r="N212" s="307">
        <f t="shared" si="51"/>
        <v>0</v>
      </c>
      <c r="O212" s="307">
        <f t="shared" si="51"/>
        <v>0</v>
      </c>
      <c r="P212" s="307">
        <f t="shared" si="49"/>
        <v>0</v>
      </c>
      <c r="Q212" s="308">
        <v>0</v>
      </c>
      <c r="R212" s="308">
        <f t="shared" si="47"/>
        <v>0</v>
      </c>
    </row>
    <row r="213" spans="1:18" s="309" customFormat="1">
      <c r="A213" s="382" t="s">
        <v>1348</v>
      </c>
      <c r="B213" s="286" t="s">
        <v>163</v>
      </c>
      <c r="C213" s="279" t="s">
        <v>497</v>
      </c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7">
        <f t="shared" si="49"/>
        <v>0</v>
      </c>
      <c r="Q213" s="308">
        <v>0</v>
      </c>
      <c r="R213" s="308">
        <f t="shared" si="47"/>
        <v>0</v>
      </c>
    </row>
    <row r="214" spans="1:18" s="309" customFormat="1">
      <c r="A214" s="382" t="s">
        <v>1349</v>
      </c>
      <c r="B214" s="315" t="s">
        <v>117</v>
      </c>
      <c r="C214" s="316" t="s">
        <v>498</v>
      </c>
      <c r="D214" s="307">
        <f>D213+D212+D207</f>
        <v>0</v>
      </c>
      <c r="E214" s="307">
        <f t="shared" ref="E214:O214" si="52">E213+E212+E207</f>
        <v>0</v>
      </c>
      <c r="F214" s="307">
        <f t="shared" si="52"/>
        <v>236906125</v>
      </c>
      <c r="G214" s="307">
        <f t="shared" si="52"/>
        <v>0</v>
      </c>
      <c r="H214" s="307">
        <f t="shared" si="52"/>
        <v>0</v>
      </c>
      <c r="I214" s="307">
        <f t="shared" si="52"/>
        <v>0</v>
      </c>
      <c r="J214" s="307">
        <f t="shared" si="52"/>
        <v>0</v>
      </c>
      <c r="K214" s="307">
        <f t="shared" si="52"/>
        <v>0</v>
      </c>
      <c r="L214" s="307">
        <f t="shared" si="52"/>
        <v>0</v>
      </c>
      <c r="M214" s="307">
        <f t="shared" si="52"/>
        <v>0</v>
      </c>
      <c r="N214" s="307">
        <f t="shared" si="52"/>
        <v>0</v>
      </c>
      <c r="O214" s="307">
        <f t="shared" si="52"/>
        <v>0</v>
      </c>
      <c r="P214" s="307">
        <f t="shared" si="49"/>
        <v>236906125</v>
      </c>
      <c r="Q214" s="308">
        <v>236906125</v>
      </c>
      <c r="R214" s="308">
        <f t="shared" si="47"/>
        <v>0</v>
      </c>
    </row>
    <row r="215" spans="1:18" s="309" customFormat="1">
      <c r="A215" s="382" t="s">
        <v>1350</v>
      </c>
      <c r="B215" s="317" t="s">
        <v>907</v>
      </c>
      <c r="C215" s="318"/>
      <c r="D215" s="307">
        <f>D214+D185</f>
        <v>9526310</v>
      </c>
      <c r="E215" s="307">
        <f t="shared" ref="E215:O215" si="53">E214+E185</f>
        <v>9611300</v>
      </c>
      <c r="F215" s="307">
        <f t="shared" si="53"/>
        <v>248257435</v>
      </c>
      <c r="G215" s="307">
        <f t="shared" si="53"/>
        <v>15664789</v>
      </c>
      <c r="H215" s="307">
        <f t="shared" si="53"/>
        <v>12256310</v>
      </c>
      <c r="I215" s="307">
        <f t="shared" si="53"/>
        <v>30340742</v>
      </c>
      <c r="J215" s="307">
        <f t="shared" si="53"/>
        <v>14483857</v>
      </c>
      <c r="K215" s="307">
        <f t="shared" si="53"/>
        <v>10173310</v>
      </c>
      <c r="L215" s="307">
        <f t="shared" si="53"/>
        <v>27202440</v>
      </c>
      <c r="M215" s="307">
        <f t="shared" si="53"/>
        <v>141901605</v>
      </c>
      <c r="N215" s="307">
        <f t="shared" si="53"/>
        <v>10395310</v>
      </c>
      <c r="O215" s="307">
        <f t="shared" si="53"/>
        <v>14008826</v>
      </c>
      <c r="P215" s="307">
        <f t="shared" si="49"/>
        <v>543822234</v>
      </c>
      <c r="Q215" s="308">
        <f>545822234-2000000</f>
        <v>543822234</v>
      </c>
      <c r="R215" s="308">
        <f t="shared" si="47"/>
        <v>0</v>
      </c>
    </row>
    <row r="216" spans="1:18"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261"/>
      <c r="Q216" s="140"/>
      <c r="R216" s="154"/>
    </row>
    <row r="217" spans="1:18" hidden="1">
      <c r="C217" s="140"/>
      <c r="D217" s="140">
        <f>D215-D123</f>
        <v>-5573894</v>
      </c>
      <c r="E217" s="140">
        <f t="shared" ref="E217:Q217" si="54">E215-E123</f>
        <v>-2996861</v>
      </c>
      <c r="F217" s="140">
        <f t="shared" si="54"/>
        <v>207233724</v>
      </c>
      <c r="G217" s="140">
        <f t="shared" si="54"/>
        <v>-2396122</v>
      </c>
      <c r="H217" s="140">
        <f t="shared" si="54"/>
        <v>-30328810</v>
      </c>
      <c r="I217" s="140">
        <f t="shared" si="54"/>
        <v>-88661655</v>
      </c>
      <c r="J217" s="140">
        <f t="shared" si="54"/>
        <v>-21095474</v>
      </c>
      <c r="K217" s="140">
        <f t="shared" si="54"/>
        <v>-8298121</v>
      </c>
      <c r="L217" s="140">
        <f t="shared" si="54"/>
        <v>-44595230</v>
      </c>
      <c r="M217" s="140">
        <f t="shared" si="54"/>
        <v>38808627</v>
      </c>
      <c r="N217" s="140">
        <f t="shared" si="54"/>
        <v>-24199329</v>
      </c>
      <c r="O217" s="140">
        <f t="shared" si="54"/>
        <v>-17896855</v>
      </c>
      <c r="P217" s="140">
        <f t="shared" si="54"/>
        <v>0</v>
      </c>
      <c r="Q217" s="140">
        <f t="shared" si="54"/>
        <v>0</v>
      </c>
      <c r="R217" s="154"/>
    </row>
    <row r="218" spans="1:18"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261"/>
      <c r="Q218" s="140"/>
      <c r="R218" s="154"/>
    </row>
    <row r="219" spans="1:18"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261"/>
      <c r="Q219" s="140"/>
      <c r="R219" s="154"/>
    </row>
    <row r="220" spans="1:18"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261"/>
      <c r="Q220" s="140"/>
      <c r="R220" s="154"/>
    </row>
    <row r="221" spans="1:18"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261"/>
      <c r="Q221" s="140"/>
      <c r="R221" s="154"/>
    </row>
    <row r="222" spans="1:18"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261"/>
      <c r="Q222" s="140"/>
      <c r="R222" s="154"/>
    </row>
    <row r="223" spans="1:18"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261"/>
      <c r="Q223" s="140"/>
      <c r="R223" s="154"/>
    </row>
    <row r="224" spans="1:18"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261"/>
      <c r="Q224" s="140"/>
      <c r="R224" s="154"/>
    </row>
    <row r="225" spans="3:18"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261"/>
      <c r="Q225" s="140"/>
      <c r="R225" s="154"/>
    </row>
    <row r="226" spans="3:18"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261"/>
      <c r="Q226" s="140"/>
      <c r="R226" s="154"/>
    </row>
    <row r="227" spans="3:18"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261"/>
      <c r="Q227" s="140"/>
      <c r="R227" s="154"/>
    </row>
    <row r="228" spans="3:18"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261"/>
      <c r="Q228" s="140"/>
      <c r="R228" s="154"/>
    </row>
  </sheetData>
  <mergeCells count="1">
    <mergeCell ref="B2:P2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48" fitToHeight="0" orientation="landscape" r:id="rId1"/>
  <headerFooter alignWithMargins="0">
    <oddHeader xml:space="preserve">&amp;C17. melléklet a 7/2021. (V. 27.) önkormányzati rendelethez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L39"/>
  <sheetViews>
    <sheetView view="pageLayout" zoomScaleNormal="100" workbookViewId="0">
      <selection activeCell="L29" sqref="A1:L29"/>
    </sheetView>
  </sheetViews>
  <sheetFormatPr defaultRowHeight="15.75"/>
  <cols>
    <col min="1" max="1" width="9.140625" style="97"/>
    <col min="2" max="2" width="72.85546875" style="97" customWidth="1"/>
    <col min="3" max="5" width="18.5703125" style="91" customWidth="1"/>
    <col min="6" max="8" width="18.140625" style="91" customWidth="1"/>
    <col min="9" max="10" width="20.85546875" style="91" customWidth="1"/>
    <col min="11" max="11" width="20.85546875" style="91" hidden="1" customWidth="1"/>
    <col min="12" max="12" width="20.85546875" style="91" customWidth="1"/>
    <col min="13" max="16384" width="9.140625" style="97"/>
  </cols>
  <sheetData>
    <row r="1" spans="1:12" s="83" customFormat="1">
      <c r="A1" s="97"/>
      <c r="B1" s="403" t="s">
        <v>76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</row>
    <row r="2" spans="1:12">
      <c r="B2" s="403" t="s">
        <v>919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</row>
    <row r="3" spans="1:12"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</row>
    <row r="4" spans="1:12">
      <c r="A4" s="328"/>
      <c r="B4" s="328" t="s">
        <v>1122</v>
      </c>
      <c r="C4" s="329" t="s">
        <v>1123</v>
      </c>
      <c r="D4" s="329" t="s">
        <v>1124</v>
      </c>
      <c r="E4" s="329" t="s">
        <v>1125</v>
      </c>
      <c r="F4" s="329" t="s">
        <v>1126</v>
      </c>
      <c r="G4" s="329" t="s">
        <v>1127</v>
      </c>
      <c r="H4" s="329" t="s">
        <v>1128</v>
      </c>
      <c r="I4" s="329" t="s">
        <v>1129</v>
      </c>
      <c r="J4" s="329" t="s">
        <v>1130</v>
      </c>
      <c r="K4" s="329"/>
      <c r="L4" s="329" t="s">
        <v>1131</v>
      </c>
    </row>
    <row r="5" spans="1:12" ht="78.75">
      <c r="A5" s="51" t="s">
        <v>1132</v>
      </c>
      <c r="B5" s="27" t="s">
        <v>11</v>
      </c>
      <c r="C5" s="57" t="s">
        <v>228</v>
      </c>
      <c r="D5" s="57" t="s">
        <v>229</v>
      </c>
      <c r="E5" s="57" t="s">
        <v>236</v>
      </c>
      <c r="F5" s="57" t="s">
        <v>230</v>
      </c>
      <c r="G5" s="57" t="s">
        <v>255</v>
      </c>
      <c r="H5" s="57" t="s">
        <v>232</v>
      </c>
      <c r="I5" s="57" t="s">
        <v>233</v>
      </c>
      <c r="J5" s="57" t="s">
        <v>234</v>
      </c>
      <c r="K5" s="57" t="s">
        <v>235</v>
      </c>
      <c r="L5" s="57" t="s">
        <v>235</v>
      </c>
    </row>
    <row r="6" spans="1:12">
      <c r="A6" s="51" t="s">
        <v>1133</v>
      </c>
      <c r="B6" s="39" t="s">
        <v>127</v>
      </c>
      <c r="C6" s="84">
        <v>33461000</v>
      </c>
      <c r="D6" s="84">
        <v>35899396</v>
      </c>
      <c r="E6" s="84">
        <v>31052005</v>
      </c>
      <c r="F6" s="84">
        <v>37637000</v>
      </c>
      <c r="G6" s="84">
        <v>39093312</v>
      </c>
      <c r="H6" s="84">
        <v>37970221</v>
      </c>
      <c r="I6" s="84">
        <f t="shared" ref="I6:I17" si="0">C6+F6</f>
        <v>71098000</v>
      </c>
      <c r="J6" s="84">
        <f t="shared" ref="J6:J17" si="1">D6+G6</f>
        <v>74992708</v>
      </c>
      <c r="K6" s="84">
        <f t="shared" ref="K6:K17" si="2">E6+H6</f>
        <v>69022226</v>
      </c>
      <c r="L6" s="84">
        <f>E6+H6</f>
        <v>69022226</v>
      </c>
    </row>
    <row r="7" spans="1:12">
      <c r="A7" s="51" t="s">
        <v>1134</v>
      </c>
      <c r="B7" s="39" t="s">
        <v>128</v>
      </c>
      <c r="C7" s="84">
        <v>5910000</v>
      </c>
      <c r="D7" s="84">
        <v>6000180</v>
      </c>
      <c r="E7" s="84">
        <v>4723207</v>
      </c>
      <c r="F7" s="84">
        <v>6516000</v>
      </c>
      <c r="G7" s="84">
        <v>6765749</v>
      </c>
      <c r="H7" s="84">
        <v>6353612</v>
      </c>
      <c r="I7" s="84">
        <f t="shared" si="0"/>
        <v>12426000</v>
      </c>
      <c r="J7" s="84">
        <f t="shared" si="1"/>
        <v>12765929</v>
      </c>
      <c r="K7" s="84">
        <f t="shared" si="2"/>
        <v>11076819</v>
      </c>
      <c r="L7" s="84">
        <f t="shared" ref="L7:L28" si="3">E7+H7</f>
        <v>11076819</v>
      </c>
    </row>
    <row r="8" spans="1:12">
      <c r="A8" s="51" t="s">
        <v>1135</v>
      </c>
      <c r="B8" s="39" t="s">
        <v>129</v>
      </c>
      <c r="C8" s="84">
        <v>56058907</v>
      </c>
      <c r="D8" s="84">
        <v>84096748</v>
      </c>
      <c r="E8" s="84">
        <v>67201023</v>
      </c>
      <c r="F8" s="84">
        <v>9200000</v>
      </c>
      <c r="G8" s="84">
        <v>9200000</v>
      </c>
      <c r="H8" s="84">
        <v>6438979</v>
      </c>
      <c r="I8" s="84">
        <f t="shared" si="0"/>
        <v>65258907</v>
      </c>
      <c r="J8" s="84">
        <f t="shared" si="1"/>
        <v>93296748</v>
      </c>
      <c r="K8" s="84">
        <f t="shared" si="2"/>
        <v>73640002</v>
      </c>
      <c r="L8" s="84">
        <f t="shared" si="3"/>
        <v>73640002</v>
      </c>
    </row>
    <row r="9" spans="1:12">
      <c r="A9" s="51" t="s">
        <v>1136</v>
      </c>
      <c r="B9" s="39" t="s">
        <v>110</v>
      </c>
      <c r="C9" s="84">
        <v>1228000</v>
      </c>
      <c r="D9" s="84">
        <v>1228000</v>
      </c>
      <c r="E9" s="84">
        <v>885000</v>
      </c>
      <c r="F9" s="78"/>
      <c r="G9" s="78"/>
      <c r="H9" s="78"/>
      <c r="I9" s="84">
        <f t="shared" si="0"/>
        <v>1228000</v>
      </c>
      <c r="J9" s="84">
        <f t="shared" si="1"/>
        <v>1228000</v>
      </c>
      <c r="K9" s="84">
        <f t="shared" si="2"/>
        <v>885000</v>
      </c>
      <c r="L9" s="84">
        <f t="shared" si="3"/>
        <v>885000</v>
      </c>
    </row>
    <row r="10" spans="1:12">
      <c r="A10" s="51" t="s">
        <v>1137</v>
      </c>
      <c r="B10" s="39" t="s">
        <v>130</v>
      </c>
      <c r="C10" s="84">
        <f t="shared" ref="C10:H10" si="4">SUM(C11:C14)</f>
        <v>20147353</v>
      </c>
      <c r="D10" s="84">
        <f t="shared" si="4"/>
        <v>23123209</v>
      </c>
      <c r="E10" s="84">
        <f t="shared" si="4"/>
        <v>19546510</v>
      </c>
      <c r="F10" s="84">
        <f t="shared" si="4"/>
        <v>0</v>
      </c>
      <c r="G10" s="84">
        <f t="shared" si="4"/>
        <v>0</v>
      </c>
      <c r="H10" s="84">
        <f t="shared" si="4"/>
        <v>0</v>
      </c>
      <c r="I10" s="84">
        <f t="shared" si="0"/>
        <v>20147353</v>
      </c>
      <c r="J10" s="84">
        <f t="shared" si="1"/>
        <v>23123209</v>
      </c>
      <c r="K10" s="84">
        <f t="shared" si="2"/>
        <v>19546510</v>
      </c>
      <c r="L10" s="84">
        <f t="shared" si="3"/>
        <v>19546510</v>
      </c>
    </row>
    <row r="11" spans="1:12">
      <c r="A11" s="51" t="s">
        <v>1138</v>
      </c>
      <c r="B11" s="7" t="s">
        <v>131</v>
      </c>
      <c r="C11" s="78">
        <v>17947353</v>
      </c>
      <c r="D11" s="78">
        <v>17947353</v>
      </c>
      <c r="E11" s="78">
        <v>14779836</v>
      </c>
      <c r="F11" s="78"/>
      <c r="G11" s="78"/>
      <c r="H11" s="78"/>
      <c r="I11" s="78">
        <f t="shared" si="0"/>
        <v>17947353</v>
      </c>
      <c r="J11" s="78">
        <f t="shared" si="1"/>
        <v>17947353</v>
      </c>
      <c r="K11" s="78">
        <f t="shared" si="2"/>
        <v>14779836</v>
      </c>
      <c r="L11" s="78">
        <f t="shared" si="3"/>
        <v>14779836</v>
      </c>
    </row>
    <row r="12" spans="1:12">
      <c r="A12" s="51" t="s">
        <v>1139</v>
      </c>
      <c r="B12" s="7" t="s">
        <v>132</v>
      </c>
      <c r="C12" s="78">
        <v>2200000</v>
      </c>
      <c r="D12" s="78">
        <v>4785300</v>
      </c>
      <c r="E12" s="78">
        <v>4376118</v>
      </c>
      <c r="F12" s="78"/>
      <c r="G12" s="78"/>
      <c r="H12" s="78"/>
      <c r="I12" s="78">
        <f t="shared" si="0"/>
        <v>2200000</v>
      </c>
      <c r="J12" s="78">
        <f t="shared" si="1"/>
        <v>4785300</v>
      </c>
      <c r="K12" s="78">
        <f t="shared" si="2"/>
        <v>4376118</v>
      </c>
      <c r="L12" s="78">
        <f t="shared" si="3"/>
        <v>4376118</v>
      </c>
    </row>
    <row r="13" spans="1:12">
      <c r="A13" s="51" t="s">
        <v>1140</v>
      </c>
      <c r="B13" s="7" t="s">
        <v>237</v>
      </c>
      <c r="C13" s="78">
        <v>0</v>
      </c>
      <c r="D13" s="78">
        <v>390556</v>
      </c>
      <c r="E13" s="78">
        <v>390556</v>
      </c>
      <c r="F13" s="78">
        <v>0</v>
      </c>
      <c r="G13" s="78">
        <v>0</v>
      </c>
      <c r="H13" s="78">
        <v>0</v>
      </c>
      <c r="I13" s="78">
        <f t="shared" si="0"/>
        <v>0</v>
      </c>
      <c r="J13" s="78">
        <f t="shared" si="1"/>
        <v>390556</v>
      </c>
      <c r="K13" s="78">
        <f t="shared" si="2"/>
        <v>390556</v>
      </c>
      <c r="L13" s="78">
        <f t="shared" si="3"/>
        <v>390556</v>
      </c>
    </row>
    <row r="14" spans="1:12" ht="15.75" hidden="1" customHeight="1">
      <c r="A14" s="51"/>
      <c r="B14" s="7" t="s">
        <v>565</v>
      </c>
      <c r="C14" s="78">
        <v>0</v>
      </c>
      <c r="D14" s="78">
        <v>0</v>
      </c>
      <c r="E14" s="78">
        <v>0</v>
      </c>
      <c r="F14" s="78"/>
      <c r="G14" s="78"/>
      <c r="H14" s="78"/>
      <c r="I14" s="78">
        <f t="shared" si="0"/>
        <v>0</v>
      </c>
      <c r="J14" s="78">
        <f t="shared" si="1"/>
        <v>0</v>
      </c>
      <c r="K14" s="78">
        <f t="shared" si="2"/>
        <v>0</v>
      </c>
      <c r="L14" s="84">
        <f t="shared" si="3"/>
        <v>0</v>
      </c>
    </row>
    <row r="15" spans="1:12" s="83" customFormat="1">
      <c r="A15" s="51" t="s">
        <v>1141</v>
      </c>
      <c r="B15" s="32" t="s">
        <v>107</v>
      </c>
      <c r="C15" s="84">
        <f t="shared" ref="C15:H15" si="5">C6+C7+C8+C10+C9</f>
        <v>116805260</v>
      </c>
      <c r="D15" s="84">
        <f t="shared" si="5"/>
        <v>150347533</v>
      </c>
      <c r="E15" s="84">
        <f t="shared" si="5"/>
        <v>123407745</v>
      </c>
      <c r="F15" s="84">
        <f t="shared" si="5"/>
        <v>53353000</v>
      </c>
      <c r="G15" s="84">
        <f>G6+G7+G8+G10+G9</f>
        <v>55059061</v>
      </c>
      <c r="H15" s="84">
        <f t="shared" si="5"/>
        <v>50762812</v>
      </c>
      <c r="I15" s="84">
        <f t="shared" si="0"/>
        <v>170158260</v>
      </c>
      <c r="J15" s="84">
        <f t="shared" si="1"/>
        <v>205406594</v>
      </c>
      <c r="K15" s="84">
        <f t="shared" si="2"/>
        <v>174170557</v>
      </c>
      <c r="L15" s="84">
        <f t="shared" si="3"/>
        <v>174170557</v>
      </c>
    </row>
    <row r="16" spans="1:12" s="83" customFormat="1">
      <c r="A16" s="51" t="s">
        <v>1142</v>
      </c>
      <c r="B16" s="32" t="s">
        <v>149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f t="shared" si="0"/>
        <v>0</v>
      </c>
      <c r="J16" s="84">
        <f t="shared" si="1"/>
        <v>0</v>
      </c>
      <c r="K16" s="84">
        <f t="shared" si="2"/>
        <v>0</v>
      </c>
      <c r="L16" s="84">
        <f t="shared" si="3"/>
        <v>0</v>
      </c>
    </row>
    <row r="17" spans="1:12" s="83" customFormat="1">
      <c r="A17" s="51" t="s">
        <v>1143</v>
      </c>
      <c r="B17" s="32" t="s">
        <v>462</v>
      </c>
      <c r="C17" s="84">
        <v>3067044</v>
      </c>
      <c r="D17" s="84">
        <v>3067044</v>
      </c>
      <c r="E17" s="84">
        <v>3067044</v>
      </c>
      <c r="F17" s="84"/>
      <c r="G17" s="84"/>
      <c r="H17" s="84"/>
      <c r="I17" s="84">
        <f t="shared" si="0"/>
        <v>3067044</v>
      </c>
      <c r="J17" s="84">
        <f t="shared" si="1"/>
        <v>3067044</v>
      </c>
      <c r="K17" s="84">
        <f t="shared" si="2"/>
        <v>3067044</v>
      </c>
      <c r="L17" s="84">
        <f t="shared" si="3"/>
        <v>3067044</v>
      </c>
    </row>
    <row r="18" spans="1:12" s="117" customFormat="1" ht="24.75" customHeight="1">
      <c r="A18" s="51" t="s">
        <v>1144</v>
      </c>
      <c r="B18" s="115" t="s">
        <v>0</v>
      </c>
      <c r="C18" s="116">
        <f t="shared" ref="C18:K18" si="6">C15+C16+C17</f>
        <v>119872304</v>
      </c>
      <c r="D18" s="116">
        <f t="shared" si="6"/>
        <v>153414577</v>
      </c>
      <c r="E18" s="116">
        <f t="shared" si="6"/>
        <v>126474789</v>
      </c>
      <c r="F18" s="116">
        <f t="shared" si="6"/>
        <v>53353000</v>
      </c>
      <c r="G18" s="116">
        <f t="shared" si="6"/>
        <v>55059061</v>
      </c>
      <c r="H18" s="116">
        <f t="shared" si="6"/>
        <v>50762812</v>
      </c>
      <c r="I18" s="116">
        <f t="shared" si="6"/>
        <v>173225304</v>
      </c>
      <c r="J18" s="116">
        <f t="shared" si="6"/>
        <v>208473638</v>
      </c>
      <c r="K18" s="116">
        <f t="shared" si="6"/>
        <v>177237601</v>
      </c>
      <c r="L18" s="121">
        <f t="shared" si="3"/>
        <v>177237601</v>
      </c>
    </row>
    <row r="19" spans="1:12" ht="20.25" customHeight="1">
      <c r="A19" s="51" t="s">
        <v>1145</v>
      </c>
      <c r="B19" s="39" t="s">
        <v>134</v>
      </c>
      <c r="C19" s="84">
        <v>204185943</v>
      </c>
      <c r="D19" s="84">
        <v>338879056</v>
      </c>
      <c r="E19" s="84">
        <v>131251949</v>
      </c>
      <c r="F19" s="78">
        <v>0</v>
      </c>
      <c r="G19" s="78">
        <v>0</v>
      </c>
      <c r="H19" s="78">
        <v>0</v>
      </c>
      <c r="I19" s="84">
        <f t="shared" ref="I19:K20" si="7">C19+F19</f>
        <v>204185943</v>
      </c>
      <c r="J19" s="84">
        <f t="shared" si="7"/>
        <v>338879056</v>
      </c>
      <c r="K19" s="84">
        <f t="shared" si="7"/>
        <v>131251949</v>
      </c>
      <c r="L19" s="84">
        <f t="shared" si="3"/>
        <v>131251949</v>
      </c>
    </row>
    <row r="20" spans="1:12">
      <c r="A20" s="51" t="s">
        <v>1146</v>
      </c>
      <c r="B20" s="39" t="s">
        <v>135</v>
      </c>
      <c r="C20" s="84">
        <v>65194488</v>
      </c>
      <c r="D20" s="84">
        <v>65194488</v>
      </c>
      <c r="E20" s="84">
        <v>60496361</v>
      </c>
      <c r="F20" s="84"/>
      <c r="G20" s="84"/>
      <c r="H20" s="84"/>
      <c r="I20" s="84">
        <f t="shared" si="7"/>
        <v>65194488</v>
      </c>
      <c r="J20" s="84">
        <f t="shared" si="7"/>
        <v>65194488</v>
      </c>
      <c r="K20" s="84">
        <f t="shared" si="7"/>
        <v>60496361</v>
      </c>
      <c r="L20" s="84">
        <f t="shared" si="3"/>
        <v>60496361</v>
      </c>
    </row>
    <row r="21" spans="1:12">
      <c r="A21" s="51" t="s">
        <v>1147</v>
      </c>
      <c r="B21" s="39" t="s">
        <v>136</v>
      </c>
      <c r="C21" s="84">
        <f>SUM(C22:C25)</f>
        <v>101216499</v>
      </c>
      <c r="D21" s="84">
        <f t="shared" ref="D21:K21" si="8">SUM(D22:D25)</f>
        <v>101216499</v>
      </c>
      <c r="E21" s="84">
        <f t="shared" si="8"/>
        <v>5468931</v>
      </c>
      <c r="F21" s="84">
        <f t="shared" si="8"/>
        <v>0</v>
      </c>
      <c r="G21" s="84">
        <f t="shared" si="8"/>
        <v>0</v>
      </c>
      <c r="H21" s="84">
        <f t="shared" si="8"/>
        <v>0</v>
      </c>
      <c r="I21" s="84">
        <f t="shared" si="8"/>
        <v>101216499</v>
      </c>
      <c r="J21" s="84">
        <f t="shared" si="8"/>
        <v>101216499</v>
      </c>
      <c r="K21" s="84">
        <f t="shared" si="8"/>
        <v>5468931</v>
      </c>
      <c r="L21" s="84">
        <f t="shared" si="3"/>
        <v>5468931</v>
      </c>
    </row>
    <row r="22" spans="1:12">
      <c r="A22" s="51" t="s">
        <v>1148</v>
      </c>
      <c r="B22" s="7" t="s">
        <v>137</v>
      </c>
      <c r="C22" s="78">
        <v>101216499</v>
      </c>
      <c r="D22" s="78">
        <v>101216499</v>
      </c>
      <c r="E22" s="78">
        <v>5468931</v>
      </c>
      <c r="F22" s="78"/>
      <c r="G22" s="78"/>
      <c r="H22" s="78"/>
      <c r="I22" s="78">
        <f t="shared" ref="I22:K25" si="9">C22+F22</f>
        <v>101216499</v>
      </c>
      <c r="J22" s="78">
        <f t="shared" si="9"/>
        <v>101216499</v>
      </c>
      <c r="K22" s="78">
        <f t="shared" si="9"/>
        <v>5468931</v>
      </c>
      <c r="L22" s="78">
        <f t="shared" si="3"/>
        <v>5468931</v>
      </c>
    </row>
    <row r="23" spans="1:12">
      <c r="A23" s="51" t="s">
        <v>1149</v>
      </c>
      <c r="B23" s="7" t="s">
        <v>138</v>
      </c>
      <c r="C23" s="78">
        <v>0</v>
      </c>
      <c r="D23" s="78">
        <v>0</v>
      </c>
      <c r="E23" s="78">
        <v>0</v>
      </c>
      <c r="F23" s="78"/>
      <c r="G23" s="78"/>
      <c r="H23" s="78"/>
      <c r="I23" s="78">
        <f t="shared" si="9"/>
        <v>0</v>
      </c>
      <c r="J23" s="78">
        <f t="shared" si="9"/>
        <v>0</v>
      </c>
      <c r="K23" s="78">
        <f t="shared" si="9"/>
        <v>0</v>
      </c>
      <c r="L23" s="78">
        <f t="shared" si="3"/>
        <v>0</v>
      </c>
    </row>
    <row r="24" spans="1:12">
      <c r="A24" s="51" t="s">
        <v>1150</v>
      </c>
      <c r="B24" s="7" t="s">
        <v>133</v>
      </c>
      <c r="C24" s="78">
        <v>0</v>
      </c>
      <c r="D24" s="78">
        <v>0</v>
      </c>
      <c r="E24" s="78">
        <v>0</v>
      </c>
      <c r="F24" s="78"/>
      <c r="G24" s="78"/>
      <c r="H24" s="78"/>
      <c r="I24" s="78">
        <f t="shared" si="9"/>
        <v>0</v>
      </c>
      <c r="J24" s="78">
        <f t="shared" si="9"/>
        <v>0</v>
      </c>
      <c r="K24" s="78">
        <f t="shared" si="9"/>
        <v>0</v>
      </c>
      <c r="L24" s="78">
        <f t="shared" si="3"/>
        <v>0</v>
      </c>
    </row>
    <row r="25" spans="1:12" ht="47.25" hidden="1" customHeight="1">
      <c r="A25" s="51"/>
      <c r="B25" s="7" t="s">
        <v>74</v>
      </c>
      <c r="C25" s="78"/>
      <c r="D25" s="78"/>
      <c r="E25" s="78"/>
      <c r="F25" s="78"/>
      <c r="G25" s="78"/>
      <c r="H25" s="78"/>
      <c r="I25" s="78">
        <f t="shared" si="9"/>
        <v>0</v>
      </c>
      <c r="J25" s="78">
        <f t="shared" si="9"/>
        <v>0</v>
      </c>
      <c r="K25" s="78">
        <f t="shared" si="9"/>
        <v>0</v>
      </c>
      <c r="L25" s="84">
        <f t="shared" si="3"/>
        <v>0</v>
      </c>
    </row>
    <row r="26" spans="1:12" s="83" customFormat="1">
      <c r="A26" s="51" t="s">
        <v>1151</v>
      </c>
      <c r="B26" s="32" t="s">
        <v>108</v>
      </c>
      <c r="C26" s="84">
        <f t="shared" ref="C26:K26" si="10">C19+C20+C21</f>
        <v>370596930</v>
      </c>
      <c r="D26" s="84">
        <f t="shared" si="10"/>
        <v>505290043</v>
      </c>
      <c r="E26" s="84">
        <f t="shared" si="10"/>
        <v>197217241</v>
      </c>
      <c r="F26" s="84">
        <f t="shared" si="10"/>
        <v>0</v>
      </c>
      <c r="G26" s="84">
        <f t="shared" si="10"/>
        <v>0</v>
      </c>
      <c r="H26" s="84">
        <f t="shared" si="10"/>
        <v>0</v>
      </c>
      <c r="I26" s="84">
        <f t="shared" si="10"/>
        <v>370596930</v>
      </c>
      <c r="J26" s="84">
        <f t="shared" si="10"/>
        <v>505290043</v>
      </c>
      <c r="K26" s="84">
        <f t="shared" si="10"/>
        <v>197217241</v>
      </c>
      <c r="L26" s="84">
        <f t="shared" si="3"/>
        <v>197217241</v>
      </c>
    </row>
    <row r="27" spans="1:12" s="83" customFormat="1">
      <c r="A27" s="51" t="s">
        <v>1152</v>
      </c>
      <c r="B27" s="32" t="s">
        <v>462</v>
      </c>
      <c r="C27" s="84">
        <v>0</v>
      </c>
      <c r="D27" s="84">
        <v>0</v>
      </c>
      <c r="E27" s="84">
        <v>0</v>
      </c>
      <c r="F27" s="84"/>
      <c r="G27" s="84"/>
      <c r="H27" s="84"/>
      <c r="I27" s="84">
        <f>C27+F27</f>
        <v>0</v>
      </c>
      <c r="J27" s="84">
        <f>D27+G27</f>
        <v>0</v>
      </c>
      <c r="K27" s="84">
        <f>E27+H27</f>
        <v>0</v>
      </c>
      <c r="L27" s="84">
        <f t="shared" si="3"/>
        <v>0</v>
      </c>
    </row>
    <row r="28" spans="1:12" s="117" customFormat="1" ht="24" customHeight="1">
      <c r="A28" s="51" t="s">
        <v>1153</v>
      </c>
      <c r="B28" s="115" t="s">
        <v>1</v>
      </c>
      <c r="C28" s="116">
        <f t="shared" ref="C28:K28" si="11">C26+C27</f>
        <v>370596930</v>
      </c>
      <c r="D28" s="116">
        <f t="shared" si="11"/>
        <v>505290043</v>
      </c>
      <c r="E28" s="116">
        <f t="shared" si="11"/>
        <v>197217241</v>
      </c>
      <c r="F28" s="116">
        <f t="shared" si="11"/>
        <v>0</v>
      </c>
      <c r="G28" s="116">
        <f t="shared" si="11"/>
        <v>0</v>
      </c>
      <c r="H28" s="116">
        <f t="shared" si="11"/>
        <v>0</v>
      </c>
      <c r="I28" s="116">
        <f t="shared" si="11"/>
        <v>370596930</v>
      </c>
      <c r="J28" s="116">
        <f t="shared" si="11"/>
        <v>505290043</v>
      </c>
      <c r="K28" s="116">
        <f t="shared" si="11"/>
        <v>197217241</v>
      </c>
      <c r="L28" s="121">
        <f t="shared" si="3"/>
        <v>197217241</v>
      </c>
    </row>
    <row r="29" spans="1:12" s="117" customFormat="1" ht="36" customHeight="1">
      <c r="A29" s="51" t="s">
        <v>1154</v>
      </c>
      <c r="B29" s="120" t="s">
        <v>2</v>
      </c>
      <c r="C29" s="119">
        <f t="shared" ref="C29:H29" si="12">SUM(C18,C28)</f>
        <v>490469234</v>
      </c>
      <c r="D29" s="119">
        <f t="shared" si="12"/>
        <v>658704620</v>
      </c>
      <c r="E29" s="119">
        <f t="shared" si="12"/>
        <v>323692030</v>
      </c>
      <c r="F29" s="119">
        <f>SUM(F18,F28)</f>
        <v>53353000</v>
      </c>
      <c r="G29" s="119">
        <f t="shared" si="12"/>
        <v>55059061</v>
      </c>
      <c r="H29" s="119">
        <f t="shared" si="12"/>
        <v>50762812</v>
      </c>
      <c r="I29" s="119">
        <f>C29+F29</f>
        <v>543822234</v>
      </c>
      <c r="J29" s="119">
        <f>D29+G29</f>
        <v>713763681</v>
      </c>
      <c r="K29" s="119">
        <f>E29+H29</f>
        <v>374454842</v>
      </c>
      <c r="L29" s="121">
        <f>E29+H29</f>
        <v>374454842</v>
      </c>
    </row>
    <row r="30" spans="1:12" ht="15.75" hidden="1" customHeight="1">
      <c r="C30" s="91">
        <v>73375</v>
      </c>
      <c r="D30" s="91">
        <v>81497</v>
      </c>
      <c r="E30" s="91">
        <v>42923</v>
      </c>
      <c r="F30" s="91">
        <v>32976</v>
      </c>
      <c r="G30" s="91">
        <v>34604</v>
      </c>
      <c r="H30" s="91">
        <v>18584</v>
      </c>
    </row>
    <row r="31" spans="1:12" ht="15.75" hidden="1" customHeight="1">
      <c r="C31" s="91">
        <v>32976</v>
      </c>
      <c r="D31" s="91">
        <v>8000</v>
      </c>
      <c r="E31" s="91">
        <v>3805</v>
      </c>
    </row>
    <row r="32" spans="1:12" ht="15.75" hidden="1" customHeight="1">
      <c r="D32" s="91">
        <v>32976</v>
      </c>
      <c r="E32" s="91">
        <v>17833</v>
      </c>
    </row>
    <row r="34" spans="3:12" ht="15.75" hidden="1" customHeight="1">
      <c r="C34" s="91">
        <v>32976</v>
      </c>
      <c r="D34" s="91">
        <v>33699</v>
      </c>
      <c r="E34" s="91">
        <v>33699</v>
      </c>
      <c r="I34" s="91">
        <v>106351</v>
      </c>
      <c r="J34" s="91">
        <v>127139</v>
      </c>
      <c r="L34" s="91">
        <v>116067</v>
      </c>
    </row>
    <row r="35" spans="3:12" ht="15.75" hidden="1" customHeight="1">
      <c r="C35" s="91">
        <f>C29+C34</f>
        <v>490502210</v>
      </c>
      <c r="D35" s="91">
        <f>D29+D34</f>
        <v>658738319</v>
      </c>
      <c r="E35" s="91">
        <f>E29+E34</f>
        <v>323725729</v>
      </c>
      <c r="I35" s="91">
        <v>32976</v>
      </c>
      <c r="J35" s="91">
        <v>43927</v>
      </c>
      <c r="L35" s="91">
        <v>41699</v>
      </c>
    </row>
    <row r="36" spans="3:12" ht="15.75" hidden="1" customHeight="1">
      <c r="I36" s="91">
        <f>SUM(I34:I35)</f>
        <v>139327</v>
      </c>
      <c r="J36" s="91">
        <f>SUM(J34:J35)</f>
        <v>171066</v>
      </c>
      <c r="K36" s="91">
        <f>SUM(K34:K35)</f>
        <v>0</v>
      </c>
      <c r="L36" s="91">
        <f>SUM(L34:L35)</f>
        <v>157766</v>
      </c>
    </row>
    <row r="37" spans="3:12" ht="15.75" hidden="1" customHeight="1">
      <c r="I37" s="91">
        <v>-32976</v>
      </c>
      <c r="J37" s="91">
        <v>-33699</v>
      </c>
      <c r="L37" s="91">
        <v>-33699</v>
      </c>
    </row>
    <row r="38" spans="3:12" ht="15.75" hidden="1" customHeight="1">
      <c r="I38" s="91">
        <f>SUM(I36:I37)</f>
        <v>106351</v>
      </c>
      <c r="J38" s="91">
        <f>SUM(J36:J37)</f>
        <v>137367</v>
      </c>
      <c r="K38" s="91">
        <f>SUM(K36:K37)</f>
        <v>0</v>
      </c>
      <c r="L38" s="91">
        <f>SUM(L36:L37)</f>
        <v>124067</v>
      </c>
    </row>
    <row r="39" spans="3:12" ht="15.75" hidden="1" customHeight="1"/>
  </sheetData>
  <mergeCells count="2">
    <mergeCell ref="B2:L2"/>
    <mergeCell ref="B1:L1"/>
  </mergeCells>
  <phoneticPr fontId="2" type="noConversion"/>
  <pageMargins left="0.36854166666666666" right="0.35433070866141736" top="0.98425196850393704" bottom="0.98425196850393704" header="0.51181102362204722" footer="0.51181102362204722"/>
  <pageSetup paperSize="9" scale="56" orientation="landscape" r:id="rId1"/>
  <headerFooter alignWithMargins="0">
    <oddHeader xml:space="preserve">&amp;C1. melléklet a 7/2021. (V. 27.) önkormányzati rendelethez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Munka28">
    <tabColor rgb="FF00B0F0"/>
    <pageSetUpPr fitToPage="1"/>
  </sheetPr>
  <dimension ref="A1:T228"/>
  <sheetViews>
    <sheetView view="pageLayout" topLeftCell="A2" zoomScaleNormal="100" workbookViewId="0">
      <selection activeCell="P75" sqref="A1:P75"/>
    </sheetView>
  </sheetViews>
  <sheetFormatPr defaultRowHeight="15"/>
  <cols>
    <col min="1" max="1" width="9.140625" style="64"/>
    <col min="2" max="2" width="91.140625" customWidth="1"/>
    <col min="4" max="4" width="13.140625" customWidth="1"/>
    <col min="5" max="6" width="12.5703125" customWidth="1"/>
    <col min="7" max="7" width="14" customWidth="1"/>
    <col min="8" max="8" width="14.140625" customWidth="1"/>
    <col min="9" max="9" width="15.5703125" customWidth="1"/>
    <col min="10" max="10" width="15.7109375" customWidth="1"/>
    <col min="11" max="11" width="15.28515625" customWidth="1"/>
    <col min="12" max="12" width="16.140625" customWidth="1"/>
    <col min="13" max="13" width="12.140625" customWidth="1"/>
    <col min="14" max="14" width="14.140625" customWidth="1"/>
    <col min="15" max="15" width="14" customWidth="1"/>
    <col min="16" max="16" width="21.140625" style="268" customWidth="1"/>
    <col min="17" max="18" width="0" hidden="1" customWidth="1"/>
  </cols>
  <sheetData>
    <row r="1" spans="1:20" hidden="1">
      <c r="B1" s="266" t="s">
        <v>583</v>
      </c>
      <c r="C1" s="267"/>
      <c r="D1" s="267"/>
      <c r="E1" s="267"/>
      <c r="F1" s="267"/>
      <c r="G1" s="267"/>
    </row>
    <row r="2" spans="1:20" ht="26.25" customHeight="1">
      <c r="B2" s="422" t="s">
        <v>925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</row>
    <row r="3" spans="1:20">
      <c r="B3" s="135"/>
    </row>
    <row r="4" spans="1:20">
      <c r="B4" s="135" t="s">
        <v>908</v>
      </c>
    </row>
    <row r="5" spans="1:20" s="97" customFormat="1" ht="15.75">
      <c r="A5" s="328"/>
      <c r="B5" s="342" t="s">
        <v>1122</v>
      </c>
      <c r="C5" s="329" t="s">
        <v>1123</v>
      </c>
      <c r="D5" s="329" t="s">
        <v>1124</v>
      </c>
      <c r="E5" s="329" t="s">
        <v>1125</v>
      </c>
      <c r="F5" s="329" t="s">
        <v>1126</v>
      </c>
      <c r="G5" s="329" t="s">
        <v>1127</v>
      </c>
      <c r="H5" s="329" t="s">
        <v>1128</v>
      </c>
      <c r="I5" s="329" t="s">
        <v>1129</v>
      </c>
      <c r="J5" s="329" t="s">
        <v>1130</v>
      </c>
      <c r="K5" s="329" t="s">
        <v>1131</v>
      </c>
      <c r="L5" s="329" t="s">
        <v>1187</v>
      </c>
      <c r="M5" s="328" t="s">
        <v>1304</v>
      </c>
      <c r="N5" s="328" t="s">
        <v>1305</v>
      </c>
      <c r="O5" s="328" t="s">
        <v>1306</v>
      </c>
      <c r="P5" s="328" t="s">
        <v>1307</v>
      </c>
    </row>
    <row r="6" spans="1:20" s="309" customFormat="1" ht="25.5">
      <c r="A6" s="382" t="s">
        <v>1132</v>
      </c>
      <c r="B6" s="269" t="s">
        <v>421</v>
      </c>
      <c r="C6" s="270" t="s">
        <v>422</v>
      </c>
      <c r="D6" s="306" t="s">
        <v>585</v>
      </c>
      <c r="E6" s="306" t="s">
        <v>586</v>
      </c>
      <c r="F6" s="306" t="s">
        <v>587</v>
      </c>
      <c r="G6" s="306" t="s">
        <v>588</v>
      </c>
      <c r="H6" s="306" t="s">
        <v>589</v>
      </c>
      <c r="I6" s="306" t="s">
        <v>590</v>
      </c>
      <c r="J6" s="306" t="s">
        <v>591</v>
      </c>
      <c r="K6" s="306" t="s">
        <v>592</v>
      </c>
      <c r="L6" s="306" t="s">
        <v>593</v>
      </c>
      <c r="M6" s="306" t="s">
        <v>594</v>
      </c>
      <c r="N6" s="306" t="s">
        <v>595</v>
      </c>
      <c r="O6" s="306" t="s">
        <v>596</v>
      </c>
      <c r="P6" s="307" t="s">
        <v>597</v>
      </c>
      <c r="Q6" s="308"/>
      <c r="R6" s="308" t="s">
        <v>598</v>
      </c>
      <c r="S6" s="312"/>
      <c r="T6" s="312"/>
    </row>
    <row r="7" spans="1:20" s="309" customFormat="1">
      <c r="A7" s="382" t="s">
        <v>1133</v>
      </c>
      <c r="B7" s="271" t="s">
        <v>599</v>
      </c>
      <c r="C7" s="272" t="s">
        <v>600</v>
      </c>
      <c r="D7" s="306">
        <v>2778400</v>
      </c>
      <c r="E7" s="306">
        <v>2778400</v>
      </c>
      <c r="F7" s="306">
        <v>2778400</v>
      </c>
      <c r="G7" s="306">
        <v>2778400</v>
      </c>
      <c r="H7" s="306">
        <v>2778400</v>
      </c>
      <c r="I7" s="306">
        <v>2778400</v>
      </c>
      <c r="J7" s="306">
        <v>2778400</v>
      </c>
      <c r="K7" s="306">
        <v>2778400</v>
      </c>
      <c r="L7" s="306">
        <v>2778400</v>
      </c>
      <c r="M7" s="306">
        <v>2778400</v>
      </c>
      <c r="N7" s="306">
        <v>2778400</v>
      </c>
      <c r="O7" s="306">
        <v>2778600</v>
      </c>
      <c r="P7" s="307">
        <f>SUM(D7:O7)</f>
        <v>33341000</v>
      </c>
      <c r="Q7" s="308">
        <v>17840</v>
      </c>
      <c r="R7" s="308">
        <f>P7-Q7</f>
        <v>33323160</v>
      </c>
      <c r="S7" s="312"/>
      <c r="T7" s="312"/>
    </row>
    <row r="8" spans="1:20" s="309" customFormat="1">
      <c r="A8" s="382" t="s">
        <v>1134</v>
      </c>
      <c r="B8" s="271" t="s">
        <v>601</v>
      </c>
      <c r="C8" s="273" t="s">
        <v>602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7">
        <f t="shared" ref="P8:P71" si="0">SUM(D8:O8)</f>
        <v>0</v>
      </c>
      <c r="Q8" s="308"/>
      <c r="R8" s="308">
        <f t="shared" ref="R8:R71" si="1">P8-Q8</f>
        <v>0</v>
      </c>
      <c r="S8" s="312"/>
      <c r="T8" s="312"/>
    </row>
    <row r="9" spans="1:20" s="309" customFormat="1">
      <c r="A9" s="382" t="s">
        <v>1135</v>
      </c>
      <c r="B9" s="271" t="s">
        <v>603</v>
      </c>
      <c r="C9" s="273" t="s">
        <v>604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7">
        <f t="shared" si="0"/>
        <v>0</v>
      </c>
      <c r="Q9" s="308"/>
      <c r="R9" s="308">
        <f t="shared" si="1"/>
        <v>0</v>
      </c>
      <c r="S9" s="312"/>
      <c r="T9" s="312"/>
    </row>
    <row r="10" spans="1:20" s="309" customFormat="1">
      <c r="A10" s="382" t="s">
        <v>1136</v>
      </c>
      <c r="B10" s="274" t="s">
        <v>605</v>
      </c>
      <c r="C10" s="273" t="s">
        <v>606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7">
        <f t="shared" si="0"/>
        <v>0</v>
      </c>
      <c r="Q10" s="308"/>
      <c r="R10" s="308">
        <f t="shared" si="1"/>
        <v>0</v>
      </c>
      <c r="S10" s="312"/>
      <c r="T10" s="312"/>
    </row>
    <row r="11" spans="1:20" s="309" customFormat="1">
      <c r="A11" s="382" t="s">
        <v>1137</v>
      </c>
      <c r="B11" s="274" t="s">
        <v>607</v>
      </c>
      <c r="C11" s="273" t="s">
        <v>608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7">
        <f t="shared" si="0"/>
        <v>0</v>
      </c>
      <c r="Q11" s="308"/>
      <c r="R11" s="308">
        <f t="shared" si="1"/>
        <v>0</v>
      </c>
      <c r="S11" s="312"/>
      <c r="T11" s="312"/>
    </row>
    <row r="12" spans="1:20" s="309" customFormat="1">
      <c r="A12" s="382" t="s">
        <v>1138</v>
      </c>
      <c r="B12" s="274" t="s">
        <v>609</v>
      </c>
      <c r="C12" s="273" t="s">
        <v>610</v>
      </c>
      <c r="D12" s="306"/>
      <c r="E12" s="306"/>
      <c r="F12" s="306">
        <v>1275000</v>
      </c>
      <c r="G12" s="306"/>
      <c r="H12" s="306"/>
      <c r="I12" s="306"/>
      <c r="J12" s="306"/>
      <c r="K12" s="306"/>
      <c r="L12" s="306"/>
      <c r="M12" s="306"/>
      <c r="N12" s="306"/>
      <c r="O12" s="306"/>
      <c r="P12" s="307">
        <f t="shared" si="0"/>
        <v>1275000</v>
      </c>
      <c r="Q12" s="308"/>
      <c r="R12" s="308">
        <f t="shared" si="1"/>
        <v>1275000</v>
      </c>
      <c r="S12" s="312"/>
      <c r="T12" s="312"/>
    </row>
    <row r="13" spans="1:20" s="309" customFormat="1">
      <c r="A13" s="382" t="s">
        <v>1139</v>
      </c>
      <c r="B13" s="274" t="s">
        <v>611</v>
      </c>
      <c r="C13" s="273" t="s">
        <v>612</v>
      </c>
      <c r="D13" s="306"/>
      <c r="E13" s="306"/>
      <c r="F13" s="306">
        <v>870000</v>
      </c>
      <c r="G13" s="306"/>
      <c r="H13" s="306"/>
      <c r="I13" s="306">
        <v>320000</v>
      </c>
      <c r="J13" s="306"/>
      <c r="K13" s="306">
        <v>150000</v>
      </c>
      <c r="L13" s="306"/>
      <c r="M13" s="306"/>
      <c r="N13" s="306"/>
      <c r="O13" s="306"/>
      <c r="P13" s="307">
        <f t="shared" si="0"/>
        <v>1340000</v>
      </c>
      <c r="Q13" s="308">
        <v>1895</v>
      </c>
      <c r="R13" s="308">
        <f t="shared" si="1"/>
        <v>1338105</v>
      </c>
      <c r="S13" s="312"/>
      <c r="T13" s="312"/>
    </row>
    <row r="14" spans="1:20" s="309" customFormat="1">
      <c r="A14" s="382" t="s">
        <v>1140</v>
      </c>
      <c r="B14" s="274" t="s">
        <v>613</v>
      </c>
      <c r="C14" s="273" t="s">
        <v>614</v>
      </c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7">
        <f t="shared" si="0"/>
        <v>0</v>
      </c>
      <c r="Q14" s="308"/>
      <c r="R14" s="308">
        <f t="shared" si="1"/>
        <v>0</v>
      </c>
      <c r="S14" s="312"/>
      <c r="T14" s="312"/>
    </row>
    <row r="15" spans="1:20" s="309" customFormat="1">
      <c r="A15" s="382" t="s">
        <v>1141</v>
      </c>
      <c r="B15" s="275" t="s">
        <v>615</v>
      </c>
      <c r="C15" s="273" t="s">
        <v>616</v>
      </c>
      <c r="D15" s="306">
        <v>65000</v>
      </c>
      <c r="E15" s="306">
        <v>65000</v>
      </c>
      <c r="F15" s="306">
        <v>65000</v>
      </c>
      <c r="G15" s="306">
        <v>65000</v>
      </c>
      <c r="H15" s="306">
        <v>65000</v>
      </c>
      <c r="I15" s="306">
        <v>65000</v>
      </c>
      <c r="J15" s="306">
        <v>65000</v>
      </c>
      <c r="K15" s="306">
        <v>65000</v>
      </c>
      <c r="L15" s="306">
        <v>65000</v>
      </c>
      <c r="M15" s="306">
        <v>65000</v>
      </c>
      <c r="N15" s="306">
        <v>65000</v>
      </c>
      <c r="O15" s="306">
        <v>70000</v>
      </c>
      <c r="P15" s="307">
        <f t="shared" si="0"/>
        <v>785000</v>
      </c>
      <c r="Q15" s="308">
        <v>250</v>
      </c>
      <c r="R15" s="308">
        <f t="shared" si="1"/>
        <v>784750</v>
      </c>
      <c r="S15" s="312"/>
      <c r="T15" s="312"/>
    </row>
    <row r="16" spans="1:20" s="309" customFormat="1">
      <c r="A16" s="382" t="s">
        <v>1142</v>
      </c>
      <c r="B16" s="275" t="s">
        <v>617</v>
      </c>
      <c r="C16" s="273" t="s">
        <v>618</v>
      </c>
      <c r="D16" s="306">
        <v>75000</v>
      </c>
      <c r="E16" s="306">
        <v>75000</v>
      </c>
      <c r="F16" s="306">
        <v>75000</v>
      </c>
      <c r="G16" s="306">
        <v>75000</v>
      </c>
      <c r="H16" s="306">
        <v>75000</v>
      </c>
      <c r="I16" s="306">
        <v>75000</v>
      </c>
      <c r="J16" s="306">
        <v>75000</v>
      </c>
      <c r="K16" s="306">
        <v>75000</v>
      </c>
      <c r="L16" s="306">
        <v>75000</v>
      </c>
      <c r="M16" s="306">
        <v>75000</v>
      </c>
      <c r="N16" s="306">
        <v>75000</v>
      </c>
      <c r="O16" s="306">
        <v>71000</v>
      </c>
      <c r="P16" s="307">
        <f t="shared" si="0"/>
        <v>896000</v>
      </c>
      <c r="Q16" s="308">
        <v>580</v>
      </c>
      <c r="R16" s="308">
        <f t="shared" si="1"/>
        <v>895420</v>
      </c>
      <c r="S16" s="312"/>
      <c r="T16" s="312"/>
    </row>
    <row r="17" spans="1:20" s="309" customFormat="1">
      <c r="A17" s="382" t="s">
        <v>1143</v>
      </c>
      <c r="B17" s="275" t="s">
        <v>619</v>
      </c>
      <c r="C17" s="273" t="s">
        <v>620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7">
        <f t="shared" si="0"/>
        <v>0</v>
      </c>
      <c r="Q17" s="308"/>
      <c r="R17" s="308">
        <f t="shared" si="1"/>
        <v>0</v>
      </c>
      <c r="S17" s="312"/>
      <c r="T17" s="312"/>
    </row>
    <row r="18" spans="1:20" s="309" customFormat="1">
      <c r="A18" s="382" t="s">
        <v>1144</v>
      </c>
      <c r="B18" s="275" t="s">
        <v>621</v>
      </c>
      <c r="C18" s="273" t="s">
        <v>622</v>
      </c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7">
        <f t="shared" si="0"/>
        <v>0</v>
      </c>
      <c r="Q18" s="308"/>
      <c r="R18" s="308">
        <f t="shared" si="1"/>
        <v>0</v>
      </c>
      <c r="S18" s="312"/>
      <c r="T18" s="312"/>
    </row>
    <row r="19" spans="1:20" s="309" customFormat="1">
      <c r="A19" s="382" t="s">
        <v>1145</v>
      </c>
      <c r="B19" s="275" t="s">
        <v>623</v>
      </c>
      <c r="C19" s="273" t="s">
        <v>624</v>
      </c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7">
        <f t="shared" si="0"/>
        <v>0</v>
      </c>
      <c r="Q19" s="308"/>
      <c r="R19" s="308">
        <f t="shared" si="1"/>
        <v>0</v>
      </c>
      <c r="S19" s="312"/>
      <c r="T19" s="312"/>
    </row>
    <row r="20" spans="1:20" s="309" customFormat="1">
      <c r="A20" s="382" t="s">
        <v>1146</v>
      </c>
      <c r="B20" s="276" t="s">
        <v>625</v>
      </c>
      <c r="C20" s="277" t="s">
        <v>626</v>
      </c>
      <c r="D20" s="307">
        <f>SUM(D7:D19)</f>
        <v>2918400</v>
      </c>
      <c r="E20" s="307">
        <f t="shared" ref="E20:O20" si="2">SUM(E7:E19)</f>
        <v>2918400</v>
      </c>
      <c r="F20" s="307">
        <f t="shared" si="2"/>
        <v>5063400</v>
      </c>
      <c r="G20" s="307">
        <f t="shared" si="2"/>
        <v>2918400</v>
      </c>
      <c r="H20" s="307">
        <f t="shared" si="2"/>
        <v>2918400</v>
      </c>
      <c r="I20" s="307">
        <f t="shared" si="2"/>
        <v>3238400</v>
      </c>
      <c r="J20" s="307">
        <f t="shared" si="2"/>
        <v>2918400</v>
      </c>
      <c r="K20" s="307">
        <f t="shared" si="2"/>
        <v>3068400</v>
      </c>
      <c r="L20" s="307">
        <f t="shared" si="2"/>
        <v>2918400</v>
      </c>
      <c r="M20" s="307">
        <f t="shared" si="2"/>
        <v>2918400</v>
      </c>
      <c r="N20" s="307">
        <f t="shared" si="2"/>
        <v>2918400</v>
      </c>
      <c r="O20" s="307">
        <f t="shared" si="2"/>
        <v>2919600</v>
      </c>
      <c r="P20" s="307">
        <f t="shared" si="0"/>
        <v>37637000</v>
      </c>
      <c r="Q20" s="308">
        <v>20565</v>
      </c>
      <c r="R20" s="308">
        <f t="shared" si="1"/>
        <v>37616435</v>
      </c>
      <c r="S20" s="312"/>
      <c r="T20" s="312"/>
    </row>
    <row r="21" spans="1:20" s="309" customFormat="1">
      <c r="A21" s="382" t="s">
        <v>1147</v>
      </c>
      <c r="B21" s="275" t="s">
        <v>627</v>
      </c>
      <c r="C21" s="273" t="s">
        <v>628</v>
      </c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7">
        <f t="shared" si="0"/>
        <v>0</v>
      </c>
      <c r="Q21" s="308"/>
      <c r="R21" s="308">
        <f t="shared" si="1"/>
        <v>0</v>
      </c>
      <c r="S21" s="312"/>
      <c r="T21" s="312"/>
    </row>
    <row r="22" spans="1:20" s="309" customFormat="1">
      <c r="A22" s="382" t="s">
        <v>1148</v>
      </c>
      <c r="B22" s="275" t="s">
        <v>629</v>
      </c>
      <c r="C22" s="273" t="s">
        <v>630</v>
      </c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7">
        <f t="shared" si="0"/>
        <v>0</v>
      </c>
      <c r="Q22" s="308"/>
      <c r="R22" s="308">
        <f t="shared" si="1"/>
        <v>0</v>
      </c>
      <c r="S22" s="312"/>
      <c r="T22" s="312"/>
    </row>
    <row r="23" spans="1:20" s="309" customFormat="1">
      <c r="A23" s="382" t="s">
        <v>1149</v>
      </c>
      <c r="B23" s="278" t="s">
        <v>631</v>
      </c>
      <c r="C23" s="273" t="s">
        <v>632</v>
      </c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7">
        <f t="shared" si="0"/>
        <v>0</v>
      </c>
      <c r="Q23" s="308"/>
      <c r="R23" s="308">
        <f t="shared" si="1"/>
        <v>0</v>
      </c>
      <c r="S23" s="312"/>
      <c r="T23" s="312"/>
    </row>
    <row r="24" spans="1:20" s="309" customFormat="1">
      <c r="A24" s="382" t="s">
        <v>1150</v>
      </c>
      <c r="B24" s="279" t="s">
        <v>633</v>
      </c>
      <c r="C24" s="277" t="s">
        <v>634</v>
      </c>
      <c r="D24" s="307">
        <f>SUM(D21:D23)</f>
        <v>0</v>
      </c>
      <c r="E24" s="307">
        <f t="shared" ref="E24:O24" si="3">SUM(E21:E23)</f>
        <v>0</v>
      </c>
      <c r="F24" s="307">
        <f t="shared" si="3"/>
        <v>0</v>
      </c>
      <c r="G24" s="307">
        <f t="shared" si="3"/>
        <v>0</v>
      </c>
      <c r="H24" s="307">
        <f t="shared" si="3"/>
        <v>0</v>
      </c>
      <c r="I24" s="307">
        <f t="shared" si="3"/>
        <v>0</v>
      </c>
      <c r="J24" s="307">
        <f t="shared" si="3"/>
        <v>0</v>
      </c>
      <c r="K24" s="307">
        <f t="shared" si="3"/>
        <v>0</v>
      </c>
      <c r="L24" s="307">
        <f t="shared" si="3"/>
        <v>0</v>
      </c>
      <c r="M24" s="307">
        <f t="shared" si="3"/>
        <v>0</v>
      </c>
      <c r="N24" s="307">
        <f t="shared" si="3"/>
        <v>0</v>
      </c>
      <c r="O24" s="307">
        <f t="shared" si="3"/>
        <v>0</v>
      </c>
      <c r="P24" s="307">
        <f t="shared" si="0"/>
        <v>0</v>
      </c>
      <c r="Q24" s="308"/>
      <c r="R24" s="308">
        <f t="shared" si="1"/>
        <v>0</v>
      </c>
      <c r="S24" s="312"/>
      <c r="T24" s="312"/>
    </row>
    <row r="25" spans="1:20" s="309" customFormat="1">
      <c r="A25" s="382" t="s">
        <v>1151</v>
      </c>
      <c r="B25" s="276" t="s">
        <v>423</v>
      </c>
      <c r="C25" s="277" t="s">
        <v>424</v>
      </c>
      <c r="D25" s="307">
        <f>D24+D20</f>
        <v>2918400</v>
      </c>
      <c r="E25" s="307">
        <f t="shared" ref="E25:O25" si="4">E24+E20</f>
        <v>2918400</v>
      </c>
      <c r="F25" s="307">
        <f t="shared" si="4"/>
        <v>5063400</v>
      </c>
      <c r="G25" s="307">
        <f t="shared" si="4"/>
        <v>2918400</v>
      </c>
      <c r="H25" s="307">
        <f t="shared" si="4"/>
        <v>2918400</v>
      </c>
      <c r="I25" s="307">
        <f t="shared" si="4"/>
        <v>3238400</v>
      </c>
      <c r="J25" s="307">
        <f t="shared" si="4"/>
        <v>2918400</v>
      </c>
      <c r="K25" s="307">
        <f t="shared" si="4"/>
        <v>3068400</v>
      </c>
      <c r="L25" s="307">
        <f t="shared" si="4"/>
        <v>2918400</v>
      </c>
      <c r="M25" s="307">
        <f t="shared" si="4"/>
        <v>2918400</v>
      </c>
      <c r="N25" s="307">
        <f t="shared" si="4"/>
        <v>2918400</v>
      </c>
      <c r="O25" s="307">
        <f t="shared" si="4"/>
        <v>2919600</v>
      </c>
      <c r="P25" s="307">
        <f t="shared" si="0"/>
        <v>37637000</v>
      </c>
      <c r="Q25" s="308">
        <v>20565</v>
      </c>
      <c r="R25" s="308">
        <f t="shared" si="1"/>
        <v>37616435</v>
      </c>
      <c r="S25" s="312"/>
      <c r="T25" s="312"/>
    </row>
    <row r="26" spans="1:20" s="309" customFormat="1">
      <c r="A26" s="382" t="s">
        <v>1152</v>
      </c>
      <c r="B26" s="279" t="s">
        <v>425</v>
      </c>
      <c r="C26" s="277" t="s">
        <v>426</v>
      </c>
      <c r="D26" s="306">
        <v>543000</v>
      </c>
      <c r="E26" s="306">
        <v>543000</v>
      </c>
      <c r="F26" s="306">
        <v>543000</v>
      </c>
      <c r="G26" s="306">
        <v>543000</v>
      </c>
      <c r="H26" s="306">
        <v>543000</v>
      </c>
      <c r="I26" s="306">
        <v>543000</v>
      </c>
      <c r="J26" s="306">
        <v>543000</v>
      </c>
      <c r="K26" s="306">
        <v>543000</v>
      </c>
      <c r="L26" s="306">
        <v>543000</v>
      </c>
      <c r="M26" s="306">
        <v>543000</v>
      </c>
      <c r="N26" s="306">
        <v>543000</v>
      </c>
      <c r="O26" s="306">
        <v>543000</v>
      </c>
      <c r="P26" s="307">
        <f t="shared" si="0"/>
        <v>6516000</v>
      </c>
      <c r="Q26" s="308">
        <v>5122</v>
      </c>
      <c r="R26" s="308">
        <f t="shared" si="1"/>
        <v>6510878</v>
      </c>
      <c r="S26" s="312"/>
      <c r="T26" s="312"/>
    </row>
    <row r="27" spans="1:20" s="309" customFormat="1">
      <c r="A27" s="382" t="s">
        <v>1153</v>
      </c>
      <c r="B27" s="275" t="s">
        <v>635</v>
      </c>
      <c r="C27" s="273" t="s">
        <v>636</v>
      </c>
      <c r="D27" s="306">
        <v>10000</v>
      </c>
      <c r="E27" s="306">
        <v>10000</v>
      </c>
      <c r="F27" s="306">
        <v>20000</v>
      </c>
      <c r="G27" s="306">
        <v>5000</v>
      </c>
      <c r="H27" s="306">
        <v>10000</v>
      </c>
      <c r="I27" s="306">
        <v>10000</v>
      </c>
      <c r="J27" s="306">
        <v>10000</v>
      </c>
      <c r="K27" s="306">
        <v>5000</v>
      </c>
      <c r="L27" s="306">
        <v>85000</v>
      </c>
      <c r="M27" s="306">
        <v>5000</v>
      </c>
      <c r="N27" s="306">
        <v>5000</v>
      </c>
      <c r="O27" s="306">
        <v>25000</v>
      </c>
      <c r="P27" s="307">
        <f t="shared" si="0"/>
        <v>200000</v>
      </c>
      <c r="Q27" s="308">
        <v>350</v>
      </c>
      <c r="R27" s="308">
        <f t="shared" si="1"/>
        <v>199650</v>
      </c>
      <c r="S27" s="312"/>
      <c r="T27" s="312"/>
    </row>
    <row r="28" spans="1:20" s="309" customFormat="1">
      <c r="A28" s="382" t="s">
        <v>1154</v>
      </c>
      <c r="B28" s="275" t="s">
        <v>637</v>
      </c>
      <c r="C28" s="273" t="s">
        <v>638</v>
      </c>
      <c r="D28" s="306">
        <v>10000</v>
      </c>
      <c r="E28" s="306">
        <v>75000</v>
      </c>
      <c r="F28" s="306">
        <v>75000</v>
      </c>
      <c r="G28" s="306">
        <v>75000</v>
      </c>
      <c r="H28" s="306">
        <v>75000</v>
      </c>
      <c r="I28" s="306">
        <v>75000</v>
      </c>
      <c r="J28" s="306">
        <v>75000</v>
      </c>
      <c r="K28" s="306">
        <v>75000</v>
      </c>
      <c r="L28" s="306">
        <v>70000</v>
      </c>
      <c r="M28" s="306">
        <v>45000</v>
      </c>
      <c r="N28" s="306">
        <v>75000</v>
      </c>
      <c r="O28" s="306">
        <v>175000</v>
      </c>
      <c r="P28" s="307">
        <f t="shared" si="0"/>
        <v>900000</v>
      </c>
      <c r="Q28" s="308">
        <v>1050</v>
      </c>
      <c r="R28" s="308">
        <f t="shared" si="1"/>
        <v>898950</v>
      </c>
      <c r="S28" s="312"/>
      <c r="T28" s="312"/>
    </row>
    <row r="29" spans="1:20" s="309" customFormat="1">
      <c r="A29" s="382" t="s">
        <v>1155</v>
      </c>
      <c r="B29" s="275" t="s">
        <v>639</v>
      </c>
      <c r="C29" s="273" t="s">
        <v>640</v>
      </c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7">
        <f t="shared" si="0"/>
        <v>0</v>
      </c>
      <c r="Q29" s="308">
        <v>0</v>
      </c>
      <c r="R29" s="308">
        <f t="shared" si="1"/>
        <v>0</v>
      </c>
      <c r="S29" s="312"/>
      <c r="T29" s="312"/>
    </row>
    <row r="30" spans="1:20" s="309" customFormat="1">
      <c r="A30" s="382" t="s">
        <v>1156</v>
      </c>
      <c r="B30" s="279" t="s">
        <v>641</v>
      </c>
      <c r="C30" s="277" t="s">
        <v>642</v>
      </c>
      <c r="D30" s="307">
        <f>SUM(D27:D29)</f>
        <v>20000</v>
      </c>
      <c r="E30" s="307">
        <f t="shared" ref="E30:O30" si="5">SUM(E27:E29)</f>
        <v>85000</v>
      </c>
      <c r="F30" s="307">
        <f t="shared" si="5"/>
        <v>95000</v>
      </c>
      <c r="G30" s="307">
        <f t="shared" si="5"/>
        <v>80000</v>
      </c>
      <c r="H30" s="307">
        <f t="shared" si="5"/>
        <v>85000</v>
      </c>
      <c r="I30" s="307">
        <f t="shared" si="5"/>
        <v>85000</v>
      </c>
      <c r="J30" s="307">
        <f t="shared" si="5"/>
        <v>85000</v>
      </c>
      <c r="K30" s="307">
        <f t="shared" si="5"/>
        <v>80000</v>
      </c>
      <c r="L30" s="307">
        <f t="shared" si="5"/>
        <v>155000</v>
      </c>
      <c r="M30" s="307">
        <f t="shared" si="5"/>
        <v>50000</v>
      </c>
      <c r="N30" s="307">
        <f t="shared" si="5"/>
        <v>80000</v>
      </c>
      <c r="O30" s="307">
        <f t="shared" si="5"/>
        <v>200000</v>
      </c>
      <c r="P30" s="307">
        <f>SUM(D30:O30)</f>
        <v>1100000</v>
      </c>
      <c r="Q30" s="308">
        <v>1400</v>
      </c>
      <c r="R30" s="308">
        <f t="shared" si="1"/>
        <v>1098600</v>
      </c>
      <c r="S30" s="312"/>
      <c r="T30" s="312"/>
    </row>
    <row r="31" spans="1:20" s="309" customFormat="1">
      <c r="A31" s="382" t="s">
        <v>1157</v>
      </c>
      <c r="B31" s="275" t="s">
        <v>643</v>
      </c>
      <c r="C31" s="273" t="s">
        <v>644</v>
      </c>
      <c r="D31" s="306">
        <v>191666</v>
      </c>
      <c r="E31" s="306">
        <v>191666</v>
      </c>
      <c r="F31" s="306">
        <v>191666</v>
      </c>
      <c r="G31" s="306">
        <v>191666</v>
      </c>
      <c r="H31" s="306">
        <v>191666</v>
      </c>
      <c r="I31" s="306">
        <v>191666</v>
      </c>
      <c r="J31" s="306">
        <v>191666</v>
      </c>
      <c r="K31" s="306">
        <v>191666</v>
      </c>
      <c r="L31" s="306">
        <v>191666</v>
      </c>
      <c r="M31" s="306">
        <v>191666</v>
      </c>
      <c r="N31" s="306">
        <v>191666</v>
      </c>
      <c r="O31" s="306">
        <v>191674</v>
      </c>
      <c r="P31" s="307">
        <f t="shared" si="0"/>
        <v>2300000</v>
      </c>
      <c r="Q31" s="308">
        <v>1200</v>
      </c>
      <c r="R31" s="308">
        <f t="shared" si="1"/>
        <v>2298800</v>
      </c>
      <c r="S31" s="312"/>
      <c r="T31" s="312"/>
    </row>
    <row r="32" spans="1:20" s="309" customFormat="1">
      <c r="A32" s="382" t="s">
        <v>1158</v>
      </c>
      <c r="B32" s="275" t="s">
        <v>645</v>
      </c>
      <c r="C32" s="273" t="s">
        <v>646</v>
      </c>
      <c r="D32" s="306">
        <v>33333</v>
      </c>
      <c r="E32" s="306">
        <v>33333</v>
      </c>
      <c r="F32" s="306">
        <v>33333</v>
      </c>
      <c r="G32" s="306">
        <v>33333</v>
      </c>
      <c r="H32" s="306">
        <v>33333</v>
      </c>
      <c r="I32" s="306">
        <v>33333</v>
      </c>
      <c r="J32" s="306">
        <v>33333</v>
      </c>
      <c r="K32" s="306">
        <v>33333</v>
      </c>
      <c r="L32" s="306">
        <v>33333</v>
      </c>
      <c r="M32" s="306">
        <v>33333</v>
      </c>
      <c r="N32" s="306">
        <v>33333</v>
      </c>
      <c r="O32" s="306">
        <v>33337</v>
      </c>
      <c r="P32" s="307">
        <f t="shared" si="0"/>
        <v>400000</v>
      </c>
      <c r="Q32" s="308">
        <v>700</v>
      </c>
      <c r="R32" s="308">
        <f t="shared" si="1"/>
        <v>399300</v>
      </c>
      <c r="S32" s="312"/>
      <c r="T32" s="312"/>
    </row>
    <row r="33" spans="1:20" s="309" customFormat="1">
      <c r="A33" s="382" t="s">
        <v>1159</v>
      </c>
      <c r="B33" s="279" t="s">
        <v>647</v>
      </c>
      <c r="C33" s="277" t="s">
        <v>648</v>
      </c>
      <c r="D33" s="307">
        <f>SUM(D31:D32)</f>
        <v>224999</v>
      </c>
      <c r="E33" s="307">
        <f t="shared" ref="E33:O33" si="6">SUM(E31:E32)</f>
        <v>224999</v>
      </c>
      <c r="F33" s="307">
        <f t="shared" si="6"/>
        <v>224999</v>
      </c>
      <c r="G33" s="307">
        <f t="shared" si="6"/>
        <v>224999</v>
      </c>
      <c r="H33" s="307">
        <f t="shared" si="6"/>
        <v>224999</v>
      </c>
      <c r="I33" s="307">
        <f t="shared" si="6"/>
        <v>224999</v>
      </c>
      <c r="J33" s="307">
        <f t="shared" si="6"/>
        <v>224999</v>
      </c>
      <c r="K33" s="307">
        <f t="shared" si="6"/>
        <v>224999</v>
      </c>
      <c r="L33" s="307">
        <f t="shared" si="6"/>
        <v>224999</v>
      </c>
      <c r="M33" s="307">
        <f t="shared" si="6"/>
        <v>224999</v>
      </c>
      <c r="N33" s="307">
        <f t="shared" si="6"/>
        <v>224999</v>
      </c>
      <c r="O33" s="307">
        <f t="shared" si="6"/>
        <v>225011</v>
      </c>
      <c r="P33" s="307">
        <f t="shared" si="0"/>
        <v>2700000</v>
      </c>
      <c r="Q33" s="308">
        <v>1900</v>
      </c>
      <c r="R33" s="308">
        <f t="shared" si="1"/>
        <v>2698100</v>
      </c>
      <c r="S33" s="312"/>
      <c r="T33" s="312"/>
    </row>
    <row r="34" spans="1:20" s="309" customFormat="1">
      <c r="A34" s="382" t="s">
        <v>1160</v>
      </c>
      <c r="B34" s="275" t="s">
        <v>649</v>
      </c>
      <c r="C34" s="273" t="s">
        <v>650</v>
      </c>
      <c r="D34" s="306">
        <v>75000</v>
      </c>
      <c r="E34" s="306">
        <v>75000</v>
      </c>
      <c r="F34" s="306">
        <v>75000</v>
      </c>
      <c r="G34" s="306">
        <v>75000</v>
      </c>
      <c r="H34" s="306">
        <v>75000</v>
      </c>
      <c r="I34" s="306">
        <v>75000</v>
      </c>
      <c r="J34" s="306">
        <v>75000</v>
      </c>
      <c r="K34" s="306">
        <v>75000</v>
      </c>
      <c r="L34" s="306">
        <v>75000</v>
      </c>
      <c r="M34" s="306">
        <v>75000</v>
      </c>
      <c r="N34" s="306">
        <v>75000</v>
      </c>
      <c r="O34" s="306">
        <v>75000</v>
      </c>
      <c r="P34" s="307">
        <f t="shared" si="0"/>
        <v>900000</v>
      </c>
      <c r="Q34" s="308">
        <v>800</v>
      </c>
      <c r="R34" s="308">
        <f t="shared" si="1"/>
        <v>899200</v>
      </c>
      <c r="S34" s="312"/>
      <c r="T34" s="312"/>
    </row>
    <row r="35" spans="1:20" s="309" customFormat="1">
      <c r="A35" s="382" t="s">
        <v>1162</v>
      </c>
      <c r="B35" s="275" t="s">
        <v>651</v>
      </c>
      <c r="C35" s="273" t="s">
        <v>652</v>
      </c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7">
        <f t="shared" si="0"/>
        <v>0</v>
      </c>
      <c r="Q35" s="308">
        <v>0</v>
      </c>
      <c r="R35" s="308">
        <f t="shared" si="1"/>
        <v>0</v>
      </c>
      <c r="S35" s="312"/>
      <c r="T35" s="312"/>
    </row>
    <row r="36" spans="1:20" s="309" customFormat="1">
      <c r="A36" s="382" t="s">
        <v>1167</v>
      </c>
      <c r="B36" s="275" t="s">
        <v>653</v>
      </c>
      <c r="C36" s="273" t="s">
        <v>654</v>
      </c>
      <c r="D36" s="306"/>
      <c r="E36" s="306"/>
      <c r="F36" s="306">
        <v>10000</v>
      </c>
      <c r="G36" s="306"/>
      <c r="H36" s="306"/>
      <c r="I36" s="306">
        <v>10000</v>
      </c>
      <c r="J36" s="306"/>
      <c r="K36" s="306"/>
      <c r="L36" s="306">
        <v>10000</v>
      </c>
      <c r="M36" s="306"/>
      <c r="N36" s="306"/>
      <c r="O36" s="306">
        <v>10000</v>
      </c>
      <c r="P36" s="307">
        <f t="shared" si="0"/>
        <v>40000</v>
      </c>
      <c r="Q36" s="308">
        <v>0</v>
      </c>
      <c r="R36" s="308">
        <f t="shared" si="1"/>
        <v>40000</v>
      </c>
      <c r="S36" s="312"/>
      <c r="T36" s="312"/>
    </row>
    <row r="37" spans="1:20" s="309" customFormat="1">
      <c r="A37" s="382" t="s">
        <v>1168</v>
      </c>
      <c r="B37" s="275" t="s">
        <v>655</v>
      </c>
      <c r="C37" s="273" t="s">
        <v>656</v>
      </c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7">
        <f t="shared" si="0"/>
        <v>0</v>
      </c>
      <c r="Q37" s="308">
        <v>150</v>
      </c>
      <c r="R37" s="308">
        <f t="shared" si="1"/>
        <v>-150</v>
      </c>
      <c r="S37" s="312"/>
      <c r="T37" s="312"/>
    </row>
    <row r="38" spans="1:20" s="309" customFormat="1">
      <c r="A38" s="382" t="s">
        <v>1169</v>
      </c>
      <c r="B38" s="280" t="s">
        <v>657</v>
      </c>
      <c r="C38" s="273" t="s">
        <v>658</v>
      </c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7">
        <f t="shared" si="0"/>
        <v>0</v>
      </c>
      <c r="Q38" s="308">
        <v>0</v>
      </c>
      <c r="R38" s="308">
        <f t="shared" si="1"/>
        <v>0</v>
      </c>
      <c r="S38" s="312"/>
      <c r="T38" s="312"/>
    </row>
    <row r="39" spans="1:20" s="309" customFormat="1">
      <c r="A39" s="382" t="s">
        <v>1170</v>
      </c>
      <c r="B39" s="278" t="s">
        <v>659</v>
      </c>
      <c r="C39" s="273" t="s">
        <v>660</v>
      </c>
      <c r="D39" s="306">
        <v>141000</v>
      </c>
      <c r="E39" s="306">
        <v>141000</v>
      </c>
      <c r="F39" s="306">
        <v>141000</v>
      </c>
      <c r="G39" s="306">
        <v>141000</v>
      </c>
      <c r="H39" s="306">
        <v>341000</v>
      </c>
      <c r="I39" s="306">
        <v>141000</v>
      </c>
      <c r="J39" s="306">
        <v>141000</v>
      </c>
      <c r="K39" s="306">
        <v>241000</v>
      </c>
      <c r="L39" s="306">
        <v>141000</v>
      </c>
      <c r="M39" s="306">
        <v>141000</v>
      </c>
      <c r="N39" s="306">
        <v>141000</v>
      </c>
      <c r="O39" s="306">
        <v>149000</v>
      </c>
      <c r="P39" s="307">
        <f t="shared" si="0"/>
        <v>2000000</v>
      </c>
      <c r="Q39" s="308">
        <v>600</v>
      </c>
      <c r="R39" s="308">
        <f t="shared" si="1"/>
        <v>1999400</v>
      </c>
      <c r="S39" s="312"/>
      <c r="T39" s="312"/>
    </row>
    <row r="40" spans="1:20" s="309" customFormat="1">
      <c r="A40" s="382" t="s">
        <v>1171</v>
      </c>
      <c r="B40" s="275" t="s">
        <v>661</v>
      </c>
      <c r="C40" s="273" t="s">
        <v>662</v>
      </c>
      <c r="D40" s="306">
        <v>100000</v>
      </c>
      <c r="E40" s="306">
        <v>100000</v>
      </c>
      <c r="F40" s="306">
        <v>100000</v>
      </c>
      <c r="G40" s="306">
        <v>100000</v>
      </c>
      <c r="H40" s="306">
        <v>100000</v>
      </c>
      <c r="I40" s="306">
        <v>100000</v>
      </c>
      <c r="J40" s="306">
        <v>100000</v>
      </c>
      <c r="K40" s="306">
        <v>100000</v>
      </c>
      <c r="L40" s="306">
        <v>100000</v>
      </c>
      <c r="M40" s="306">
        <v>100000</v>
      </c>
      <c r="N40" s="306">
        <v>100000</v>
      </c>
      <c r="O40" s="306">
        <v>100000</v>
      </c>
      <c r="P40" s="307">
        <f t="shared" si="0"/>
        <v>1200000</v>
      </c>
      <c r="Q40" s="308">
        <v>850</v>
      </c>
      <c r="R40" s="308">
        <f t="shared" si="1"/>
        <v>1199150</v>
      </c>
      <c r="S40" s="312"/>
      <c r="T40" s="312"/>
    </row>
    <row r="41" spans="1:20" s="309" customFormat="1">
      <c r="A41" s="382" t="s">
        <v>1172</v>
      </c>
      <c r="B41" s="279" t="s">
        <v>663</v>
      </c>
      <c r="C41" s="277" t="s">
        <v>664</v>
      </c>
      <c r="D41" s="307">
        <f>SUM(D34:D40)</f>
        <v>316000</v>
      </c>
      <c r="E41" s="307">
        <f t="shared" ref="E41:O41" si="7">SUM(E34:E40)</f>
        <v>316000</v>
      </c>
      <c r="F41" s="307">
        <f t="shared" si="7"/>
        <v>326000</v>
      </c>
      <c r="G41" s="307">
        <f t="shared" si="7"/>
        <v>316000</v>
      </c>
      <c r="H41" s="307">
        <f t="shared" si="7"/>
        <v>516000</v>
      </c>
      <c r="I41" s="307">
        <f t="shared" si="7"/>
        <v>326000</v>
      </c>
      <c r="J41" s="307">
        <f t="shared" si="7"/>
        <v>316000</v>
      </c>
      <c r="K41" s="307">
        <f t="shared" si="7"/>
        <v>416000</v>
      </c>
      <c r="L41" s="307">
        <f t="shared" si="7"/>
        <v>326000</v>
      </c>
      <c r="M41" s="307">
        <f t="shared" si="7"/>
        <v>316000</v>
      </c>
      <c r="N41" s="307">
        <f t="shared" si="7"/>
        <v>316000</v>
      </c>
      <c r="O41" s="307">
        <f t="shared" si="7"/>
        <v>334000</v>
      </c>
      <c r="P41" s="307">
        <f t="shared" si="0"/>
        <v>4140000</v>
      </c>
      <c r="Q41" s="308">
        <v>2400</v>
      </c>
      <c r="R41" s="308">
        <f t="shared" si="1"/>
        <v>4137600</v>
      </c>
      <c r="S41" s="312"/>
      <c r="T41" s="312"/>
    </row>
    <row r="42" spans="1:20" s="309" customFormat="1">
      <c r="A42" s="382" t="s">
        <v>1173</v>
      </c>
      <c r="B42" s="275" t="s">
        <v>665</v>
      </c>
      <c r="C42" s="273" t="s">
        <v>666</v>
      </c>
      <c r="D42" s="306"/>
      <c r="E42" s="306"/>
      <c r="F42" s="306"/>
      <c r="G42" s="306">
        <v>40000</v>
      </c>
      <c r="H42" s="306"/>
      <c r="I42" s="306"/>
      <c r="J42" s="306"/>
      <c r="K42" s="306">
        <v>10000</v>
      </c>
      <c r="L42" s="306">
        <v>30000</v>
      </c>
      <c r="M42" s="306">
        <v>30000</v>
      </c>
      <c r="N42" s="306">
        <v>10000</v>
      </c>
      <c r="O42" s="306">
        <v>30000</v>
      </c>
      <c r="P42" s="307">
        <f t="shared" si="0"/>
        <v>150000</v>
      </c>
      <c r="Q42" s="308">
        <v>120</v>
      </c>
      <c r="R42" s="308">
        <f t="shared" si="1"/>
        <v>149880</v>
      </c>
      <c r="S42" s="312"/>
      <c r="T42" s="312"/>
    </row>
    <row r="43" spans="1:20" s="309" customFormat="1">
      <c r="A43" s="382" t="s">
        <v>1174</v>
      </c>
      <c r="B43" s="275" t="s">
        <v>667</v>
      </c>
      <c r="C43" s="273" t="s">
        <v>668</v>
      </c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7">
        <f t="shared" si="0"/>
        <v>0</v>
      </c>
      <c r="Q43" s="308">
        <v>0</v>
      </c>
      <c r="R43" s="308">
        <f t="shared" si="1"/>
        <v>0</v>
      </c>
      <c r="S43" s="312"/>
      <c r="T43" s="312"/>
    </row>
    <row r="44" spans="1:20" s="309" customFormat="1">
      <c r="A44" s="382" t="s">
        <v>1175</v>
      </c>
      <c r="B44" s="279" t="s">
        <v>669</v>
      </c>
      <c r="C44" s="277" t="s">
        <v>670</v>
      </c>
      <c r="D44" s="307">
        <f>SUM(D42:D43)</f>
        <v>0</v>
      </c>
      <c r="E44" s="307">
        <f t="shared" ref="E44:O44" si="8">SUM(E42:E43)</f>
        <v>0</v>
      </c>
      <c r="F44" s="307">
        <f t="shared" si="8"/>
        <v>0</v>
      </c>
      <c r="G44" s="307">
        <f t="shared" si="8"/>
        <v>40000</v>
      </c>
      <c r="H44" s="307">
        <f t="shared" si="8"/>
        <v>0</v>
      </c>
      <c r="I44" s="307">
        <f t="shared" si="8"/>
        <v>0</v>
      </c>
      <c r="J44" s="307">
        <f t="shared" si="8"/>
        <v>0</v>
      </c>
      <c r="K44" s="307">
        <f t="shared" si="8"/>
        <v>10000</v>
      </c>
      <c r="L44" s="307">
        <f t="shared" si="8"/>
        <v>30000</v>
      </c>
      <c r="M44" s="307">
        <f t="shared" si="8"/>
        <v>30000</v>
      </c>
      <c r="N44" s="307">
        <f t="shared" si="8"/>
        <v>10000</v>
      </c>
      <c r="O44" s="307">
        <f t="shared" si="8"/>
        <v>30000</v>
      </c>
      <c r="P44" s="307">
        <f t="shared" si="0"/>
        <v>150000</v>
      </c>
      <c r="Q44" s="308">
        <v>120</v>
      </c>
      <c r="R44" s="308">
        <f t="shared" si="1"/>
        <v>149880</v>
      </c>
      <c r="S44" s="312"/>
      <c r="T44" s="312"/>
    </row>
    <row r="45" spans="1:20" s="309" customFormat="1">
      <c r="A45" s="382" t="s">
        <v>1176</v>
      </c>
      <c r="B45" s="275" t="s">
        <v>671</v>
      </c>
      <c r="C45" s="273" t="s">
        <v>672</v>
      </c>
      <c r="D45" s="306">
        <v>102000</v>
      </c>
      <c r="E45" s="306">
        <v>108000</v>
      </c>
      <c r="F45" s="306">
        <v>100000</v>
      </c>
      <c r="G45" s="306">
        <v>3000</v>
      </c>
      <c r="H45" s="306">
        <v>75000</v>
      </c>
      <c r="I45" s="306">
        <v>110000</v>
      </c>
      <c r="J45" s="306">
        <v>110000</v>
      </c>
      <c r="K45" s="306">
        <v>110000</v>
      </c>
      <c r="L45" s="306">
        <v>50000</v>
      </c>
      <c r="M45" s="306">
        <v>100000</v>
      </c>
      <c r="N45" s="306">
        <v>115000</v>
      </c>
      <c r="O45" s="306">
        <v>125000</v>
      </c>
      <c r="P45" s="307">
        <f t="shared" si="0"/>
        <v>1108000</v>
      </c>
      <c r="Q45" s="308">
        <v>1240</v>
      </c>
      <c r="R45" s="308">
        <f t="shared" si="1"/>
        <v>1106760</v>
      </c>
      <c r="S45" s="312"/>
      <c r="T45" s="312"/>
    </row>
    <row r="46" spans="1:20" s="309" customFormat="1">
      <c r="A46" s="382" t="s">
        <v>1177</v>
      </c>
      <c r="B46" s="275" t="s">
        <v>673</v>
      </c>
      <c r="C46" s="273" t="s">
        <v>674</v>
      </c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7">
        <f t="shared" si="0"/>
        <v>0</v>
      </c>
      <c r="Q46" s="308"/>
      <c r="R46" s="308">
        <f t="shared" si="1"/>
        <v>0</v>
      </c>
      <c r="S46" s="312"/>
      <c r="T46" s="312"/>
    </row>
    <row r="47" spans="1:20" s="309" customFormat="1">
      <c r="A47" s="382" t="s">
        <v>1178</v>
      </c>
      <c r="B47" s="275" t="s">
        <v>675</v>
      </c>
      <c r="C47" s="273" t="s">
        <v>676</v>
      </c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7">
        <f t="shared" si="0"/>
        <v>0</v>
      </c>
      <c r="Q47" s="308"/>
      <c r="R47" s="308">
        <f t="shared" si="1"/>
        <v>0</v>
      </c>
      <c r="S47" s="312"/>
      <c r="T47" s="312"/>
    </row>
    <row r="48" spans="1:20" s="309" customFormat="1">
      <c r="A48" s="382" t="s">
        <v>1179</v>
      </c>
      <c r="B48" s="275" t="s">
        <v>677</v>
      </c>
      <c r="C48" s="273" t="s">
        <v>678</v>
      </c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7">
        <f t="shared" si="0"/>
        <v>0</v>
      </c>
      <c r="Q48" s="308"/>
      <c r="R48" s="308">
        <f t="shared" si="1"/>
        <v>0</v>
      </c>
      <c r="S48" s="312"/>
      <c r="T48" s="312"/>
    </row>
    <row r="49" spans="1:20" s="309" customFormat="1">
      <c r="A49" s="382" t="s">
        <v>1180</v>
      </c>
      <c r="B49" s="275" t="s">
        <v>679</v>
      </c>
      <c r="C49" s="273" t="s">
        <v>680</v>
      </c>
      <c r="D49" s="306"/>
      <c r="E49" s="306"/>
      <c r="F49" s="306"/>
      <c r="G49" s="306">
        <v>2000</v>
      </c>
      <c r="H49" s="306"/>
      <c r="I49" s="306"/>
      <c r="J49" s="306"/>
      <c r="K49" s="306"/>
      <c r="L49" s="306"/>
      <c r="M49" s="306"/>
      <c r="N49" s="306"/>
      <c r="O49" s="306"/>
      <c r="P49" s="307">
        <f t="shared" si="0"/>
        <v>2000</v>
      </c>
      <c r="Q49" s="308"/>
      <c r="R49" s="308">
        <f t="shared" si="1"/>
        <v>2000</v>
      </c>
      <c r="S49" s="312"/>
      <c r="T49" s="312"/>
    </row>
    <row r="50" spans="1:20" s="309" customFormat="1">
      <c r="A50" s="382" t="s">
        <v>1181</v>
      </c>
      <c r="B50" s="279" t="s">
        <v>681</v>
      </c>
      <c r="C50" s="277" t="s">
        <v>682</v>
      </c>
      <c r="D50" s="307">
        <f>SUM(D45:D49)</f>
        <v>102000</v>
      </c>
      <c r="E50" s="307">
        <f t="shared" ref="E50:O50" si="9">SUM(E45:E49)</f>
        <v>108000</v>
      </c>
      <c r="F50" s="307">
        <f t="shared" si="9"/>
        <v>100000</v>
      </c>
      <c r="G50" s="307">
        <f t="shared" si="9"/>
        <v>5000</v>
      </c>
      <c r="H50" s="307">
        <f t="shared" si="9"/>
        <v>75000</v>
      </c>
      <c r="I50" s="307">
        <f t="shared" si="9"/>
        <v>110000</v>
      </c>
      <c r="J50" s="307">
        <f t="shared" si="9"/>
        <v>110000</v>
      </c>
      <c r="K50" s="307">
        <f t="shared" si="9"/>
        <v>110000</v>
      </c>
      <c r="L50" s="307">
        <f t="shared" si="9"/>
        <v>50000</v>
      </c>
      <c r="M50" s="307">
        <f t="shared" si="9"/>
        <v>100000</v>
      </c>
      <c r="N50" s="307">
        <f t="shared" si="9"/>
        <v>115000</v>
      </c>
      <c r="O50" s="307">
        <f t="shared" si="9"/>
        <v>125000</v>
      </c>
      <c r="P50" s="307">
        <f t="shared" si="0"/>
        <v>1110000</v>
      </c>
      <c r="Q50" s="308">
        <v>1240</v>
      </c>
      <c r="R50" s="308">
        <f t="shared" si="1"/>
        <v>1108760</v>
      </c>
      <c r="S50" s="312"/>
      <c r="T50" s="312"/>
    </row>
    <row r="51" spans="1:20" s="309" customFormat="1">
      <c r="A51" s="382" t="s">
        <v>1182</v>
      </c>
      <c r="B51" s="279" t="s">
        <v>427</v>
      </c>
      <c r="C51" s="277" t="s">
        <v>428</v>
      </c>
      <c r="D51" s="307">
        <f>D50+D44+D41+D33+D30</f>
        <v>662999</v>
      </c>
      <c r="E51" s="307">
        <f t="shared" ref="E51:O51" si="10">E50+E44+E41+E33+E30</f>
        <v>733999</v>
      </c>
      <c r="F51" s="307">
        <f t="shared" si="10"/>
        <v>745999</v>
      </c>
      <c r="G51" s="307">
        <f t="shared" si="10"/>
        <v>665999</v>
      </c>
      <c r="H51" s="307">
        <f t="shared" si="10"/>
        <v>900999</v>
      </c>
      <c r="I51" s="307">
        <f t="shared" si="10"/>
        <v>745999</v>
      </c>
      <c r="J51" s="307">
        <f t="shared" si="10"/>
        <v>735999</v>
      </c>
      <c r="K51" s="307">
        <f t="shared" si="10"/>
        <v>840999</v>
      </c>
      <c r="L51" s="307">
        <f t="shared" si="10"/>
        <v>785999</v>
      </c>
      <c r="M51" s="307">
        <f t="shared" si="10"/>
        <v>720999</v>
      </c>
      <c r="N51" s="307">
        <f t="shared" si="10"/>
        <v>745999</v>
      </c>
      <c r="O51" s="307">
        <f t="shared" si="10"/>
        <v>914011</v>
      </c>
      <c r="P51" s="307">
        <f t="shared" si="0"/>
        <v>9200000</v>
      </c>
      <c r="Q51" s="308">
        <v>7060</v>
      </c>
      <c r="R51" s="308">
        <f t="shared" si="1"/>
        <v>9192940</v>
      </c>
      <c r="S51" s="312"/>
      <c r="T51" s="312"/>
    </row>
    <row r="52" spans="1:20" s="309" customFormat="1">
      <c r="A52" s="382" t="s">
        <v>1183</v>
      </c>
      <c r="B52" s="281" t="s">
        <v>683</v>
      </c>
      <c r="C52" s="273" t="s">
        <v>684</v>
      </c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7">
        <f t="shared" si="0"/>
        <v>0</v>
      </c>
      <c r="Q52" s="308"/>
      <c r="R52" s="308">
        <f t="shared" si="1"/>
        <v>0</v>
      </c>
      <c r="S52" s="312"/>
      <c r="T52" s="312"/>
    </row>
    <row r="53" spans="1:20" s="309" customFormat="1">
      <c r="A53" s="382" t="s">
        <v>1184</v>
      </c>
      <c r="B53" s="281" t="s">
        <v>242</v>
      </c>
      <c r="C53" s="273" t="s">
        <v>685</v>
      </c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7">
        <f t="shared" si="0"/>
        <v>0</v>
      </c>
      <c r="Q53" s="308"/>
      <c r="R53" s="308">
        <f t="shared" si="1"/>
        <v>0</v>
      </c>
      <c r="S53" s="312"/>
      <c r="T53" s="312"/>
    </row>
    <row r="54" spans="1:20" s="309" customFormat="1">
      <c r="A54" s="382" t="s">
        <v>1185</v>
      </c>
      <c r="B54" s="282" t="s">
        <v>686</v>
      </c>
      <c r="C54" s="273" t="s">
        <v>687</v>
      </c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7">
        <f t="shared" si="0"/>
        <v>0</v>
      </c>
      <c r="Q54" s="308"/>
      <c r="R54" s="308">
        <f t="shared" si="1"/>
        <v>0</v>
      </c>
      <c r="S54" s="312"/>
      <c r="T54" s="312"/>
    </row>
    <row r="55" spans="1:20" s="309" customFormat="1">
      <c r="A55" s="382" t="s">
        <v>1186</v>
      </c>
      <c r="B55" s="282" t="s">
        <v>688</v>
      </c>
      <c r="C55" s="273" t="s">
        <v>689</v>
      </c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7">
        <f t="shared" si="0"/>
        <v>0</v>
      </c>
      <c r="Q55" s="308"/>
      <c r="R55" s="308">
        <f t="shared" si="1"/>
        <v>0</v>
      </c>
      <c r="S55" s="312"/>
      <c r="T55" s="312"/>
    </row>
    <row r="56" spans="1:20" s="309" customFormat="1">
      <c r="A56" s="382" t="s">
        <v>1188</v>
      </c>
      <c r="B56" s="282" t="s">
        <v>215</v>
      </c>
      <c r="C56" s="273" t="s">
        <v>690</v>
      </c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7">
        <f t="shared" si="0"/>
        <v>0</v>
      </c>
      <c r="Q56" s="308"/>
      <c r="R56" s="308">
        <f t="shared" si="1"/>
        <v>0</v>
      </c>
      <c r="S56" s="312"/>
      <c r="T56" s="312"/>
    </row>
    <row r="57" spans="1:20" s="309" customFormat="1">
      <c r="A57" s="382" t="s">
        <v>1189</v>
      </c>
      <c r="B57" s="281" t="s">
        <v>216</v>
      </c>
      <c r="C57" s="273" t="s">
        <v>691</v>
      </c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7">
        <f t="shared" si="0"/>
        <v>0</v>
      </c>
      <c r="Q57" s="308"/>
      <c r="R57" s="308">
        <f t="shared" si="1"/>
        <v>0</v>
      </c>
      <c r="S57" s="312"/>
      <c r="T57" s="312"/>
    </row>
    <row r="58" spans="1:20" s="309" customFormat="1">
      <c r="A58" s="382" t="s">
        <v>1190</v>
      </c>
      <c r="B58" s="281" t="s">
        <v>692</v>
      </c>
      <c r="C58" s="273" t="s">
        <v>693</v>
      </c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7">
        <f t="shared" si="0"/>
        <v>0</v>
      </c>
      <c r="Q58" s="308"/>
      <c r="R58" s="308">
        <f t="shared" si="1"/>
        <v>0</v>
      </c>
      <c r="S58" s="312"/>
      <c r="T58" s="312"/>
    </row>
    <row r="59" spans="1:20" s="309" customFormat="1">
      <c r="A59" s="382" t="s">
        <v>1191</v>
      </c>
      <c r="B59" s="281" t="s">
        <v>217</v>
      </c>
      <c r="C59" s="273" t="s">
        <v>694</v>
      </c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7">
        <f t="shared" si="0"/>
        <v>0</v>
      </c>
      <c r="Q59" s="308"/>
      <c r="R59" s="308">
        <f t="shared" si="1"/>
        <v>0</v>
      </c>
      <c r="S59" s="312"/>
      <c r="T59" s="312"/>
    </row>
    <row r="60" spans="1:20" s="309" customFormat="1">
      <c r="A60" s="382" t="s">
        <v>1192</v>
      </c>
      <c r="B60" s="286" t="s">
        <v>429</v>
      </c>
      <c r="C60" s="277" t="s">
        <v>430</v>
      </c>
      <c r="D60" s="307">
        <f>SUM(D52:D59)</f>
        <v>0</v>
      </c>
      <c r="E60" s="307">
        <f t="shared" ref="E60:O60" si="11">SUM(E52:E59)</f>
        <v>0</v>
      </c>
      <c r="F60" s="307">
        <f t="shared" si="11"/>
        <v>0</v>
      </c>
      <c r="G60" s="307">
        <f t="shared" si="11"/>
        <v>0</v>
      </c>
      <c r="H60" s="307">
        <f t="shared" si="11"/>
        <v>0</v>
      </c>
      <c r="I60" s="307">
        <f t="shared" si="11"/>
        <v>0</v>
      </c>
      <c r="J60" s="307">
        <f t="shared" si="11"/>
        <v>0</v>
      </c>
      <c r="K60" s="307">
        <f t="shared" si="11"/>
        <v>0</v>
      </c>
      <c r="L60" s="307">
        <f t="shared" si="11"/>
        <v>0</v>
      </c>
      <c r="M60" s="307">
        <f t="shared" si="11"/>
        <v>0</v>
      </c>
      <c r="N60" s="307">
        <f t="shared" si="11"/>
        <v>0</v>
      </c>
      <c r="O60" s="307">
        <f t="shared" si="11"/>
        <v>0</v>
      </c>
      <c r="P60" s="307">
        <f t="shared" si="0"/>
        <v>0</v>
      </c>
      <c r="Q60" s="308"/>
      <c r="R60" s="308">
        <f t="shared" si="1"/>
        <v>0</v>
      </c>
      <c r="S60" s="312"/>
      <c r="T60" s="312"/>
    </row>
    <row r="61" spans="1:20" s="309" customFormat="1">
      <c r="A61" s="382" t="s">
        <v>1193</v>
      </c>
      <c r="B61" s="283" t="s">
        <v>695</v>
      </c>
      <c r="C61" s="273" t="s">
        <v>696</v>
      </c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7">
        <f t="shared" si="0"/>
        <v>0</v>
      </c>
      <c r="Q61" s="308"/>
      <c r="R61" s="308">
        <f t="shared" si="1"/>
        <v>0</v>
      </c>
      <c r="S61" s="312"/>
      <c r="T61" s="312"/>
    </row>
    <row r="62" spans="1:20" s="309" customFormat="1">
      <c r="A62" s="382" t="s">
        <v>1194</v>
      </c>
      <c r="B62" s="283" t="s">
        <v>697</v>
      </c>
      <c r="C62" s="273" t="s">
        <v>698</v>
      </c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7">
        <f t="shared" si="0"/>
        <v>0</v>
      </c>
      <c r="Q62" s="308"/>
      <c r="R62" s="308">
        <f t="shared" si="1"/>
        <v>0</v>
      </c>
      <c r="S62" s="312"/>
      <c r="T62" s="312"/>
    </row>
    <row r="63" spans="1:20" s="309" customFormat="1">
      <c r="A63" s="382" t="s">
        <v>1195</v>
      </c>
      <c r="B63" s="283" t="s">
        <v>699</v>
      </c>
      <c r="C63" s="273" t="s">
        <v>700</v>
      </c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7">
        <f t="shared" si="0"/>
        <v>0</v>
      </c>
      <c r="Q63" s="308"/>
      <c r="R63" s="308">
        <f t="shared" si="1"/>
        <v>0</v>
      </c>
      <c r="S63" s="312"/>
      <c r="T63" s="312"/>
    </row>
    <row r="64" spans="1:20" s="309" customFormat="1">
      <c r="A64" s="382" t="s">
        <v>1196</v>
      </c>
      <c r="B64" s="283" t="s">
        <v>701</v>
      </c>
      <c r="C64" s="273" t="s">
        <v>702</v>
      </c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7">
        <f t="shared" si="0"/>
        <v>0</v>
      </c>
      <c r="Q64" s="308"/>
      <c r="R64" s="308">
        <f t="shared" si="1"/>
        <v>0</v>
      </c>
      <c r="S64" s="312"/>
      <c r="T64" s="312"/>
    </row>
    <row r="65" spans="1:20" s="309" customFormat="1">
      <c r="A65" s="382" t="s">
        <v>1197</v>
      </c>
      <c r="B65" s="283" t="s">
        <v>703</v>
      </c>
      <c r="C65" s="273" t="s">
        <v>704</v>
      </c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7">
        <f t="shared" si="0"/>
        <v>0</v>
      </c>
      <c r="Q65" s="308"/>
      <c r="R65" s="308">
        <f t="shared" si="1"/>
        <v>0</v>
      </c>
      <c r="S65" s="312"/>
      <c r="T65" s="312"/>
    </row>
    <row r="66" spans="1:20" s="309" customFormat="1">
      <c r="A66" s="382" t="s">
        <v>1198</v>
      </c>
      <c r="B66" s="283" t="s">
        <v>570</v>
      </c>
      <c r="C66" s="273" t="s">
        <v>705</v>
      </c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7">
        <f t="shared" si="0"/>
        <v>0</v>
      </c>
      <c r="Q66" s="308"/>
      <c r="R66" s="308">
        <f t="shared" si="1"/>
        <v>0</v>
      </c>
      <c r="S66" s="312"/>
      <c r="T66" s="312"/>
    </row>
    <row r="67" spans="1:20" s="309" customFormat="1">
      <c r="A67" s="382" t="s">
        <v>1199</v>
      </c>
      <c r="B67" s="283" t="s">
        <v>706</v>
      </c>
      <c r="C67" s="273" t="s">
        <v>707</v>
      </c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7">
        <f t="shared" si="0"/>
        <v>0</v>
      </c>
      <c r="Q67" s="308"/>
      <c r="R67" s="308">
        <f t="shared" si="1"/>
        <v>0</v>
      </c>
      <c r="S67" s="312"/>
      <c r="T67" s="312"/>
    </row>
    <row r="68" spans="1:20" s="309" customFormat="1">
      <c r="A68" s="382" t="s">
        <v>1200</v>
      </c>
      <c r="B68" s="283" t="s">
        <v>708</v>
      </c>
      <c r="C68" s="273" t="s">
        <v>709</v>
      </c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7">
        <f t="shared" si="0"/>
        <v>0</v>
      </c>
      <c r="Q68" s="308"/>
      <c r="R68" s="308">
        <f t="shared" si="1"/>
        <v>0</v>
      </c>
      <c r="S68" s="312"/>
      <c r="T68" s="312"/>
    </row>
    <row r="69" spans="1:20" s="309" customFormat="1">
      <c r="A69" s="382" t="s">
        <v>1201</v>
      </c>
      <c r="B69" s="283" t="s">
        <v>710</v>
      </c>
      <c r="C69" s="273" t="s">
        <v>711</v>
      </c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7">
        <f t="shared" si="0"/>
        <v>0</v>
      </c>
      <c r="Q69" s="308"/>
      <c r="R69" s="308">
        <f t="shared" si="1"/>
        <v>0</v>
      </c>
      <c r="S69" s="312"/>
      <c r="T69" s="312"/>
    </row>
    <row r="70" spans="1:20" s="309" customFormat="1">
      <c r="A70" s="382" t="s">
        <v>1202</v>
      </c>
      <c r="B70" s="284" t="s">
        <v>712</v>
      </c>
      <c r="C70" s="273" t="s">
        <v>713</v>
      </c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7">
        <f t="shared" si="0"/>
        <v>0</v>
      </c>
      <c r="Q70" s="308"/>
      <c r="R70" s="308">
        <f t="shared" si="1"/>
        <v>0</v>
      </c>
      <c r="S70" s="312"/>
      <c r="T70" s="312"/>
    </row>
    <row r="71" spans="1:20" s="309" customFormat="1">
      <c r="A71" s="382" t="s">
        <v>1203</v>
      </c>
      <c r="B71" s="283" t="s">
        <v>1107</v>
      </c>
      <c r="C71" s="273" t="s">
        <v>715</v>
      </c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7">
        <f t="shared" si="0"/>
        <v>0</v>
      </c>
      <c r="Q71" s="308"/>
      <c r="R71" s="308">
        <f t="shared" si="1"/>
        <v>0</v>
      </c>
      <c r="S71" s="312"/>
      <c r="T71" s="312"/>
    </row>
    <row r="72" spans="1:20" s="309" customFormat="1">
      <c r="A72" s="382" t="s">
        <v>1204</v>
      </c>
      <c r="B72" s="283" t="s">
        <v>714</v>
      </c>
      <c r="C72" s="273" t="s">
        <v>716</v>
      </c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7">
        <f t="shared" ref="P72:P135" si="12">SUM(D72:O72)</f>
        <v>0</v>
      </c>
      <c r="Q72" s="308"/>
      <c r="R72" s="308">
        <f t="shared" ref="R72:R135" si="13">P72-Q72</f>
        <v>0</v>
      </c>
      <c r="S72" s="312"/>
      <c r="T72" s="312"/>
    </row>
    <row r="73" spans="1:20" s="309" customFormat="1">
      <c r="A73" s="382" t="s">
        <v>1205</v>
      </c>
      <c r="B73" s="284" t="s">
        <v>213</v>
      </c>
      <c r="C73" s="273" t="s">
        <v>1108</v>
      </c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7">
        <f t="shared" si="12"/>
        <v>0</v>
      </c>
      <c r="Q73" s="308"/>
      <c r="R73" s="308">
        <f t="shared" si="13"/>
        <v>0</v>
      </c>
      <c r="S73" s="312"/>
      <c r="T73" s="312"/>
    </row>
    <row r="74" spans="1:20" s="309" customFormat="1">
      <c r="A74" s="382" t="s">
        <v>1206</v>
      </c>
      <c r="B74" s="286" t="s">
        <v>431</v>
      </c>
      <c r="C74" s="277" t="s">
        <v>432</v>
      </c>
      <c r="D74" s="307">
        <f>SUM(D61:D73)</f>
        <v>0</v>
      </c>
      <c r="E74" s="307">
        <f t="shared" ref="E74:O74" si="14">SUM(E61:E73)</f>
        <v>0</v>
      </c>
      <c r="F74" s="307">
        <f t="shared" si="14"/>
        <v>0</v>
      </c>
      <c r="G74" s="307">
        <f t="shared" si="14"/>
        <v>0</v>
      </c>
      <c r="H74" s="307">
        <f t="shared" si="14"/>
        <v>0</v>
      </c>
      <c r="I74" s="307">
        <f t="shared" si="14"/>
        <v>0</v>
      </c>
      <c r="J74" s="307">
        <f t="shared" si="14"/>
        <v>0</v>
      </c>
      <c r="K74" s="307">
        <f t="shared" si="14"/>
        <v>0</v>
      </c>
      <c r="L74" s="307">
        <f t="shared" si="14"/>
        <v>0</v>
      </c>
      <c r="M74" s="307">
        <f t="shared" si="14"/>
        <v>0</v>
      </c>
      <c r="N74" s="307">
        <f t="shared" si="14"/>
        <v>0</v>
      </c>
      <c r="O74" s="307">
        <f t="shared" si="14"/>
        <v>0</v>
      </c>
      <c r="P74" s="307">
        <f t="shared" si="12"/>
        <v>0</v>
      </c>
      <c r="Q74" s="308"/>
      <c r="R74" s="308">
        <f t="shared" si="13"/>
        <v>0</v>
      </c>
      <c r="S74" s="312"/>
      <c r="T74" s="312"/>
    </row>
    <row r="75" spans="1:20" s="309" customFormat="1">
      <c r="A75" s="382" t="s">
        <v>1207</v>
      </c>
      <c r="B75" s="311" t="s">
        <v>717</v>
      </c>
      <c r="C75" s="277"/>
      <c r="D75" s="307">
        <f>D74+D60+D51+D26+D25</f>
        <v>4124399</v>
      </c>
      <c r="E75" s="307">
        <f t="shared" ref="E75:O75" si="15">E74+E60+E51+E26+E25</f>
        <v>4195399</v>
      </c>
      <c r="F75" s="307">
        <f t="shared" si="15"/>
        <v>6352399</v>
      </c>
      <c r="G75" s="307">
        <f t="shared" si="15"/>
        <v>4127399</v>
      </c>
      <c r="H75" s="307">
        <f t="shared" si="15"/>
        <v>4362399</v>
      </c>
      <c r="I75" s="307">
        <f t="shared" si="15"/>
        <v>4527399</v>
      </c>
      <c r="J75" s="307">
        <f t="shared" si="15"/>
        <v>4197399</v>
      </c>
      <c r="K75" s="307">
        <f t="shared" si="15"/>
        <v>4452399</v>
      </c>
      <c r="L75" s="307">
        <f t="shared" si="15"/>
        <v>4247399</v>
      </c>
      <c r="M75" s="307">
        <f t="shared" si="15"/>
        <v>4182399</v>
      </c>
      <c r="N75" s="307">
        <f t="shared" si="15"/>
        <v>4207399</v>
      </c>
      <c r="O75" s="307">
        <f t="shared" si="15"/>
        <v>4376611</v>
      </c>
      <c r="P75" s="307">
        <f t="shared" si="12"/>
        <v>53353000</v>
      </c>
      <c r="Q75" s="308">
        <v>32747</v>
      </c>
      <c r="R75" s="308">
        <f t="shared" si="13"/>
        <v>53320253</v>
      </c>
      <c r="S75" s="312"/>
      <c r="T75" s="312"/>
    </row>
    <row r="76" spans="1:20" s="309" customFormat="1">
      <c r="A76" s="382" t="s">
        <v>1208</v>
      </c>
      <c r="B76" s="285" t="s">
        <v>207</v>
      </c>
      <c r="C76" s="273" t="s">
        <v>718</v>
      </c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7">
        <f t="shared" si="12"/>
        <v>0</v>
      </c>
      <c r="Q76" s="308"/>
      <c r="R76" s="308">
        <f t="shared" si="13"/>
        <v>0</v>
      </c>
      <c r="S76" s="312"/>
      <c r="T76" s="312"/>
    </row>
    <row r="77" spans="1:20" s="309" customFormat="1">
      <c r="A77" s="382" t="s">
        <v>1209</v>
      </c>
      <c r="B77" s="285" t="s">
        <v>208</v>
      </c>
      <c r="C77" s="273" t="s">
        <v>719</v>
      </c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7">
        <f t="shared" si="12"/>
        <v>0</v>
      </c>
      <c r="Q77" s="308"/>
      <c r="R77" s="308">
        <f t="shared" si="13"/>
        <v>0</v>
      </c>
      <c r="S77" s="312"/>
      <c r="T77" s="312"/>
    </row>
    <row r="78" spans="1:20" s="309" customFormat="1">
      <c r="A78" s="382" t="s">
        <v>1210</v>
      </c>
      <c r="B78" s="285" t="s">
        <v>720</v>
      </c>
      <c r="C78" s="273" t="s">
        <v>721</v>
      </c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7">
        <f t="shared" si="12"/>
        <v>0</v>
      </c>
      <c r="Q78" s="308">
        <v>400</v>
      </c>
      <c r="R78" s="308">
        <f t="shared" si="13"/>
        <v>-400</v>
      </c>
      <c r="S78" s="312"/>
      <c r="T78" s="312"/>
    </row>
    <row r="79" spans="1:20" s="309" customFormat="1">
      <c r="A79" s="382" t="s">
        <v>1211</v>
      </c>
      <c r="B79" s="285" t="s">
        <v>210</v>
      </c>
      <c r="C79" s="273" t="s">
        <v>722</v>
      </c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7">
        <f t="shared" si="12"/>
        <v>0</v>
      </c>
      <c r="Q79" s="308">
        <v>100</v>
      </c>
      <c r="R79" s="308">
        <f t="shared" si="13"/>
        <v>-100</v>
      </c>
      <c r="S79" s="312"/>
      <c r="T79" s="312"/>
    </row>
    <row r="80" spans="1:20" s="309" customFormat="1">
      <c r="A80" s="382" t="s">
        <v>1212</v>
      </c>
      <c r="B80" s="278" t="s">
        <v>211</v>
      </c>
      <c r="C80" s="273" t="s">
        <v>723</v>
      </c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7">
        <f t="shared" si="12"/>
        <v>0</v>
      </c>
      <c r="Q80" s="308"/>
      <c r="R80" s="308">
        <f t="shared" si="13"/>
        <v>0</v>
      </c>
      <c r="S80" s="312"/>
      <c r="T80" s="312"/>
    </row>
    <row r="81" spans="1:20" s="309" customFormat="1">
      <c r="A81" s="382" t="s">
        <v>1213</v>
      </c>
      <c r="B81" s="278" t="s">
        <v>724</v>
      </c>
      <c r="C81" s="273" t="s">
        <v>725</v>
      </c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7">
        <f t="shared" si="12"/>
        <v>0</v>
      </c>
      <c r="Q81" s="308"/>
      <c r="R81" s="308">
        <f t="shared" si="13"/>
        <v>0</v>
      </c>
      <c r="S81" s="312"/>
      <c r="T81" s="312"/>
    </row>
    <row r="82" spans="1:20" s="309" customFormat="1">
      <c r="A82" s="382" t="s">
        <v>1214</v>
      </c>
      <c r="B82" s="278" t="s">
        <v>726</v>
      </c>
      <c r="C82" s="273" t="s">
        <v>727</v>
      </c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7">
        <f t="shared" si="12"/>
        <v>0</v>
      </c>
      <c r="Q82" s="308">
        <v>135</v>
      </c>
      <c r="R82" s="308">
        <f t="shared" si="13"/>
        <v>-135</v>
      </c>
      <c r="S82" s="312"/>
      <c r="T82" s="312"/>
    </row>
    <row r="83" spans="1:20" s="309" customFormat="1">
      <c r="A83" s="382" t="s">
        <v>1215</v>
      </c>
      <c r="B83" s="289" t="s">
        <v>134</v>
      </c>
      <c r="C83" s="277" t="s">
        <v>434</v>
      </c>
      <c r="D83" s="307">
        <f>SUM(D76:D82)</f>
        <v>0</v>
      </c>
      <c r="E83" s="307">
        <f t="shared" ref="E83:O83" si="16">SUM(E76:E82)</f>
        <v>0</v>
      </c>
      <c r="F83" s="307">
        <f t="shared" si="16"/>
        <v>0</v>
      </c>
      <c r="G83" s="307">
        <f t="shared" si="16"/>
        <v>0</v>
      </c>
      <c r="H83" s="307">
        <f t="shared" si="16"/>
        <v>0</v>
      </c>
      <c r="I83" s="307">
        <f t="shared" si="16"/>
        <v>0</v>
      </c>
      <c r="J83" s="307">
        <f t="shared" si="16"/>
        <v>0</v>
      </c>
      <c r="K83" s="307">
        <f t="shared" si="16"/>
        <v>0</v>
      </c>
      <c r="L83" s="307">
        <f t="shared" si="16"/>
        <v>0</v>
      </c>
      <c r="M83" s="307">
        <f t="shared" si="16"/>
        <v>0</v>
      </c>
      <c r="N83" s="307">
        <f t="shared" si="16"/>
        <v>0</v>
      </c>
      <c r="O83" s="307">
        <f t="shared" si="16"/>
        <v>0</v>
      </c>
      <c r="P83" s="307">
        <f t="shared" si="12"/>
        <v>0</v>
      </c>
      <c r="Q83" s="308">
        <v>635</v>
      </c>
      <c r="R83" s="308">
        <f t="shared" si="13"/>
        <v>-635</v>
      </c>
      <c r="S83" s="312"/>
      <c r="T83" s="312"/>
    </row>
    <row r="84" spans="1:20" s="309" customFormat="1">
      <c r="A84" s="382" t="s">
        <v>1216</v>
      </c>
      <c r="B84" s="281" t="s">
        <v>728</v>
      </c>
      <c r="C84" s="273" t="s">
        <v>729</v>
      </c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7">
        <f t="shared" si="12"/>
        <v>0</v>
      </c>
      <c r="Q84" s="308"/>
      <c r="R84" s="308">
        <f t="shared" si="13"/>
        <v>0</v>
      </c>
      <c r="S84" s="312"/>
      <c r="T84" s="312"/>
    </row>
    <row r="85" spans="1:20" s="309" customFormat="1">
      <c r="A85" s="382" t="s">
        <v>1217</v>
      </c>
      <c r="B85" s="281" t="s">
        <v>730</v>
      </c>
      <c r="C85" s="273" t="s">
        <v>731</v>
      </c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7">
        <f t="shared" si="12"/>
        <v>0</v>
      </c>
      <c r="Q85" s="308"/>
      <c r="R85" s="308">
        <f t="shared" si="13"/>
        <v>0</v>
      </c>
      <c r="S85" s="312"/>
      <c r="T85" s="312"/>
    </row>
    <row r="86" spans="1:20" s="309" customFormat="1">
      <c r="A86" s="382" t="s">
        <v>1218</v>
      </c>
      <c r="B86" s="281" t="s">
        <v>732</v>
      </c>
      <c r="C86" s="273" t="s">
        <v>733</v>
      </c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7">
        <f t="shared" si="12"/>
        <v>0</v>
      </c>
      <c r="Q86" s="308"/>
      <c r="R86" s="308">
        <f t="shared" si="13"/>
        <v>0</v>
      </c>
      <c r="S86" s="312"/>
      <c r="T86" s="312"/>
    </row>
    <row r="87" spans="1:20" s="309" customFormat="1">
      <c r="A87" s="382" t="s">
        <v>1219</v>
      </c>
      <c r="B87" s="281" t="s">
        <v>734</v>
      </c>
      <c r="C87" s="273" t="s">
        <v>735</v>
      </c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7">
        <f t="shared" si="12"/>
        <v>0</v>
      </c>
      <c r="Q87" s="308"/>
      <c r="R87" s="308">
        <f t="shared" si="13"/>
        <v>0</v>
      </c>
      <c r="S87" s="312"/>
      <c r="T87" s="312"/>
    </row>
    <row r="88" spans="1:20" s="309" customFormat="1">
      <c r="A88" s="382" t="s">
        <v>1220</v>
      </c>
      <c r="B88" s="286" t="s">
        <v>435</v>
      </c>
      <c r="C88" s="277" t="s">
        <v>436</v>
      </c>
      <c r="D88" s="307">
        <f>SUM(D84:D87)</f>
        <v>0</v>
      </c>
      <c r="E88" s="307">
        <f t="shared" ref="E88:O88" si="17">SUM(E84:E87)</f>
        <v>0</v>
      </c>
      <c r="F88" s="307">
        <f t="shared" si="17"/>
        <v>0</v>
      </c>
      <c r="G88" s="307">
        <f t="shared" si="17"/>
        <v>0</v>
      </c>
      <c r="H88" s="307">
        <f t="shared" si="17"/>
        <v>0</v>
      </c>
      <c r="I88" s="307">
        <f t="shared" si="17"/>
        <v>0</v>
      </c>
      <c r="J88" s="307">
        <f t="shared" si="17"/>
        <v>0</v>
      </c>
      <c r="K88" s="307">
        <f t="shared" si="17"/>
        <v>0</v>
      </c>
      <c r="L88" s="307">
        <f t="shared" si="17"/>
        <v>0</v>
      </c>
      <c r="M88" s="307">
        <f t="shared" si="17"/>
        <v>0</v>
      </c>
      <c r="N88" s="307">
        <f t="shared" si="17"/>
        <v>0</v>
      </c>
      <c r="O88" s="307">
        <f t="shared" si="17"/>
        <v>0</v>
      </c>
      <c r="P88" s="307">
        <f t="shared" si="12"/>
        <v>0</v>
      </c>
      <c r="Q88" s="308"/>
      <c r="R88" s="308">
        <f t="shared" si="13"/>
        <v>0</v>
      </c>
      <c r="S88" s="312"/>
      <c r="T88" s="312"/>
    </row>
    <row r="89" spans="1:20" s="309" customFormat="1" ht="30">
      <c r="A89" s="382" t="s">
        <v>1221</v>
      </c>
      <c r="B89" s="281" t="s">
        <v>736</v>
      </c>
      <c r="C89" s="273" t="s">
        <v>737</v>
      </c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7">
        <f t="shared" si="12"/>
        <v>0</v>
      </c>
      <c r="Q89" s="308"/>
      <c r="R89" s="308">
        <f t="shared" si="13"/>
        <v>0</v>
      </c>
      <c r="S89" s="312"/>
      <c r="T89" s="312"/>
    </row>
    <row r="90" spans="1:20" s="309" customFormat="1" ht="30">
      <c r="A90" s="382" t="s">
        <v>1222</v>
      </c>
      <c r="B90" s="281" t="s">
        <v>738</v>
      </c>
      <c r="C90" s="273" t="s">
        <v>739</v>
      </c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7">
        <f t="shared" si="12"/>
        <v>0</v>
      </c>
      <c r="Q90" s="308"/>
      <c r="R90" s="308">
        <f t="shared" si="13"/>
        <v>0</v>
      </c>
      <c r="S90" s="312"/>
      <c r="T90" s="312"/>
    </row>
    <row r="91" spans="1:20" s="309" customFormat="1" ht="30">
      <c r="A91" s="382" t="s">
        <v>1223</v>
      </c>
      <c r="B91" s="281" t="s">
        <v>740</v>
      </c>
      <c r="C91" s="273" t="s">
        <v>741</v>
      </c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7">
        <f t="shared" si="12"/>
        <v>0</v>
      </c>
      <c r="Q91" s="308"/>
      <c r="R91" s="308">
        <f t="shared" si="13"/>
        <v>0</v>
      </c>
      <c r="S91" s="312"/>
      <c r="T91" s="312"/>
    </row>
    <row r="92" spans="1:20" s="309" customFormat="1">
      <c r="A92" s="382" t="s">
        <v>1224</v>
      </c>
      <c r="B92" s="281" t="s">
        <v>742</v>
      </c>
      <c r="C92" s="273" t="s">
        <v>743</v>
      </c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7">
        <f t="shared" si="12"/>
        <v>0</v>
      </c>
      <c r="Q92" s="308"/>
      <c r="R92" s="308">
        <f t="shared" si="13"/>
        <v>0</v>
      </c>
      <c r="S92" s="312"/>
      <c r="T92" s="312"/>
    </row>
    <row r="93" spans="1:20" s="309" customFormat="1" ht="30">
      <c r="A93" s="382" t="s">
        <v>1225</v>
      </c>
      <c r="B93" s="281" t="s">
        <v>744</v>
      </c>
      <c r="C93" s="273" t="s">
        <v>745</v>
      </c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7">
        <f t="shared" si="12"/>
        <v>0</v>
      </c>
      <c r="Q93" s="308"/>
      <c r="R93" s="308">
        <f t="shared" si="13"/>
        <v>0</v>
      </c>
      <c r="S93" s="312"/>
      <c r="T93" s="312"/>
    </row>
    <row r="94" spans="1:20" s="309" customFormat="1" ht="30">
      <c r="A94" s="382" t="s">
        <v>1226</v>
      </c>
      <c r="B94" s="281" t="s">
        <v>746</v>
      </c>
      <c r="C94" s="273" t="s">
        <v>747</v>
      </c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7">
        <f t="shared" si="12"/>
        <v>0</v>
      </c>
      <c r="Q94" s="308"/>
      <c r="R94" s="308">
        <f t="shared" si="13"/>
        <v>0</v>
      </c>
      <c r="S94" s="312"/>
      <c r="T94" s="312"/>
    </row>
    <row r="95" spans="1:20" s="309" customFormat="1">
      <c r="A95" s="382" t="s">
        <v>1227</v>
      </c>
      <c r="B95" s="281" t="s">
        <v>748</v>
      </c>
      <c r="C95" s="273" t="s">
        <v>749</v>
      </c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7">
        <f t="shared" si="12"/>
        <v>0</v>
      </c>
      <c r="Q95" s="308"/>
      <c r="R95" s="308">
        <f t="shared" si="13"/>
        <v>0</v>
      </c>
      <c r="S95" s="312"/>
      <c r="T95" s="312"/>
    </row>
    <row r="96" spans="1:20" s="309" customFormat="1">
      <c r="A96" s="382" t="s">
        <v>1228</v>
      </c>
      <c r="B96" s="281" t="s">
        <v>750</v>
      </c>
      <c r="C96" s="273" t="s">
        <v>751</v>
      </c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7">
        <f t="shared" si="12"/>
        <v>0</v>
      </c>
      <c r="Q96" s="308"/>
      <c r="R96" s="308">
        <f t="shared" si="13"/>
        <v>0</v>
      </c>
      <c r="S96" s="312"/>
      <c r="T96" s="312"/>
    </row>
    <row r="97" spans="1:20" s="309" customFormat="1">
      <c r="A97" s="382" t="s">
        <v>1229</v>
      </c>
      <c r="B97" s="286" t="s">
        <v>220</v>
      </c>
      <c r="C97" s="277" t="s">
        <v>437</v>
      </c>
      <c r="D97" s="307">
        <f>SUM(D89:D96)</f>
        <v>0</v>
      </c>
      <c r="E97" s="307">
        <f t="shared" ref="E97:O97" si="18">SUM(E89:E96)</f>
        <v>0</v>
      </c>
      <c r="F97" s="307">
        <f t="shared" si="18"/>
        <v>0</v>
      </c>
      <c r="G97" s="307">
        <f t="shared" si="18"/>
        <v>0</v>
      </c>
      <c r="H97" s="307">
        <f t="shared" si="18"/>
        <v>0</v>
      </c>
      <c r="I97" s="307">
        <f t="shared" si="18"/>
        <v>0</v>
      </c>
      <c r="J97" s="307">
        <f t="shared" si="18"/>
        <v>0</v>
      </c>
      <c r="K97" s="307">
        <f t="shared" si="18"/>
        <v>0</v>
      </c>
      <c r="L97" s="307">
        <f t="shared" si="18"/>
        <v>0</v>
      </c>
      <c r="M97" s="307">
        <f t="shared" si="18"/>
        <v>0</v>
      </c>
      <c r="N97" s="307">
        <f t="shared" si="18"/>
        <v>0</v>
      </c>
      <c r="O97" s="307">
        <f t="shared" si="18"/>
        <v>0</v>
      </c>
      <c r="P97" s="307">
        <f t="shared" si="12"/>
        <v>0</v>
      </c>
      <c r="Q97" s="308"/>
      <c r="R97" s="308">
        <f t="shared" si="13"/>
        <v>0</v>
      </c>
      <c r="S97" s="312"/>
      <c r="T97" s="312"/>
    </row>
    <row r="98" spans="1:20" s="309" customFormat="1">
      <c r="A98" s="382" t="s">
        <v>1231</v>
      </c>
      <c r="B98" s="311" t="s">
        <v>752</v>
      </c>
      <c r="C98" s="277"/>
      <c r="D98" s="307">
        <f>D97+D88+D83</f>
        <v>0</v>
      </c>
      <c r="E98" s="307">
        <f t="shared" ref="E98:O98" si="19">E97+E88+E83</f>
        <v>0</v>
      </c>
      <c r="F98" s="307">
        <f t="shared" si="19"/>
        <v>0</v>
      </c>
      <c r="G98" s="307">
        <f t="shared" si="19"/>
        <v>0</v>
      </c>
      <c r="H98" s="307">
        <f t="shared" si="19"/>
        <v>0</v>
      </c>
      <c r="I98" s="307">
        <f t="shared" si="19"/>
        <v>0</v>
      </c>
      <c r="J98" s="307">
        <f t="shared" si="19"/>
        <v>0</v>
      </c>
      <c r="K98" s="307">
        <f t="shared" si="19"/>
        <v>0</v>
      </c>
      <c r="L98" s="307">
        <f t="shared" si="19"/>
        <v>0</v>
      </c>
      <c r="M98" s="307">
        <f t="shared" si="19"/>
        <v>0</v>
      </c>
      <c r="N98" s="307">
        <f t="shared" si="19"/>
        <v>0</v>
      </c>
      <c r="O98" s="307">
        <f t="shared" si="19"/>
        <v>0</v>
      </c>
      <c r="P98" s="307">
        <f t="shared" si="12"/>
        <v>0</v>
      </c>
      <c r="Q98" s="308">
        <v>635</v>
      </c>
      <c r="R98" s="308">
        <f t="shared" si="13"/>
        <v>-635</v>
      </c>
      <c r="S98" s="312"/>
      <c r="T98" s="312"/>
    </row>
    <row r="99" spans="1:20" s="309" customFormat="1">
      <c r="A99" s="382" t="s">
        <v>1230</v>
      </c>
      <c r="B99" s="313" t="s">
        <v>439</v>
      </c>
      <c r="C99" s="314" t="s">
        <v>440</v>
      </c>
      <c r="D99" s="307">
        <f>D98+D75</f>
        <v>4124399</v>
      </c>
      <c r="E99" s="307">
        <f t="shared" ref="E99:O99" si="20">E98+E75</f>
        <v>4195399</v>
      </c>
      <c r="F99" s="307">
        <f t="shared" si="20"/>
        <v>6352399</v>
      </c>
      <c r="G99" s="307">
        <f t="shared" si="20"/>
        <v>4127399</v>
      </c>
      <c r="H99" s="307">
        <f t="shared" si="20"/>
        <v>4362399</v>
      </c>
      <c r="I99" s="307">
        <f t="shared" si="20"/>
        <v>4527399</v>
      </c>
      <c r="J99" s="307">
        <f t="shared" si="20"/>
        <v>4197399</v>
      </c>
      <c r="K99" s="307">
        <f t="shared" si="20"/>
        <v>4452399</v>
      </c>
      <c r="L99" s="307">
        <f t="shared" si="20"/>
        <v>4247399</v>
      </c>
      <c r="M99" s="307">
        <f t="shared" si="20"/>
        <v>4182399</v>
      </c>
      <c r="N99" s="307">
        <f t="shared" si="20"/>
        <v>4207399</v>
      </c>
      <c r="O99" s="307">
        <f t="shared" si="20"/>
        <v>4376611</v>
      </c>
      <c r="P99" s="307">
        <f t="shared" si="12"/>
        <v>53353000</v>
      </c>
      <c r="Q99" s="308">
        <v>33382</v>
      </c>
      <c r="R99" s="308">
        <f t="shared" si="13"/>
        <v>53319618</v>
      </c>
      <c r="S99" s="312"/>
      <c r="T99" s="312"/>
    </row>
    <row r="100" spans="1:20" s="309" customFormat="1">
      <c r="A100" s="382" t="s">
        <v>1232</v>
      </c>
      <c r="B100" s="281" t="s">
        <v>753</v>
      </c>
      <c r="C100" s="275" t="s">
        <v>754</v>
      </c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7">
        <f t="shared" si="12"/>
        <v>0</v>
      </c>
      <c r="Q100" s="308"/>
      <c r="R100" s="308">
        <f t="shared" si="13"/>
        <v>0</v>
      </c>
      <c r="S100" s="312"/>
      <c r="T100" s="312"/>
    </row>
    <row r="101" spans="1:20" s="309" customFormat="1">
      <c r="A101" s="382" t="s">
        <v>1233</v>
      </c>
      <c r="B101" s="281" t="s">
        <v>755</v>
      </c>
      <c r="C101" s="275" t="s">
        <v>756</v>
      </c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7">
        <f t="shared" si="12"/>
        <v>0</v>
      </c>
      <c r="Q101" s="308"/>
      <c r="R101" s="308">
        <f t="shared" si="13"/>
        <v>0</v>
      </c>
      <c r="S101" s="312"/>
      <c r="T101" s="312"/>
    </row>
    <row r="102" spans="1:20" s="309" customFormat="1">
      <c r="A102" s="382" t="s">
        <v>1234</v>
      </c>
      <c r="B102" s="281" t="s">
        <v>757</v>
      </c>
      <c r="C102" s="275" t="s">
        <v>758</v>
      </c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7">
        <f t="shared" si="12"/>
        <v>0</v>
      </c>
      <c r="Q102" s="308"/>
      <c r="R102" s="308">
        <f t="shared" si="13"/>
        <v>0</v>
      </c>
      <c r="S102" s="312"/>
      <c r="T102" s="312"/>
    </row>
    <row r="103" spans="1:20" s="309" customFormat="1">
      <c r="A103" s="382" t="s">
        <v>1235</v>
      </c>
      <c r="B103" s="286" t="s">
        <v>441</v>
      </c>
      <c r="C103" s="279" t="s">
        <v>442</v>
      </c>
      <c r="D103" s="307">
        <f>SUM(D100:D102)</f>
        <v>0</v>
      </c>
      <c r="E103" s="307">
        <f t="shared" ref="E103:O103" si="21">SUM(E100:E102)</f>
        <v>0</v>
      </c>
      <c r="F103" s="307">
        <f t="shared" si="21"/>
        <v>0</v>
      </c>
      <c r="G103" s="307">
        <f t="shared" si="21"/>
        <v>0</v>
      </c>
      <c r="H103" s="307">
        <f t="shared" si="21"/>
        <v>0</v>
      </c>
      <c r="I103" s="307">
        <f t="shared" si="21"/>
        <v>0</v>
      </c>
      <c r="J103" s="307">
        <f t="shared" si="21"/>
        <v>0</v>
      </c>
      <c r="K103" s="307">
        <f t="shared" si="21"/>
        <v>0</v>
      </c>
      <c r="L103" s="307">
        <f t="shared" si="21"/>
        <v>0</v>
      </c>
      <c r="M103" s="307">
        <f t="shared" si="21"/>
        <v>0</v>
      </c>
      <c r="N103" s="307">
        <f t="shared" si="21"/>
        <v>0</v>
      </c>
      <c r="O103" s="307">
        <f t="shared" si="21"/>
        <v>0</v>
      </c>
      <c r="P103" s="307">
        <f t="shared" si="12"/>
        <v>0</v>
      </c>
      <c r="Q103" s="308"/>
      <c r="R103" s="308">
        <f t="shared" si="13"/>
        <v>0</v>
      </c>
      <c r="S103" s="312"/>
      <c r="T103" s="312"/>
    </row>
    <row r="104" spans="1:20" s="309" customFormat="1">
      <c r="A104" s="382" t="s">
        <v>1236</v>
      </c>
      <c r="B104" s="287" t="s">
        <v>759</v>
      </c>
      <c r="C104" s="275" t="s">
        <v>760</v>
      </c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7">
        <f t="shared" si="12"/>
        <v>0</v>
      </c>
      <c r="Q104" s="308"/>
      <c r="R104" s="308">
        <f t="shared" si="13"/>
        <v>0</v>
      </c>
      <c r="S104" s="312"/>
      <c r="T104" s="312"/>
    </row>
    <row r="105" spans="1:20" s="309" customFormat="1">
      <c r="A105" s="382" t="s">
        <v>1237</v>
      </c>
      <c r="B105" s="287" t="s">
        <v>761</v>
      </c>
      <c r="C105" s="275" t="s">
        <v>762</v>
      </c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7">
        <f t="shared" si="12"/>
        <v>0</v>
      </c>
      <c r="Q105" s="308"/>
      <c r="R105" s="308">
        <f t="shared" si="13"/>
        <v>0</v>
      </c>
      <c r="S105" s="312"/>
      <c r="T105" s="312"/>
    </row>
    <row r="106" spans="1:20" s="309" customFormat="1">
      <c r="A106" s="382" t="s">
        <v>1238</v>
      </c>
      <c r="B106" s="281" t="s">
        <v>763</v>
      </c>
      <c r="C106" s="275" t="s">
        <v>764</v>
      </c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7">
        <f t="shared" si="12"/>
        <v>0</v>
      </c>
      <c r="Q106" s="308"/>
      <c r="R106" s="308">
        <f t="shared" si="13"/>
        <v>0</v>
      </c>
      <c r="S106" s="312"/>
      <c r="T106" s="312"/>
    </row>
    <row r="107" spans="1:20" s="309" customFormat="1">
      <c r="A107" s="382" t="s">
        <v>1239</v>
      </c>
      <c r="B107" s="281" t="s">
        <v>765</v>
      </c>
      <c r="C107" s="275" t="s">
        <v>766</v>
      </c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7">
        <f t="shared" si="12"/>
        <v>0</v>
      </c>
      <c r="Q107" s="308"/>
      <c r="R107" s="308">
        <f t="shared" si="13"/>
        <v>0</v>
      </c>
      <c r="S107" s="312"/>
      <c r="T107" s="312"/>
    </row>
    <row r="108" spans="1:20" s="309" customFormat="1">
      <c r="A108" s="382" t="s">
        <v>1240</v>
      </c>
      <c r="B108" s="288" t="s">
        <v>443</v>
      </c>
      <c r="C108" s="279" t="s">
        <v>444</v>
      </c>
      <c r="D108" s="307">
        <f>SUM(D104:D107)</f>
        <v>0</v>
      </c>
      <c r="E108" s="307">
        <f t="shared" ref="E108:O108" si="22">SUM(E104:E107)</f>
        <v>0</v>
      </c>
      <c r="F108" s="307">
        <f t="shared" si="22"/>
        <v>0</v>
      </c>
      <c r="G108" s="307">
        <f t="shared" si="22"/>
        <v>0</v>
      </c>
      <c r="H108" s="307">
        <f t="shared" si="22"/>
        <v>0</v>
      </c>
      <c r="I108" s="307">
        <f t="shared" si="22"/>
        <v>0</v>
      </c>
      <c r="J108" s="307">
        <f t="shared" si="22"/>
        <v>0</v>
      </c>
      <c r="K108" s="307">
        <f t="shared" si="22"/>
        <v>0</v>
      </c>
      <c r="L108" s="307">
        <f t="shared" si="22"/>
        <v>0</v>
      </c>
      <c r="M108" s="307">
        <f t="shared" si="22"/>
        <v>0</v>
      </c>
      <c r="N108" s="307">
        <f t="shared" si="22"/>
        <v>0</v>
      </c>
      <c r="O108" s="307">
        <f t="shared" si="22"/>
        <v>0</v>
      </c>
      <c r="P108" s="307">
        <f t="shared" si="12"/>
        <v>0</v>
      </c>
      <c r="Q108" s="308"/>
      <c r="R108" s="308">
        <f t="shared" si="13"/>
        <v>0</v>
      </c>
      <c r="S108" s="312"/>
      <c r="T108" s="312"/>
    </row>
    <row r="109" spans="1:20" s="309" customFormat="1">
      <c r="A109" s="382" t="s">
        <v>1241</v>
      </c>
      <c r="B109" s="287" t="s">
        <v>445</v>
      </c>
      <c r="C109" s="275" t="s">
        <v>446</v>
      </c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7">
        <f t="shared" si="12"/>
        <v>0</v>
      </c>
      <c r="Q109" s="308"/>
      <c r="R109" s="308">
        <f t="shared" si="13"/>
        <v>0</v>
      </c>
      <c r="S109" s="312"/>
      <c r="T109" s="312"/>
    </row>
    <row r="110" spans="1:20" s="309" customFormat="1">
      <c r="A110" s="382" t="s">
        <v>1242</v>
      </c>
      <c r="B110" s="287" t="s">
        <v>447</v>
      </c>
      <c r="C110" s="275" t="s">
        <v>448</v>
      </c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7">
        <f t="shared" si="12"/>
        <v>0</v>
      </c>
      <c r="Q110" s="308"/>
      <c r="R110" s="308">
        <f t="shared" si="13"/>
        <v>0</v>
      </c>
      <c r="S110" s="312"/>
      <c r="T110" s="312"/>
    </row>
    <row r="111" spans="1:20" s="309" customFormat="1">
      <c r="A111" s="382" t="s">
        <v>1243</v>
      </c>
      <c r="B111" s="288" t="s">
        <v>449</v>
      </c>
      <c r="C111" s="279" t="s">
        <v>450</v>
      </c>
      <c r="D111" s="307">
        <f>SUM(D109:D110)</f>
        <v>0</v>
      </c>
      <c r="E111" s="307">
        <f t="shared" ref="E111:O111" si="23">SUM(E109:E110)</f>
        <v>0</v>
      </c>
      <c r="F111" s="307">
        <f t="shared" si="23"/>
        <v>0</v>
      </c>
      <c r="G111" s="307">
        <f t="shared" si="23"/>
        <v>0</v>
      </c>
      <c r="H111" s="307">
        <f t="shared" si="23"/>
        <v>0</v>
      </c>
      <c r="I111" s="307">
        <f t="shared" si="23"/>
        <v>0</v>
      </c>
      <c r="J111" s="307">
        <f t="shared" si="23"/>
        <v>0</v>
      </c>
      <c r="K111" s="307">
        <f t="shared" si="23"/>
        <v>0</v>
      </c>
      <c r="L111" s="307">
        <f t="shared" si="23"/>
        <v>0</v>
      </c>
      <c r="M111" s="307">
        <f t="shared" si="23"/>
        <v>0</v>
      </c>
      <c r="N111" s="307">
        <f t="shared" si="23"/>
        <v>0</v>
      </c>
      <c r="O111" s="307">
        <f t="shared" si="23"/>
        <v>0</v>
      </c>
      <c r="P111" s="307">
        <f t="shared" si="12"/>
        <v>0</v>
      </c>
      <c r="Q111" s="308"/>
      <c r="R111" s="308">
        <f t="shared" si="13"/>
        <v>0</v>
      </c>
      <c r="S111" s="312"/>
      <c r="T111" s="312"/>
    </row>
    <row r="112" spans="1:20" s="309" customFormat="1">
      <c r="A112" s="382" t="s">
        <v>1244</v>
      </c>
      <c r="B112" s="287" t="s">
        <v>451</v>
      </c>
      <c r="C112" s="275" t="s">
        <v>452</v>
      </c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7">
        <f t="shared" si="12"/>
        <v>0</v>
      </c>
      <c r="Q112" s="308"/>
      <c r="R112" s="308">
        <f t="shared" si="13"/>
        <v>0</v>
      </c>
      <c r="S112" s="312"/>
      <c r="T112" s="312"/>
    </row>
    <row r="113" spans="1:20" s="309" customFormat="1">
      <c r="A113" s="382" t="s">
        <v>1245</v>
      </c>
      <c r="B113" s="287" t="s">
        <v>453</v>
      </c>
      <c r="C113" s="275" t="s">
        <v>454</v>
      </c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7">
        <f t="shared" si="12"/>
        <v>0</v>
      </c>
      <c r="Q113" s="308"/>
      <c r="R113" s="308">
        <f t="shared" si="13"/>
        <v>0</v>
      </c>
      <c r="S113" s="312"/>
      <c r="T113" s="312"/>
    </row>
    <row r="114" spans="1:20" s="309" customFormat="1">
      <c r="A114" s="382" t="s">
        <v>1246</v>
      </c>
      <c r="B114" s="287" t="s">
        <v>455</v>
      </c>
      <c r="C114" s="275" t="s">
        <v>456</v>
      </c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7">
        <f t="shared" si="12"/>
        <v>0</v>
      </c>
      <c r="Q114" s="308"/>
      <c r="R114" s="308">
        <f t="shared" si="13"/>
        <v>0</v>
      </c>
      <c r="S114" s="312"/>
      <c r="T114" s="312"/>
    </row>
    <row r="115" spans="1:20" s="309" customFormat="1">
      <c r="A115" s="382" t="s">
        <v>1247</v>
      </c>
      <c r="B115" s="288" t="s">
        <v>457</v>
      </c>
      <c r="C115" s="279" t="s">
        <v>458</v>
      </c>
      <c r="D115" s="307">
        <f>D114+D113+D112+D111+D110+D109+D108+D103</f>
        <v>0</v>
      </c>
      <c r="E115" s="307">
        <f t="shared" ref="E115:O115" si="24">E114+E113+E112+E111+E110+E109+E108+E103</f>
        <v>0</v>
      </c>
      <c r="F115" s="307">
        <f t="shared" si="24"/>
        <v>0</v>
      </c>
      <c r="G115" s="307">
        <f t="shared" si="24"/>
        <v>0</v>
      </c>
      <c r="H115" s="307">
        <f t="shared" si="24"/>
        <v>0</v>
      </c>
      <c r="I115" s="307">
        <f t="shared" si="24"/>
        <v>0</v>
      </c>
      <c r="J115" s="307">
        <f t="shared" si="24"/>
        <v>0</v>
      </c>
      <c r="K115" s="307">
        <f t="shared" si="24"/>
        <v>0</v>
      </c>
      <c r="L115" s="307">
        <f t="shared" si="24"/>
        <v>0</v>
      </c>
      <c r="M115" s="307">
        <f t="shared" si="24"/>
        <v>0</v>
      </c>
      <c r="N115" s="307">
        <f t="shared" si="24"/>
        <v>0</v>
      </c>
      <c r="O115" s="307">
        <f t="shared" si="24"/>
        <v>0</v>
      </c>
      <c r="P115" s="307">
        <f t="shared" si="12"/>
        <v>0</v>
      </c>
      <c r="Q115" s="308"/>
      <c r="R115" s="308">
        <f t="shared" si="13"/>
        <v>0</v>
      </c>
      <c r="S115" s="312"/>
      <c r="T115" s="312"/>
    </row>
    <row r="116" spans="1:20" s="309" customFormat="1">
      <c r="A116" s="382" t="s">
        <v>1248</v>
      </c>
      <c r="B116" s="287" t="s">
        <v>767</v>
      </c>
      <c r="C116" s="275" t="s">
        <v>768</v>
      </c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7">
        <f t="shared" si="12"/>
        <v>0</v>
      </c>
      <c r="Q116" s="308"/>
      <c r="R116" s="308">
        <f t="shared" si="13"/>
        <v>0</v>
      </c>
      <c r="S116" s="312"/>
      <c r="T116" s="312"/>
    </row>
    <row r="117" spans="1:20" s="309" customFormat="1">
      <c r="A117" s="382" t="s">
        <v>1249</v>
      </c>
      <c r="B117" s="281" t="s">
        <v>769</v>
      </c>
      <c r="C117" s="275" t="s">
        <v>770</v>
      </c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7">
        <f t="shared" si="12"/>
        <v>0</v>
      </c>
      <c r="Q117" s="308"/>
      <c r="R117" s="308">
        <f t="shared" si="13"/>
        <v>0</v>
      </c>
      <c r="S117" s="312"/>
      <c r="T117" s="312"/>
    </row>
    <row r="118" spans="1:20" s="309" customFormat="1">
      <c r="A118" s="382" t="s">
        <v>1250</v>
      </c>
      <c r="B118" s="287" t="s">
        <v>771</v>
      </c>
      <c r="C118" s="275" t="s">
        <v>772</v>
      </c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7">
        <f t="shared" si="12"/>
        <v>0</v>
      </c>
      <c r="Q118" s="308"/>
      <c r="R118" s="308">
        <f t="shared" si="13"/>
        <v>0</v>
      </c>
      <c r="S118" s="312"/>
      <c r="T118" s="312"/>
    </row>
    <row r="119" spans="1:20" s="309" customFormat="1">
      <c r="A119" s="382" t="s">
        <v>1251</v>
      </c>
      <c r="B119" s="287" t="s">
        <v>773</v>
      </c>
      <c r="C119" s="275" t="s">
        <v>774</v>
      </c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7">
        <f t="shared" si="12"/>
        <v>0</v>
      </c>
      <c r="Q119" s="308"/>
      <c r="R119" s="308">
        <f t="shared" si="13"/>
        <v>0</v>
      </c>
      <c r="S119" s="312"/>
      <c r="T119" s="312"/>
    </row>
    <row r="120" spans="1:20" s="309" customFormat="1">
      <c r="A120" s="382" t="s">
        <v>1252</v>
      </c>
      <c r="B120" s="288" t="s">
        <v>459</v>
      </c>
      <c r="C120" s="279" t="s">
        <v>460</v>
      </c>
      <c r="D120" s="307">
        <f>SUM(D116:D119)</f>
        <v>0</v>
      </c>
      <c r="E120" s="307">
        <f t="shared" ref="E120:O120" si="25">SUM(E116:E119)</f>
        <v>0</v>
      </c>
      <c r="F120" s="307">
        <f t="shared" si="25"/>
        <v>0</v>
      </c>
      <c r="G120" s="307">
        <f t="shared" si="25"/>
        <v>0</v>
      </c>
      <c r="H120" s="307">
        <f t="shared" si="25"/>
        <v>0</v>
      </c>
      <c r="I120" s="307">
        <f t="shared" si="25"/>
        <v>0</v>
      </c>
      <c r="J120" s="307">
        <f t="shared" si="25"/>
        <v>0</v>
      </c>
      <c r="K120" s="307">
        <f t="shared" si="25"/>
        <v>0</v>
      </c>
      <c r="L120" s="307">
        <f t="shared" si="25"/>
        <v>0</v>
      </c>
      <c r="M120" s="307">
        <f t="shared" si="25"/>
        <v>0</v>
      </c>
      <c r="N120" s="307">
        <f t="shared" si="25"/>
        <v>0</v>
      </c>
      <c r="O120" s="307">
        <f t="shared" si="25"/>
        <v>0</v>
      </c>
      <c r="P120" s="307">
        <f t="shared" si="12"/>
        <v>0</v>
      </c>
      <c r="Q120" s="308"/>
      <c r="R120" s="308">
        <f t="shared" si="13"/>
        <v>0</v>
      </c>
      <c r="S120" s="312"/>
      <c r="T120" s="312"/>
    </row>
    <row r="121" spans="1:20" s="309" customFormat="1">
      <c r="A121" s="382" t="s">
        <v>1253</v>
      </c>
      <c r="B121" s="281" t="s">
        <v>155</v>
      </c>
      <c r="C121" s="275" t="s">
        <v>461</v>
      </c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7">
        <f t="shared" si="12"/>
        <v>0</v>
      </c>
      <c r="Q121" s="308"/>
      <c r="R121" s="308">
        <f t="shared" si="13"/>
        <v>0</v>
      </c>
      <c r="S121" s="312"/>
      <c r="T121" s="312"/>
    </row>
    <row r="122" spans="1:20" s="309" customFormat="1">
      <c r="A122" s="382" t="s">
        <v>1254</v>
      </c>
      <c r="B122" s="315" t="s">
        <v>462</v>
      </c>
      <c r="C122" s="316" t="s">
        <v>463</v>
      </c>
      <c r="D122" s="307">
        <f>D120+D115</f>
        <v>0</v>
      </c>
      <c r="E122" s="307">
        <f t="shared" ref="E122:O122" si="26">E120+E115</f>
        <v>0</v>
      </c>
      <c r="F122" s="307">
        <f t="shared" si="26"/>
        <v>0</v>
      </c>
      <c r="G122" s="307">
        <f t="shared" si="26"/>
        <v>0</v>
      </c>
      <c r="H122" s="307">
        <f t="shared" si="26"/>
        <v>0</v>
      </c>
      <c r="I122" s="307">
        <f t="shared" si="26"/>
        <v>0</v>
      </c>
      <c r="J122" s="307">
        <f t="shared" si="26"/>
        <v>0</v>
      </c>
      <c r="K122" s="307">
        <f t="shared" si="26"/>
        <v>0</v>
      </c>
      <c r="L122" s="307">
        <f t="shared" si="26"/>
        <v>0</v>
      </c>
      <c r="M122" s="307">
        <f t="shared" si="26"/>
        <v>0</v>
      </c>
      <c r="N122" s="307">
        <f t="shared" si="26"/>
        <v>0</v>
      </c>
      <c r="O122" s="307">
        <f t="shared" si="26"/>
        <v>0</v>
      </c>
      <c r="P122" s="307">
        <f t="shared" si="12"/>
        <v>0</v>
      </c>
      <c r="Q122" s="308"/>
      <c r="R122" s="308">
        <f t="shared" si="13"/>
        <v>0</v>
      </c>
      <c r="S122" s="312"/>
      <c r="T122" s="312"/>
    </row>
    <row r="123" spans="1:20" s="309" customFormat="1">
      <c r="A123" s="382" t="s">
        <v>1255</v>
      </c>
      <c r="B123" s="317" t="s">
        <v>775</v>
      </c>
      <c r="C123" s="318"/>
      <c r="D123" s="307">
        <f>D122+D99</f>
        <v>4124399</v>
      </c>
      <c r="E123" s="307">
        <f t="shared" ref="E123:O123" si="27">E122+E99</f>
        <v>4195399</v>
      </c>
      <c r="F123" s="307">
        <f t="shared" si="27"/>
        <v>6352399</v>
      </c>
      <c r="G123" s="307">
        <f t="shared" si="27"/>
        <v>4127399</v>
      </c>
      <c r="H123" s="307">
        <f t="shared" si="27"/>
        <v>4362399</v>
      </c>
      <c r="I123" s="307">
        <f t="shared" si="27"/>
        <v>4527399</v>
      </c>
      <c r="J123" s="307">
        <f t="shared" si="27"/>
        <v>4197399</v>
      </c>
      <c r="K123" s="307">
        <f t="shared" si="27"/>
        <v>4452399</v>
      </c>
      <c r="L123" s="307">
        <f t="shared" si="27"/>
        <v>4247399</v>
      </c>
      <c r="M123" s="307">
        <f t="shared" si="27"/>
        <v>4182399</v>
      </c>
      <c r="N123" s="307">
        <f t="shared" si="27"/>
        <v>4207399</v>
      </c>
      <c r="O123" s="307">
        <f t="shared" si="27"/>
        <v>4376611</v>
      </c>
      <c r="P123" s="307">
        <f t="shared" si="12"/>
        <v>53353000</v>
      </c>
      <c r="Q123" s="308"/>
      <c r="R123" s="308">
        <f t="shared" si="13"/>
        <v>53353000</v>
      </c>
      <c r="S123" s="312"/>
      <c r="T123" s="312"/>
    </row>
    <row r="124" spans="1:20" s="309" customFormat="1" ht="25.5">
      <c r="A124" s="382" t="s">
        <v>1256</v>
      </c>
      <c r="B124" s="269" t="s">
        <v>421</v>
      </c>
      <c r="C124" s="270" t="s">
        <v>776</v>
      </c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7"/>
      <c r="Q124" s="308"/>
      <c r="R124" s="308">
        <f t="shared" si="13"/>
        <v>0</v>
      </c>
      <c r="S124" s="312"/>
      <c r="T124" s="312"/>
    </row>
    <row r="125" spans="1:20" s="309" customFormat="1">
      <c r="A125" s="382" t="s">
        <v>1257</v>
      </c>
      <c r="B125" s="274" t="s">
        <v>777</v>
      </c>
      <c r="C125" s="278" t="s">
        <v>778</v>
      </c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7">
        <f t="shared" si="12"/>
        <v>0</v>
      </c>
      <c r="Q125" s="308"/>
      <c r="R125" s="308">
        <f t="shared" si="13"/>
        <v>0</v>
      </c>
      <c r="S125" s="312"/>
      <c r="T125" s="312"/>
    </row>
    <row r="126" spans="1:20" s="309" customFormat="1">
      <c r="A126" s="382" t="s">
        <v>1258</v>
      </c>
      <c r="B126" s="275" t="s">
        <v>779</v>
      </c>
      <c r="C126" s="278" t="s">
        <v>780</v>
      </c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7">
        <f t="shared" si="12"/>
        <v>0</v>
      </c>
      <c r="Q126" s="308"/>
      <c r="R126" s="308">
        <f t="shared" si="13"/>
        <v>0</v>
      </c>
      <c r="S126" s="312"/>
      <c r="T126" s="312"/>
    </row>
    <row r="127" spans="1:20" s="309" customFormat="1">
      <c r="A127" s="382" t="s">
        <v>1259</v>
      </c>
      <c r="B127" s="275" t="s">
        <v>781</v>
      </c>
      <c r="C127" s="278" t="s">
        <v>782</v>
      </c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7">
        <f t="shared" si="12"/>
        <v>0</v>
      </c>
      <c r="Q127" s="308"/>
      <c r="R127" s="308">
        <f t="shared" si="13"/>
        <v>0</v>
      </c>
      <c r="S127" s="312"/>
      <c r="T127" s="312"/>
    </row>
    <row r="128" spans="1:20" s="309" customFormat="1">
      <c r="A128" s="382" t="s">
        <v>1260</v>
      </c>
      <c r="B128" s="275" t="s">
        <v>196</v>
      </c>
      <c r="C128" s="278" t="s">
        <v>783</v>
      </c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7">
        <f t="shared" si="12"/>
        <v>0</v>
      </c>
      <c r="Q128" s="308"/>
      <c r="R128" s="308">
        <f t="shared" si="13"/>
        <v>0</v>
      </c>
      <c r="S128" s="312"/>
      <c r="T128" s="312"/>
    </row>
    <row r="129" spans="1:20" s="309" customFormat="1">
      <c r="A129" s="382" t="s">
        <v>1261</v>
      </c>
      <c r="B129" s="275" t="s">
        <v>784</v>
      </c>
      <c r="C129" s="278" t="s">
        <v>785</v>
      </c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7">
        <f t="shared" si="12"/>
        <v>0</v>
      </c>
      <c r="Q129" s="308"/>
      <c r="R129" s="308">
        <f t="shared" si="13"/>
        <v>0</v>
      </c>
      <c r="S129" s="312"/>
      <c r="T129" s="312"/>
    </row>
    <row r="130" spans="1:20" s="309" customFormat="1">
      <c r="A130" s="382" t="s">
        <v>1262</v>
      </c>
      <c r="B130" s="275" t="s">
        <v>786</v>
      </c>
      <c r="C130" s="278" t="s">
        <v>787</v>
      </c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7">
        <f t="shared" si="12"/>
        <v>0</v>
      </c>
      <c r="Q130" s="308"/>
      <c r="R130" s="308">
        <f t="shared" si="13"/>
        <v>0</v>
      </c>
      <c r="S130" s="312"/>
      <c r="T130" s="312"/>
    </row>
    <row r="131" spans="1:20" s="309" customFormat="1">
      <c r="A131" s="382" t="s">
        <v>1263</v>
      </c>
      <c r="B131" s="279" t="s">
        <v>788</v>
      </c>
      <c r="C131" s="289" t="s">
        <v>789</v>
      </c>
      <c r="D131" s="307">
        <f>SUM(D125:D130)</f>
        <v>0</v>
      </c>
      <c r="E131" s="307">
        <f t="shared" ref="E131:O131" si="28">SUM(E125:E130)</f>
        <v>0</v>
      </c>
      <c r="F131" s="307">
        <f t="shared" si="28"/>
        <v>0</v>
      </c>
      <c r="G131" s="307">
        <f t="shared" si="28"/>
        <v>0</v>
      </c>
      <c r="H131" s="307">
        <f t="shared" si="28"/>
        <v>0</v>
      </c>
      <c r="I131" s="307">
        <f t="shared" si="28"/>
        <v>0</v>
      </c>
      <c r="J131" s="307">
        <f t="shared" si="28"/>
        <v>0</v>
      </c>
      <c r="K131" s="307">
        <f t="shared" si="28"/>
        <v>0</v>
      </c>
      <c r="L131" s="307">
        <f t="shared" si="28"/>
        <v>0</v>
      </c>
      <c r="M131" s="307">
        <f t="shared" si="28"/>
        <v>0</v>
      </c>
      <c r="N131" s="307">
        <f t="shared" si="28"/>
        <v>0</v>
      </c>
      <c r="O131" s="307">
        <f t="shared" si="28"/>
        <v>0</v>
      </c>
      <c r="P131" s="307">
        <f t="shared" si="12"/>
        <v>0</v>
      </c>
      <c r="Q131" s="308"/>
      <c r="R131" s="308">
        <f t="shared" si="13"/>
        <v>0</v>
      </c>
      <c r="S131" s="312"/>
      <c r="T131" s="312"/>
    </row>
    <row r="132" spans="1:20" s="309" customFormat="1">
      <c r="A132" s="382" t="s">
        <v>1264</v>
      </c>
      <c r="B132" s="275" t="s">
        <v>790</v>
      </c>
      <c r="C132" s="278" t="s">
        <v>791</v>
      </c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7">
        <f t="shared" si="12"/>
        <v>0</v>
      </c>
      <c r="Q132" s="308"/>
      <c r="R132" s="308">
        <f t="shared" si="13"/>
        <v>0</v>
      </c>
      <c r="S132" s="312"/>
      <c r="T132" s="312"/>
    </row>
    <row r="133" spans="1:20" s="309" customFormat="1" ht="30">
      <c r="A133" s="382" t="s">
        <v>1265</v>
      </c>
      <c r="B133" s="275" t="s">
        <v>792</v>
      </c>
      <c r="C133" s="278" t="s">
        <v>793</v>
      </c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7">
        <f t="shared" si="12"/>
        <v>0</v>
      </c>
      <c r="Q133" s="308"/>
      <c r="R133" s="308">
        <f t="shared" si="13"/>
        <v>0</v>
      </c>
      <c r="S133" s="312"/>
      <c r="T133" s="312"/>
    </row>
    <row r="134" spans="1:20" s="309" customFormat="1" ht="30">
      <c r="A134" s="382" t="s">
        <v>1266</v>
      </c>
      <c r="B134" s="275" t="s">
        <v>794</v>
      </c>
      <c r="C134" s="278" t="s">
        <v>795</v>
      </c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7">
        <f t="shared" si="12"/>
        <v>0</v>
      </c>
      <c r="Q134" s="308"/>
      <c r="R134" s="308">
        <f t="shared" si="13"/>
        <v>0</v>
      </c>
      <c r="S134" s="312"/>
      <c r="T134" s="312"/>
    </row>
    <row r="135" spans="1:20" s="309" customFormat="1" ht="30">
      <c r="A135" s="382" t="s">
        <v>1267</v>
      </c>
      <c r="B135" s="275" t="s">
        <v>796</v>
      </c>
      <c r="C135" s="278" t="s">
        <v>797</v>
      </c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7">
        <f t="shared" si="12"/>
        <v>0</v>
      </c>
      <c r="Q135" s="308"/>
      <c r="R135" s="308">
        <f t="shared" si="13"/>
        <v>0</v>
      </c>
      <c r="S135" s="312"/>
      <c r="T135" s="312"/>
    </row>
    <row r="136" spans="1:20" s="309" customFormat="1">
      <c r="A136" s="382" t="s">
        <v>1268</v>
      </c>
      <c r="B136" s="275" t="s">
        <v>566</v>
      </c>
      <c r="C136" s="278" t="s">
        <v>798</v>
      </c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7">
        <f t="shared" ref="P136:P199" si="29">SUM(D136:O136)</f>
        <v>0</v>
      </c>
      <c r="Q136" s="308"/>
      <c r="R136" s="308">
        <f t="shared" ref="R136:R199" si="30">P136-Q136</f>
        <v>0</v>
      </c>
      <c r="S136" s="312"/>
      <c r="T136" s="312"/>
    </row>
    <row r="137" spans="1:20" s="309" customFormat="1">
      <c r="A137" s="382" t="s">
        <v>1269</v>
      </c>
      <c r="B137" s="279" t="s">
        <v>139</v>
      </c>
      <c r="C137" s="289" t="s">
        <v>464</v>
      </c>
      <c r="D137" s="307">
        <f>D131+D132+D133+D134+D135+D136</f>
        <v>0</v>
      </c>
      <c r="E137" s="307">
        <f t="shared" ref="E137:O137" si="31">E131+E132+E133+E134+E135+E136</f>
        <v>0</v>
      </c>
      <c r="F137" s="307">
        <f t="shared" si="31"/>
        <v>0</v>
      </c>
      <c r="G137" s="307">
        <f t="shared" si="31"/>
        <v>0</v>
      </c>
      <c r="H137" s="307">
        <f t="shared" si="31"/>
        <v>0</v>
      </c>
      <c r="I137" s="307">
        <f t="shared" si="31"/>
        <v>0</v>
      </c>
      <c r="J137" s="307">
        <f t="shared" si="31"/>
        <v>0</v>
      </c>
      <c r="K137" s="307">
        <f t="shared" si="31"/>
        <v>0</v>
      </c>
      <c r="L137" s="307">
        <f t="shared" si="31"/>
        <v>0</v>
      </c>
      <c r="M137" s="307">
        <f t="shared" si="31"/>
        <v>0</v>
      </c>
      <c r="N137" s="307">
        <f t="shared" si="31"/>
        <v>0</v>
      </c>
      <c r="O137" s="307">
        <f t="shared" si="31"/>
        <v>0</v>
      </c>
      <c r="P137" s="307">
        <f t="shared" si="29"/>
        <v>0</v>
      </c>
      <c r="Q137" s="308"/>
      <c r="R137" s="308">
        <f t="shared" si="30"/>
        <v>0</v>
      </c>
      <c r="S137" s="312"/>
      <c r="T137" s="312"/>
    </row>
    <row r="138" spans="1:20" s="309" customFormat="1">
      <c r="A138" s="382" t="s">
        <v>1270</v>
      </c>
      <c r="B138" s="275" t="s">
        <v>799</v>
      </c>
      <c r="C138" s="278" t="s">
        <v>800</v>
      </c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7">
        <f t="shared" si="29"/>
        <v>0</v>
      </c>
      <c r="Q138" s="308"/>
      <c r="R138" s="308">
        <f t="shared" si="30"/>
        <v>0</v>
      </c>
      <c r="S138" s="312"/>
      <c r="T138" s="312"/>
    </row>
    <row r="139" spans="1:20" s="309" customFormat="1">
      <c r="A139" s="382" t="s">
        <v>1271</v>
      </c>
      <c r="B139" s="275" t="s">
        <v>801</v>
      </c>
      <c r="C139" s="278" t="s">
        <v>802</v>
      </c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7">
        <f t="shared" si="29"/>
        <v>0</v>
      </c>
      <c r="Q139" s="308"/>
      <c r="R139" s="308">
        <f t="shared" si="30"/>
        <v>0</v>
      </c>
      <c r="S139" s="312"/>
      <c r="T139" s="312"/>
    </row>
    <row r="140" spans="1:20" s="309" customFormat="1">
      <c r="A140" s="382" t="s">
        <v>1272</v>
      </c>
      <c r="B140" s="279" t="s">
        <v>803</v>
      </c>
      <c r="C140" s="289" t="s">
        <v>804</v>
      </c>
      <c r="D140" s="307">
        <f>SUM(D138:D139)</f>
        <v>0</v>
      </c>
      <c r="E140" s="307">
        <f t="shared" ref="E140:O140" si="32">SUM(E138:E139)</f>
        <v>0</v>
      </c>
      <c r="F140" s="307">
        <f t="shared" si="32"/>
        <v>0</v>
      </c>
      <c r="G140" s="307">
        <f t="shared" si="32"/>
        <v>0</v>
      </c>
      <c r="H140" s="307">
        <f t="shared" si="32"/>
        <v>0</v>
      </c>
      <c r="I140" s="307">
        <f t="shared" si="32"/>
        <v>0</v>
      </c>
      <c r="J140" s="307">
        <f t="shared" si="32"/>
        <v>0</v>
      </c>
      <c r="K140" s="307">
        <f t="shared" si="32"/>
        <v>0</v>
      </c>
      <c r="L140" s="307">
        <f t="shared" si="32"/>
        <v>0</v>
      </c>
      <c r="M140" s="307">
        <f t="shared" si="32"/>
        <v>0</v>
      </c>
      <c r="N140" s="307">
        <f t="shared" si="32"/>
        <v>0</v>
      </c>
      <c r="O140" s="307">
        <f t="shared" si="32"/>
        <v>0</v>
      </c>
      <c r="P140" s="307">
        <f t="shared" si="29"/>
        <v>0</v>
      </c>
      <c r="Q140" s="308"/>
      <c r="R140" s="308">
        <f t="shared" si="30"/>
        <v>0</v>
      </c>
      <c r="S140" s="312"/>
      <c r="T140" s="312"/>
    </row>
    <row r="141" spans="1:20" s="309" customFormat="1">
      <c r="A141" s="382" t="s">
        <v>1273</v>
      </c>
      <c r="B141" s="275" t="s">
        <v>805</v>
      </c>
      <c r="C141" s="278" t="s">
        <v>806</v>
      </c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7">
        <f t="shared" si="29"/>
        <v>0</v>
      </c>
      <c r="Q141" s="308"/>
      <c r="R141" s="308">
        <f t="shared" si="30"/>
        <v>0</v>
      </c>
      <c r="S141" s="312"/>
      <c r="T141" s="312"/>
    </row>
    <row r="142" spans="1:20" s="309" customFormat="1">
      <c r="A142" s="382" t="s">
        <v>1274</v>
      </c>
      <c r="B142" s="275" t="s">
        <v>807</v>
      </c>
      <c r="C142" s="278" t="s">
        <v>808</v>
      </c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7">
        <f t="shared" si="29"/>
        <v>0</v>
      </c>
      <c r="Q142" s="308"/>
      <c r="R142" s="308">
        <f t="shared" si="30"/>
        <v>0</v>
      </c>
      <c r="S142" s="312"/>
      <c r="T142" s="312"/>
    </row>
    <row r="143" spans="1:20" s="309" customFormat="1">
      <c r="A143" s="382" t="s">
        <v>1275</v>
      </c>
      <c r="B143" s="275" t="s">
        <v>809</v>
      </c>
      <c r="C143" s="278" t="s">
        <v>810</v>
      </c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7">
        <f t="shared" si="29"/>
        <v>0</v>
      </c>
      <c r="Q143" s="308"/>
      <c r="R143" s="308">
        <f t="shared" si="30"/>
        <v>0</v>
      </c>
      <c r="S143" s="312"/>
      <c r="T143" s="312"/>
    </row>
    <row r="144" spans="1:20" s="309" customFormat="1">
      <c r="A144" s="382" t="s">
        <v>1276</v>
      </c>
      <c r="B144" s="275" t="s">
        <v>811</v>
      </c>
      <c r="C144" s="278" t="s">
        <v>812</v>
      </c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7">
        <f t="shared" si="29"/>
        <v>0</v>
      </c>
      <c r="Q144" s="308"/>
      <c r="R144" s="308">
        <f t="shared" si="30"/>
        <v>0</v>
      </c>
      <c r="S144" s="312"/>
      <c r="T144" s="312"/>
    </row>
    <row r="145" spans="1:20" s="309" customFormat="1">
      <c r="A145" s="382" t="s">
        <v>1277</v>
      </c>
      <c r="B145" s="275" t="s">
        <v>813</v>
      </c>
      <c r="C145" s="278" t="s">
        <v>814</v>
      </c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7">
        <f t="shared" si="29"/>
        <v>0</v>
      </c>
      <c r="Q145" s="308"/>
      <c r="R145" s="308">
        <f t="shared" si="30"/>
        <v>0</v>
      </c>
      <c r="S145" s="312"/>
      <c r="T145" s="312"/>
    </row>
    <row r="146" spans="1:20" s="309" customFormat="1">
      <c r="A146" s="382" t="s">
        <v>1278</v>
      </c>
      <c r="B146" s="275" t="s">
        <v>815</v>
      </c>
      <c r="C146" s="278" t="s">
        <v>816</v>
      </c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7">
        <f t="shared" si="29"/>
        <v>0</v>
      </c>
      <c r="Q146" s="308"/>
      <c r="R146" s="308">
        <f t="shared" si="30"/>
        <v>0</v>
      </c>
      <c r="S146" s="312"/>
      <c r="T146" s="312"/>
    </row>
    <row r="147" spans="1:20" s="309" customFormat="1">
      <c r="A147" s="382" t="s">
        <v>1279</v>
      </c>
      <c r="B147" s="275" t="s">
        <v>188</v>
      </c>
      <c r="C147" s="278" t="s">
        <v>817</v>
      </c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7">
        <f t="shared" si="29"/>
        <v>0</v>
      </c>
      <c r="Q147" s="308"/>
      <c r="R147" s="308">
        <f t="shared" si="30"/>
        <v>0</v>
      </c>
      <c r="S147" s="312"/>
      <c r="T147" s="312"/>
    </row>
    <row r="148" spans="1:20" s="309" customFormat="1">
      <c r="A148" s="382" t="s">
        <v>1280</v>
      </c>
      <c r="B148" s="275" t="s">
        <v>818</v>
      </c>
      <c r="C148" s="278" t="s">
        <v>819</v>
      </c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7">
        <f t="shared" si="29"/>
        <v>0</v>
      </c>
      <c r="Q148" s="308"/>
      <c r="R148" s="308">
        <f t="shared" si="30"/>
        <v>0</v>
      </c>
      <c r="S148" s="312"/>
      <c r="T148" s="312"/>
    </row>
    <row r="149" spans="1:20" s="309" customFormat="1">
      <c r="A149" s="382" t="s">
        <v>1281</v>
      </c>
      <c r="B149" s="279" t="s">
        <v>820</v>
      </c>
      <c r="C149" s="289" t="s">
        <v>821</v>
      </c>
      <c r="D149" s="307">
        <f>SUM(D144:D148)</f>
        <v>0</v>
      </c>
      <c r="E149" s="307">
        <f t="shared" ref="E149:O149" si="33">SUM(E144:E148)</f>
        <v>0</v>
      </c>
      <c r="F149" s="307">
        <f t="shared" si="33"/>
        <v>0</v>
      </c>
      <c r="G149" s="307">
        <f t="shared" si="33"/>
        <v>0</v>
      </c>
      <c r="H149" s="307">
        <f t="shared" si="33"/>
        <v>0</v>
      </c>
      <c r="I149" s="307">
        <f t="shared" si="33"/>
        <v>0</v>
      </c>
      <c r="J149" s="307">
        <f t="shared" si="33"/>
        <v>0</v>
      </c>
      <c r="K149" s="307">
        <f t="shared" si="33"/>
        <v>0</v>
      </c>
      <c r="L149" s="307">
        <f t="shared" si="33"/>
        <v>0</v>
      </c>
      <c r="M149" s="307">
        <f t="shared" si="33"/>
        <v>0</v>
      </c>
      <c r="N149" s="307">
        <f t="shared" si="33"/>
        <v>0</v>
      </c>
      <c r="O149" s="307">
        <f t="shared" si="33"/>
        <v>0</v>
      </c>
      <c r="P149" s="307">
        <f t="shared" si="29"/>
        <v>0</v>
      </c>
      <c r="Q149" s="308"/>
      <c r="R149" s="308">
        <f t="shared" si="30"/>
        <v>0</v>
      </c>
      <c r="S149" s="312"/>
      <c r="T149" s="312"/>
    </row>
    <row r="150" spans="1:20" s="309" customFormat="1">
      <c r="A150" s="382" t="s">
        <v>1282</v>
      </c>
      <c r="B150" s="275" t="s">
        <v>822</v>
      </c>
      <c r="C150" s="278" t="s">
        <v>823</v>
      </c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7">
        <f t="shared" si="29"/>
        <v>0</v>
      </c>
      <c r="Q150" s="308"/>
      <c r="R150" s="308">
        <f t="shared" si="30"/>
        <v>0</v>
      </c>
      <c r="S150" s="312"/>
      <c r="T150" s="312"/>
    </row>
    <row r="151" spans="1:20" s="309" customFormat="1">
      <c r="A151" s="382" t="s">
        <v>1283</v>
      </c>
      <c r="B151" s="279" t="s">
        <v>465</v>
      </c>
      <c r="C151" s="289" t="s">
        <v>466</v>
      </c>
      <c r="D151" s="307">
        <f>D150+D149+D143+D142+D141+D140</f>
        <v>0</v>
      </c>
      <c r="E151" s="307">
        <f t="shared" ref="E151:O151" si="34">E150+E149+E143+E142+E141+E140</f>
        <v>0</v>
      </c>
      <c r="F151" s="307">
        <f t="shared" si="34"/>
        <v>0</v>
      </c>
      <c r="G151" s="307">
        <f t="shared" si="34"/>
        <v>0</v>
      </c>
      <c r="H151" s="307">
        <f t="shared" si="34"/>
        <v>0</v>
      </c>
      <c r="I151" s="307">
        <f t="shared" si="34"/>
        <v>0</v>
      </c>
      <c r="J151" s="307">
        <f t="shared" si="34"/>
        <v>0</v>
      </c>
      <c r="K151" s="307">
        <f t="shared" si="34"/>
        <v>0</v>
      </c>
      <c r="L151" s="307">
        <f t="shared" si="34"/>
        <v>0</v>
      </c>
      <c r="M151" s="307">
        <f t="shared" si="34"/>
        <v>0</v>
      </c>
      <c r="N151" s="307">
        <f t="shared" si="34"/>
        <v>0</v>
      </c>
      <c r="O151" s="307">
        <f t="shared" si="34"/>
        <v>0</v>
      </c>
      <c r="P151" s="307">
        <f t="shared" si="29"/>
        <v>0</v>
      </c>
      <c r="Q151" s="308"/>
      <c r="R151" s="308">
        <f t="shared" si="30"/>
        <v>0</v>
      </c>
      <c r="S151" s="312"/>
      <c r="T151" s="312"/>
    </row>
    <row r="152" spans="1:20" s="309" customFormat="1">
      <c r="A152" s="382" t="s">
        <v>1284</v>
      </c>
      <c r="B152" s="281" t="s">
        <v>824</v>
      </c>
      <c r="C152" s="278" t="s">
        <v>825</v>
      </c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7">
        <f t="shared" si="29"/>
        <v>0</v>
      </c>
      <c r="Q152" s="308"/>
      <c r="R152" s="308">
        <f t="shared" si="30"/>
        <v>0</v>
      </c>
      <c r="S152" s="312"/>
      <c r="T152" s="312"/>
    </row>
    <row r="153" spans="1:20" s="309" customFormat="1">
      <c r="A153" s="382" t="s">
        <v>1285</v>
      </c>
      <c r="B153" s="281" t="s">
        <v>826</v>
      </c>
      <c r="C153" s="278" t="s">
        <v>827</v>
      </c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307">
        <f t="shared" si="29"/>
        <v>0</v>
      </c>
      <c r="Q153" s="308"/>
      <c r="R153" s="308">
        <f t="shared" si="30"/>
        <v>0</v>
      </c>
      <c r="S153" s="312"/>
      <c r="T153" s="312"/>
    </row>
    <row r="154" spans="1:20" s="309" customFormat="1">
      <c r="A154" s="382" t="s">
        <v>1286</v>
      </c>
      <c r="B154" s="281" t="s">
        <v>828</v>
      </c>
      <c r="C154" s="278" t="s">
        <v>829</v>
      </c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7">
        <f t="shared" si="29"/>
        <v>0</v>
      </c>
      <c r="Q154" s="308"/>
      <c r="R154" s="308">
        <f t="shared" si="30"/>
        <v>0</v>
      </c>
      <c r="S154" s="312"/>
      <c r="T154" s="312"/>
    </row>
    <row r="155" spans="1:20" s="309" customFormat="1">
      <c r="A155" s="382" t="s">
        <v>1287</v>
      </c>
      <c r="B155" s="281" t="s">
        <v>830</v>
      </c>
      <c r="C155" s="278" t="s">
        <v>831</v>
      </c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7">
        <f t="shared" si="29"/>
        <v>0</v>
      </c>
      <c r="Q155" s="308"/>
      <c r="R155" s="308">
        <f t="shared" si="30"/>
        <v>0</v>
      </c>
      <c r="S155" s="312"/>
      <c r="T155" s="312"/>
    </row>
    <row r="156" spans="1:20" s="309" customFormat="1">
      <c r="A156" s="382" t="s">
        <v>1288</v>
      </c>
      <c r="B156" s="281" t="s">
        <v>832</v>
      </c>
      <c r="C156" s="278" t="s">
        <v>833</v>
      </c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7">
        <f t="shared" si="29"/>
        <v>0</v>
      </c>
      <c r="Q156" s="308"/>
      <c r="R156" s="308">
        <f t="shared" si="30"/>
        <v>0</v>
      </c>
      <c r="S156" s="312"/>
      <c r="T156" s="312"/>
    </row>
    <row r="157" spans="1:20" s="309" customFormat="1">
      <c r="A157" s="382" t="s">
        <v>1289</v>
      </c>
      <c r="B157" s="281" t="s">
        <v>834</v>
      </c>
      <c r="C157" s="278" t="s">
        <v>835</v>
      </c>
      <c r="D157" s="306"/>
      <c r="E157" s="306"/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7">
        <f t="shared" si="29"/>
        <v>0</v>
      </c>
      <c r="Q157" s="308"/>
      <c r="R157" s="308">
        <f t="shared" si="30"/>
        <v>0</v>
      </c>
      <c r="S157" s="312"/>
      <c r="T157" s="312"/>
    </row>
    <row r="158" spans="1:20" s="309" customFormat="1">
      <c r="A158" s="382" t="s">
        <v>1290</v>
      </c>
      <c r="B158" s="281" t="s">
        <v>836</v>
      </c>
      <c r="C158" s="278" t="s">
        <v>837</v>
      </c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7">
        <f t="shared" si="29"/>
        <v>0</v>
      </c>
      <c r="Q158" s="308"/>
      <c r="R158" s="308">
        <f t="shared" si="30"/>
        <v>0</v>
      </c>
      <c r="S158" s="312"/>
      <c r="T158" s="312"/>
    </row>
    <row r="159" spans="1:20" s="309" customFormat="1">
      <c r="A159" s="382" t="s">
        <v>1291</v>
      </c>
      <c r="B159" s="281" t="s">
        <v>838</v>
      </c>
      <c r="C159" s="278" t="s">
        <v>839</v>
      </c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7">
        <f t="shared" si="29"/>
        <v>0</v>
      </c>
      <c r="Q159" s="308"/>
      <c r="R159" s="308">
        <f t="shared" si="30"/>
        <v>0</v>
      </c>
      <c r="S159" s="312"/>
      <c r="T159" s="312"/>
    </row>
    <row r="160" spans="1:20" s="309" customFormat="1">
      <c r="A160" s="382" t="s">
        <v>1292</v>
      </c>
      <c r="B160" s="281" t="s">
        <v>840</v>
      </c>
      <c r="C160" s="278" t="s">
        <v>841</v>
      </c>
      <c r="D160" s="306"/>
      <c r="E160" s="306"/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7">
        <f t="shared" si="29"/>
        <v>0</v>
      </c>
      <c r="Q160" s="308"/>
      <c r="R160" s="308">
        <f t="shared" si="30"/>
        <v>0</v>
      </c>
      <c r="S160" s="312"/>
      <c r="T160" s="312"/>
    </row>
    <row r="161" spans="1:20" s="309" customFormat="1">
      <c r="A161" s="382" t="s">
        <v>1293</v>
      </c>
      <c r="B161" s="281" t="s">
        <v>842</v>
      </c>
      <c r="C161" s="278" t="s">
        <v>843</v>
      </c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7">
        <f t="shared" si="29"/>
        <v>0</v>
      </c>
      <c r="Q161" s="308"/>
      <c r="R161" s="308">
        <f t="shared" si="30"/>
        <v>0</v>
      </c>
      <c r="S161" s="312"/>
      <c r="T161" s="312"/>
    </row>
    <row r="162" spans="1:20" s="309" customFormat="1">
      <c r="A162" s="382" t="s">
        <v>1294</v>
      </c>
      <c r="B162" s="286" t="s">
        <v>467</v>
      </c>
      <c r="C162" s="289" t="s">
        <v>468</v>
      </c>
      <c r="D162" s="307">
        <f>SUM(D152:D161)</f>
        <v>0</v>
      </c>
      <c r="E162" s="307">
        <f t="shared" ref="E162:O162" si="35">SUM(E152:E161)</f>
        <v>0</v>
      </c>
      <c r="F162" s="307">
        <f t="shared" si="35"/>
        <v>0</v>
      </c>
      <c r="G162" s="307">
        <f t="shared" si="35"/>
        <v>0</v>
      </c>
      <c r="H162" s="307">
        <f t="shared" si="35"/>
        <v>0</v>
      </c>
      <c r="I162" s="307">
        <f t="shared" si="35"/>
        <v>0</v>
      </c>
      <c r="J162" s="307">
        <f t="shared" si="35"/>
        <v>0</v>
      </c>
      <c r="K162" s="307">
        <f t="shared" si="35"/>
        <v>0</v>
      </c>
      <c r="L162" s="307">
        <f t="shared" si="35"/>
        <v>0</v>
      </c>
      <c r="M162" s="307">
        <f t="shared" si="35"/>
        <v>0</v>
      </c>
      <c r="N162" s="307">
        <f t="shared" si="35"/>
        <v>0</v>
      </c>
      <c r="O162" s="307">
        <f t="shared" si="35"/>
        <v>0</v>
      </c>
      <c r="P162" s="307">
        <f t="shared" si="29"/>
        <v>0</v>
      </c>
      <c r="Q162" s="308"/>
      <c r="R162" s="308">
        <f t="shared" si="30"/>
        <v>0</v>
      </c>
      <c r="S162" s="312"/>
      <c r="T162" s="312"/>
    </row>
    <row r="163" spans="1:20" s="309" customFormat="1" ht="30">
      <c r="A163" s="382" t="s">
        <v>1295</v>
      </c>
      <c r="B163" s="281" t="s">
        <v>844</v>
      </c>
      <c r="C163" s="278" t="s">
        <v>845</v>
      </c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7">
        <f t="shared" si="29"/>
        <v>0</v>
      </c>
      <c r="Q163" s="308"/>
      <c r="R163" s="308">
        <f t="shared" si="30"/>
        <v>0</v>
      </c>
      <c r="S163" s="312"/>
      <c r="T163" s="312"/>
    </row>
    <row r="164" spans="1:20" s="309" customFormat="1" ht="30">
      <c r="A164" s="382" t="s">
        <v>1296</v>
      </c>
      <c r="B164" s="275" t="s">
        <v>846</v>
      </c>
      <c r="C164" s="278" t="s">
        <v>847</v>
      </c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7">
        <f t="shared" si="29"/>
        <v>0</v>
      </c>
      <c r="Q164" s="308"/>
      <c r="R164" s="308">
        <f t="shared" si="30"/>
        <v>0</v>
      </c>
      <c r="S164" s="312"/>
      <c r="T164" s="312"/>
    </row>
    <row r="165" spans="1:20" s="309" customFormat="1">
      <c r="A165" s="382" t="s">
        <v>1297</v>
      </c>
      <c r="B165" s="281" t="s">
        <v>848</v>
      </c>
      <c r="C165" s="278" t="s">
        <v>849</v>
      </c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7">
        <f t="shared" si="29"/>
        <v>0</v>
      </c>
      <c r="Q165" s="308"/>
      <c r="R165" s="308">
        <f t="shared" si="30"/>
        <v>0</v>
      </c>
      <c r="S165" s="312"/>
      <c r="T165" s="312"/>
    </row>
    <row r="166" spans="1:20" s="309" customFormat="1">
      <c r="A166" s="382" t="s">
        <v>1298</v>
      </c>
      <c r="B166" s="279" t="s">
        <v>469</v>
      </c>
      <c r="C166" s="289" t="s">
        <v>470</v>
      </c>
      <c r="D166" s="307">
        <f>SUM(D163:D165)</f>
        <v>0</v>
      </c>
      <c r="E166" s="307">
        <f t="shared" ref="E166:O166" si="36">SUM(E163:E165)</f>
        <v>0</v>
      </c>
      <c r="F166" s="307">
        <f t="shared" si="36"/>
        <v>0</v>
      </c>
      <c r="G166" s="307">
        <f t="shared" si="36"/>
        <v>0</v>
      </c>
      <c r="H166" s="307">
        <f t="shared" si="36"/>
        <v>0</v>
      </c>
      <c r="I166" s="307">
        <f t="shared" si="36"/>
        <v>0</v>
      </c>
      <c r="J166" s="307">
        <f t="shared" si="36"/>
        <v>0</v>
      </c>
      <c r="K166" s="307">
        <f t="shared" si="36"/>
        <v>0</v>
      </c>
      <c r="L166" s="307">
        <f t="shared" si="36"/>
        <v>0</v>
      </c>
      <c r="M166" s="307">
        <f t="shared" si="36"/>
        <v>0</v>
      </c>
      <c r="N166" s="307">
        <f t="shared" si="36"/>
        <v>0</v>
      </c>
      <c r="O166" s="307">
        <f t="shared" si="36"/>
        <v>0</v>
      </c>
      <c r="P166" s="307">
        <f t="shared" si="29"/>
        <v>0</v>
      </c>
      <c r="Q166" s="308"/>
      <c r="R166" s="308">
        <f t="shared" si="30"/>
        <v>0</v>
      </c>
      <c r="S166" s="312"/>
      <c r="T166" s="312"/>
    </row>
    <row r="167" spans="1:20" s="309" customFormat="1">
      <c r="A167" s="382" t="s">
        <v>1300</v>
      </c>
      <c r="B167" s="311" t="s">
        <v>109</v>
      </c>
      <c r="C167" s="319"/>
      <c r="D167" s="307">
        <f>D166+D162+D151+D137</f>
        <v>0</v>
      </c>
      <c r="E167" s="307">
        <f t="shared" ref="E167:O167" si="37">E166+E162+E151+E137</f>
        <v>0</v>
      </c>
      <c r="F167" s="307">
        <f t="shared" si="37"/>
        <v>0</v>
      </c>
      <c r="G167" s="307">
        <f t="shared" si="37"/>
        <v>0</v>
      </c>
      <c r="H167" s="307">
        <f t="shared" si="37"/>
        <v>0</v>
      </c>
      <c r="I167" s="307">
        <f t="shared" si="37"/>
        <v>0</v>
      </c>
      <c r="J167" s="307">
        <f t="shared" si="37"/>
        <v>0</v>
      </c>
      <c r="K167" s="307">
        <f t="shared" si="37"/>
        <v>0</v>
      </c>
      <c r="L167" s="307">
        <f t="shared" si="37"/>
        <v>0</v>
      </c>
      <c r="M167" s="307">
        <f t="shared" si="37"/>
        <v>0</v>
      </c>
      <c r="N167" s="307">
        <f t="shared" si="37"/>
        <v>0</v>
      </c>
      <c r="O167" s="307">
        <f t="shared" si="37"/>
        <v>0</v>
      </c>
      <c r="P167" s="307">
        <f t="shared" si="29"/>
        <v>0</v>
      </c>
      <c r="Q167" s="308"/>
      <c r="R167" s="308">
        <f t="shared" si="30"/>
        <v>0</v>
      </c>
      <c r="S167" s="312"/>
      <c r="T167" s="312"/>
    </row>
    <row r="168" spans="1:20" s="309" customFormat="1">
      <c r="A168" s="382" t="s">
        <v>1299</v>
      </c>
      <c r="B168" s="275" t="s">
        <v>243</v>
      </c>
      <c r="C168" s="278" t="s">
        <v>850</v>
      </c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7">
        <f t="shared" si="29"/>
        <v>0</v>
      </c>
      <c r="Q168" s="308"/>
      <c r="R168" s="308">
        <f t="shared" si="30"/>
        <v>0</v>
      </c>
      <c r="S168" s="312"/>
      <c r="T168" s="312"/>
    </row>
    <row r="169" spans="1:20" s="309" customFormat="1" ht="30">
      <c r="A169" s="382" t="s">
        <v>1301</v>
      </c>
      <c r="B169" s="275" t="s">
        <v>851</v>
      </c>
      <c r="C169" s="278" t="s">
        <v>852</v>
      </c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7">
        <f t="shared" si="29"/>
        <v>0</v>
      </c>
      <c r="Q169" s="308"/>
      <c r="R169" s="308">
        <f t="shared" si="30"/>
        <v>0</v>
      </c>
      <c r="S169" s="312"/>
      <c r="T169" s="312"/>
    </row>
    <row r="170" spans="1:20" s="309" customFormat="1" ht="30">
      <c r="A170" s="382" t="s">
        <v>1302</v>
      </c>
      <c r="B170" s="275" t="s">
        <v>853</v>
      </c>
      <c r="C170" s="278" t="s">
        <v>854</v>
      </c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7">
        <f t="shared" si="29"/>
        <v>0</v>
      </c>
      <c r="Q170" s="308"/>
      <c r="R170" s="308">
        <f t="shared" si="30"/>
        <v>0</v>
      </c>
      <c r="S170" s="312"/>
      <c r="T170" s="312"/>
    </row>
    <row r="171" spans="1:20" s="309" customFormat="1" ht="30">
      <c r="A171" s="382" t="s">
        <v>1303</v>
      </c>
      <c r="B171" s="275" t="s">
        <v>855</v>
      </c>
      <c r="C171" s="278" t="s">
        <v>856</v>
      </c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7">
        <f t="shared" si="29"/>
        <v>0</v>
      </c>
      <c r="Q171" s="308"/>
      <c r="R171" s="308">
        <f t="shared" si="30"/>
        <v>0</v>
      </c>
      <c r="S171" s="312"/>
      <c r="T171" s="312"/>
    </row>
    <row r="172" spans="1:20" s="309" customFormat="1">
      <c r="A172" s="382" t="s">
        <v>1161</v>
      </c>
      <c r="B172" s="275" t="s">
        <v>857</v>
      </c>
      <c r="C172" s="278" t="s">
        <v>858</v>
      </c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7">
        <f t="shared" si="29"/>
        <v>0</v>
      </c>
      <c r="Q172" s="308">
        <v>635</v>
      </c>
      <c r="R172" s="308">
        <f t="shared" si="30"/>
        <v>-635</v>
      </c>
      <c r="S172" s="312"/>
      <c r="T172" s="312"/>
    </row>
    <row r="173" spans="1:20" s="309" customFormat="1">
      <c r="A173" s="382" t="s">
        <v>1308</v>
      </c>
      <c r="B173" s="279" t="s">
        <v>471</v>
      </c>
      <c r="C173" s="289" t="s">
        <v>472</v>
      </c>
      <c r="D173" s="307">
        <f>SUM(D168:D172)</f>
        <v>0</v>
      </c>
      <c r="E173" s="307">
        <f t="shared" ref="E173:O173" si="38">SUM(E168:E172)</f>
        <v>0</v>
      </c>
      <c r="F173" s="307">
        <f t="shared" si="38"/>
        <v>0</v>
      </c>
      <c r="G173" s="307">
        <f t="shared" si="38"/>
        <v>0</v>
      </c>
      <c r="H173" s="307">
        <f t="shared" si="38"/>
        <v>0</v>
      </c>
      <c r="I173" s="307">
        <f t="shared" si="38"/>
        <v>0</v>
      </c>
      <c r="J173" s="307">
        <f t="shared" si="38"/>
        <v>0</v>
      </c>
      <c r="K173" s="307">
        <f t="shared" si="38"/>
        <v>0</v>
      </c>
      <c r="L173" s="307">
        <f t="shared" si="38"/>
        <v>0</v>
      </c>
      <c r="M173" s="307">
        <f t="shared" si="38"/>
        <v>0</v>
      </c>
      <c r="N173" s="307">
        <f t="shared" si="38"/>
        <v>0</v>
      </c>
      <c r="O173" s="307">
        <f t="shared" si="38"/>
        <v>0</v>
      </c>
      <c r="P173" s="307">
        <f t="shared" si="29"/>
        <v>0</v>
      </c>
      <c r="Q173" s="308">
        <v>635</v>
      </c>
      <c r="R173" s="308">
        <f t="shared" si="30"/>
        <v>-635</v>
      </c>
      <c r="S173" s="312"/>
      <c r="T173" s="312"/>
    </row>
    <row r="174" spans="1:20" s="309" customFormat="1">
      <c r="A174" s="382" t="s">
        <v>1309</v>
      </c>
      <c r="B174" s="281" t="s">
        <v>192</v>
      </c>
      <c r="C174" s="278" t="s">
        <v>859</v>
      </c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7">
        <f t="shared" si="29"/>
        <v>0</v>
      </c>
      <c r="Q174" s="308"/>
      <c r="R174" s="308">
        <f t="shared" si="30"/>
        <v>0</v>
      </c>
      <c r="S174" s="312"/>
      <c r="T174" s="312"/>
    </row>
    <row r="175" spans="1:20" s="309" customFormat="1">
      <c r="A175" s="382" t="s">
        <v>1310</v>
      </c>
      <c r="B175" s="281" t="s">
        <v>191</v>
      </c>
      <c r="C175" s="278" t="s">
        <v>860</v>
      </c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7">
        <f t="shared" si="29"/>
        <v>0</v>
      </c>
      <c r="Q175" s="308"/>
      <c r="R175" s="308">
        <f t="shared" si="30"/>
        <v>0</v>
      </c>
      <c r="S175" s="312"/>
      <c r="T175" s="312"/>
    </row>
    <row r="176" spans="1:20" s="309" customFormat="1">
      <c r="A176" s="382" t="s">
        <v>1311</v>
      </c>
      <c r="B176" s="281" t="s">
        <v>861</v>
      </c>
      <c r="C176" s="278" t="s">
        <v>862</v>
      </c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7">
        <f t="shared" si="29"/>
        <v>0</v>
      </c>
      <c r="Q176" s="308"/>
      <c r="R176" s="308">
        <f t="shared" si="30"/>
        <v>0</v>
      </c>
      <c r="S176" s="312"/>
      <c r="T176" s="312"/>
    </row>
    <row r="177" spans="1:20" s="309" customFormat="1">
      <c r="A177" s="382" t="s">
        <v>1312</v>
      </c>
      <c r="B177" s="281" t="s">
        <v>194</v>
      </c>
      <c r="C177" s="278" t="s">
        <v>863</v>
      </c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6"/>
      <c r="P177" s="307">
        <f t="shared" si="29"/>
        <v>0</v>
      </c>
      <c r="Q177" s="308"/>
      <c r="R177" s="308">
        <f t="shared" si="30"/>
        <v>0</v>
      </c>
      <c r="S177" s="312"/>
      <c r="T177" s="312"/>
    </row>
    <row r="178" spans="1:20" s="309" customFormat="1">
      <c r="A178" s="382" t="s">
        <v>1313</v>
      </c>
      <c r="B178" s="281" t="s">
        <v>864</v>
      </c>
      <c r="C178" s="278" t="s">
        <v>865</v>
      </c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7">
        <f t="shared" si="29"/>
        <v>0</v>
      </c>
      <c r="Q178" s="308"/>
      <c r="R178" s="308">
        <f t="shared" si="30"/>
        <v>0</v>
      </c>
      <c r="S178" s="312"/>
      <c r="T178" s="312"/>
    </row>
    <row r="179" spans="1:20" s="309" customFormat="1">
      <c r="A179" s="382" t="s">
        <v>1314</v>
      </c>
      <c r="B179" s="279" t="s">
        <v>473</v>
      </c>
      <c r="C179" s="289" t="s">
        <v>474</v>
      </c>
      <c r="D179" s="307">
        <f>SUM(D174:D178)</f>
        <v>0</v>
      </c>
      <c r="E179" s="307">
        <f t="shared" ref="E179:O179" si="39">SUM(E174:E178)</f>
        <v>0</v>
      </c>
      <c r="F179" s="307">
        <f t="shared" si="39"/>
        <v>0</v>
      </c>
      <c r="G179" s="307">
        <f t="shared" si="39"/>
        <v>0</v>
      </c>
      <c r="H179" s="307">
        <f t="shared" si="39"/>
        <v>0</v>
      </c>
      <c r="I179" s="307">
        <f t="shared" si="39"/>
        <v>0</v>
      </c>
      <c r="J179" s="307">
        <f t="shared" si="39"/>
        <v>0</v>
      </c>
      <c r="K179" s="307">
        <f t="shared" si="39"/>
        <v>0</v>
      </c>
      <c r="L179" s="307">
        <f t="shared" si="39"/>
        <v>0</v>
      </c>
      <c r="M179" s="307">
        <f t="shared" si="39"/>
        <v>0</v>
      </c>
      <c r="N179" s="307">
        <f t="shared" si="39"/>
        <v>0</v>
      </c>
      <c r="O179" s="307">
        <f t="shared" si="39"/>
        <v>0</v>
      </c>
      <c r="P179" s="307">
        <f t="shared" si="29"/>
        <v>0</v>
      </c>
      <c r="Q179" s="308"/>
      <c r="R179" s="308">
        <f t="shared" si="30"/>
        <v>0</v>
      </c>
      <c r="S179" s="312"/>
      <c r="T179" s="312"/>
    </row>
    <row r="180" spans="1:20" s="309" customFormat="1" ht="30">
      <c r="A180" s="382" t="s">
        <v>1315</v>
      </c>
      <c r="B180" s="281" t="s">
        <v>866</v>
      </c>
      <c r="C180" s="278" t="s">
        <v>867</v>
      </c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7">
        <f t="shared" si="29"/>
        <v>0</v>
      </c>
      <c r="Q180" s="308"/>
      <c r="R180" s="308">
        <f t="shared" si="30"/>
        <v>0</v>
      </c>
      <c r="S180" s="312"/>
      <c r="T180" s="312"/>
    </row>
    <row r="181" spans="1:20" s="309" customFormat="1" ht="30">
      <c r="A181" s="382" t="s">
        <v>1316</v>
      </c>
      <c r="B181" s="275" t="s">
        <v>868</v>
      </c>
      <c r="C181" s="278" t="s">
        <v>869</v>
      </c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7">
        <f t="shared" si="29"/>
        <v>0</v>
      </c>
      <c r="Q181" s="308"/>
      <c r="R181" s="308">
        <f t="shared" si="30"/>
        <v>0</v>
      </c>
      <c r="S181" s="312"/>
      <c r="T181" s="312"/>
    </row>
    <row r="182" spans="1:20" s="309" customFormat="1">
      <c r="A182" s="382" t="s">
        <v>1317</v>
      </c>
      <c r="B182" s="281" t="s">
        <v>870</v>
      </c>
      <c r="C182" s="278" t="s">
        <v>871</v>
      </c>
      <c r="D182" s="306"/>
      <c r="E182" s="306"/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7">
        <f t="shared" si="29"/>
        <v>0</v>
      </c>
      <c r="Q182" s="308"/>
      <c r="R182" s="308">
        <f t="shared" si="30"/>
        <v>0</v>
      </c>
      <c r="S182" s="312"/>
      <c r="T182" s="312"/>
    </row>
    <row r="183" spans="1:20" s="309" customFormat="1">
      <c r="A183" s="382" t="s">
        <v>1318</v>
      </c>
      <c r="B183" s="279" t="s">
        <v>475</v>
      </c>
      <c r="C183" s="289" t="s">
        <v>476</v>
      </c>
      <c r="D183" s="307">
        <f>SUM(D180:D182)</f>
        <v>0</v>
      </c>
      <c r="E183" s="307">
        <f t="shared" ref="E183:O183" si="40">SUM(E180:E182)</f>
        <v>0</v>
      </c>
      <c r="F183" s="307">
        <f t="shared" si="40"/>
        <v>0</v>
      </c>
      <c r="G183" s="307">
        <f t="shared" si="40"/>
        <v>0</v>
      </c>
      <c r="H183" s="307">
        <f t="shared" si="40"/>
        <v>0</v>
      </c>
      <c r="I183" s="307">
        <f t="shared" si="40"/>
        <v>0</v>
      </c>
      <c r="J183" s="307">
        <f t="shared" si="40"/>
        <v>0</v>
      </c>
      <c r="K183" s="307">
        <f t="shared" si="40"/>
        <v>0</v>
      </c>
      <c r="L183" s="307">
        <f t="shared" si="40"/>
        <v>0</v>
      </c>
      <c r="M183" s="307">
        <f t="shared" si="40"/>
        <v>0</v>
      </c>
      <c r="N183" s="307">
        <f t="shared" si="40"/>
        <v>0</v>
      </c>
      <c r="O183" s="307">
        <f t="shared" si="40"/>
        <v>0</v>
      </c>
      <c r="P183" s="307">
        <f t="shared" si="29"/>
        <v>0</v>
      </c>
      <c r="Q183" s="308"/>
      <c r="R183" s="308">
        <f t="shared" si="30"/>
        <v>0</v>
      </c>
      <c r="S183" s="312"/>
      <c r="T183" s="312"/>
    </row>
    <row r="184" spans="1:20" s="309" customFormat="1">
      <c r="A184" s="382" t="s">
        <v>1319</v>
      </c>
      <c r="B184" s="311" t="s">
        <v>872</v>
      </c>
      <c r="C184" s="319"/>
      <c r="D184" s="307">
        <f>D183+D179+D173</f>
        <v>0</v>
      </c>
      <c r="E184" s="307">
        <f t="shared" ref="E184:O184" si="41">E183+E179+E173</f>
        <v>0</v>
      </c>
      <c r="F184" s="307">
        <f t="shared" si="41"/>
        <v>0</v>
      </c>
      <c r="G184" s="307">
        <f t="shared" si="41"/>
        <v>0</v>
      </c>
      <c r="H184" s="307">
        <f t="shared" si="41"/>
        <v>0</v>
      </c>
      <c r="I184" s="307">
        <f t="shared" si="41"/>
        <v>0</v>
      </c>
      <c r="J184" s="307">
        <f t="shared" si="41"/>
        <v>0</v>
      </c>
      <c r="K184" s="307">
        <f t="shared" si="41"/>
        <v>0</v>
      </c>
      <c r="L184" s="307">
        <f t="shared" si="41"/>
        <v>0</v>
      </c>
      <c r="M184" s="307">
        <f t="shared" si="41"/>
        <v>0</v>
      </c>
      <c r="N184" s="307">
        <f t="shared" si="41"/>
        <v>0</v>
      </c>
      <c r="O184" s="307">
        <f t="shared" si="41"/>
        <v>0</v>
      </c>
      <c r="P184" s="307">
        <f t="shared" si="29"/>
        <v>0</v>
      </c>
      <c r="Q184" s="308">
        <v>635</v>
      </c>
      <c r="R184" s="308">
        <f t="shared" si="30"/>
        <v>-635</v>
      </c>
      <c r="S184" s="312"/>
      <c r="T184" s="312"/>
    </row>
    <row r="185" spans="1:20" s="309" customFormat="1">
      <c r="A185" s="382" t="s">
        <v>1320</v>
      </c>
      <c r="B185" s="320" t="s">
        <v>477</v>
      </c>
      <c r="C185" s="313" t="s">
        <v>478</v>
      </c>
      <c r="D185" s="307">
        <f>D184+D167</f>
        <v>0</v>
      </c>
      <c r="E185" s="307">
        <f t="shared" ref="E185:O185" si="42">E184+E167</f>
        <v>0</v>
      </c>
      <c r="F185" s="307">
        <f t="shared" si="42"/>
        <v>0</v>
      </c>
      <c r="G185" s="307">
        <f t="shared" si="42"/>
        <v>0</v>
      </c>
      <c r="H185" s="307">
        <f t="shared" si="42"/>
        <v>0</v>
      </c>
      <c r="I185" s="307">
        <f t="shared" si="42"/>
        <v>0</v>
      </c>
      <c r="J185" s="307">
        <f t="shared" si="42"/>
        <v>0</v>
      </c>
      <c r="K185" s="307">
        <f t="shared" si="42"/>
        <v>0</v>
      </c>
      <c r="L185" s="307">
        <f t="shared" si="42"/>
        <v>0</v>
      </c>
      <c r="M185" s="307">
        <f t="shared" si="42"/>
        <v>0</v>
      </c>
      <c r="N185" s="307">
        <f t="shared" si="42"/>
        <v>0</v>
      </c>
      <c r="O185" s="307">
        <f t="shared" si="42"/>
        <v>0</v>
      </c>
      <c r="P185" s="307">
        <f t="shared" si="29"/>
        <v>0</v>
      </c>
      <c r="Q185" s="308">
        <v>635</v>
      </c>
      <c r="R185" s="308">
        <f t="shared" si="30"/>
        <v>-635</v>
      </c>
      <c r="S185" s="312"/>
      <c r="T185" s="312"/>
    </row>
    <row r="186" spans="1:20" s="309" customFormat="1">
      <c r="A186" s="382" t="s">
        <v>1321</v>
      </c>
      <c r="B186" s="321" t="s">
        <v>873</v>
      </c>
      <c r="C186" s="322"/>
      <c r="D186" s="307">
        <f>D167-D75</f>
        <v>-4124399</v>
      </c>
      <c r="E186" s="307">
        <f t="shared" ref="E186:O186" si="43">E167-E75</f>
        <v>-4195399</v>
      </c>
      <c r="F186" s="307">
        <f t="shared" si="43"/>
        <v>-6352399</v>
      </c>
      <c r="G186" s="307">
        <f t="shared" si="43"/>
        <v>-4127399</v>
      </c>
      <c r="H186" s="307">
        <f t="shared" si="43"/>
        <v>-4362399</v>
      </c>
      <c r="I186" s="307">
        <f t="shared" si="43"/>
        <v>-4527399</v>
      </c>
      <c r="J186" s="307">
        <f t="shared" si="43"/>
        <v>-4197399</v>
      </c>
      <c r="K186" s="307">
        <f t="shared" si="43"/>
        <v>-4452399</v>
      </c>
      <c r="L186" s="307">
        <f t="shared" si="43"/>
        <v>-4247399</v>
      </c>
      <c r="M186" s="307">
        <f t="shared" si="43"/>
        <v>-4182399</v>
      </c>
      <c r="N186" s="307">
        <f t="shared" si="43"/>
        <v>-4207399</v>
      </c>
      <c r="O186" s="307">
        <f t="shared" si="43"/>
        <v>-4376611</v>
      </c>
      <c r="P186" s="307">
        <f t="shared" si="29"/>
        <v>-53353000</v>
      </c>
      <c r="Q186" s="308">
        <v>-32747</v>
      </c>
      <c r="R186" s="308">
        <f t="shared" si="30"/>
        <v>-53320253</v>
      </c>
      <c r="S186" s="312"/>
      <c r="T186" s="312"/>
    </row>
    <row r="187" spans="1:20" s="309" customFormat="1">
      <c r="A187" s="382" t="s">
        <v>1322</v>
      </c>
      <c r="B187" s="321" t="s">
        <v>874</v>
      </c>
      <c r="C187" s="322"/>
      <c r="D187" s="307">
        <f>D184-D98</f>
        <v>0</v>
      </c>
      <c r="E187" s="307">
        <f t="shared" ref="E187:O187" si="44">E184-E98</f>
        <v>0</v>
      </c>
      <c r="F187" s="307">
        <f t="shared" si="44"/>
        <v>0</v>
      </c>
      <c r="G187" s="307">
        <f t="shared" si="44"/>
        <v>0</v>
      </c>
      <c r="H187" s="307">
        <f t="shared" si="44"/>
        <v>0</v>
      </c>
      <c r="I187" s="307">
        <f t="shared" si="44"/>
        <v>0</v>
      </c>
      <c r="J187" s="307">
        <f t="shared" si="44"/>
        <v>0</v>
      </c>
      <c r="K187" s="307">
        <f t="shared" si="44"/>
        <v>0</v>
      </c>
      <c r="L187" s="307">
        <f t="shared" si="44"/>
        <v>0</v>
      </c>
      <c r="M187" s="307">
        <f t="shared" si="44"/>
        <v>0</v>
      </c>
      <c r="N187" s="307">
        <f t="shared" si="44"/>
        <v>0</v>
      </c>
      <c r="O187" s="307">
        <f t="shared" si="44"/>
        <v>0</v>
      </c>
      <c r="P187" s="307">
        <f t="shared" si="29"/>
        <v>0</v>
      </c>
      <c r="Q187" s="308"/>
      <c r="R187" s="308">
        <f t="shared" si="30"/>
        <v>0</v>
      </c>
      <c r="S187" s="312"/>
      <c r="T187" s="312"/>
    </row>
    <row r="188" spans="1:20" s="309" customFormat="1">
      <c r="A188" s="382" t="s">
        <v>1323</v>
      </c>
      <c r="B188" s="287" t="s">
        <v>875</v>
      </c>
      <c r="C188" s="275" t="s">
        <v>876</v>
      </c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7">
        <f t="shared" si="29"/>
        <v>0</v>
      </c>
      <c r="Q188" s="308"/>
      <c r="R188" s="308">
        <f t="shared" si="30"/>
        <v>0</v>
      </c>
      <c r="S188" s="312"/>
      <c r="T188" s="312"/>
    </row>
    <row r="189" spans="1:20" s="309" customFormat="1">
      <c r="A189" s="382" t="s">
        <v>1324</v>
      </c>
      <c r="B189" s="281" t="s">
        <v>877</v>
      </c>
      <c r="C189" s="275" t="s">
        <v>878</v>
      </c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7">
        <f t="shared" si="29"/>
        <v>0</v>
      </c>
      <c r="Q189" s="308"/>
      <c r="R189" s="308">
        <f t="shared" si="30"/>
        <v>0</v>
      </c>
      <c r="S189" s="312"/>
      <c r="T189" s="312"/>
    </row>
    <row r="190" spans="1:20" s="309" customFormat="1">
      <c r="A190" s="382" t="s">
        <v>1325</v>
      </c>
      <c r="B190" s="287" t="s">
        <v>879</v>
      </c>
      <c r="C190" s="275" t="s">
        <v>880</v>
      </c>
      <c r="D190" s="306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7">
        <f t="shared" si="29"/>
        <v>0</v>
      </c>
      <c r="Q190" s="308"/>
      <c r="R190" s="308">
        <f t="shared" si="30"/>
        <v>0</v>
      </c>
      <c r="S190" s="312"/>
      <c r="T190" s="312"/>
    </row>
    <row r="191" spans="1:20" s="309" customFormat="1">
      <c r="A191" s="382" t="s">
        <v>1326</v>
      </c>
      <c r="B191" s="286" t="s">
        <v>481</v>
      </c>
      <c r="C191" s="279" t="s">
        <v>482</v>
      </c>
      <c r="D191" s="307">
        <f>SUM(D188:D190)</f>
        <v>0</v>
      </c>
      <c r="E191" s="307">
        <f t="shared" ref="E191:O191" si="45">SUM(E188:E190)</f>
        <v>0</v>
      </c>
      <c r="F191" s="307">
        <f t="shared" si="45"/>
        <v>0</v>
      </c>
      <c r="G191" s="307">
        <f t="shared" si="45"/>
        <v>0</v>
      </c>
      <c r="H191" s="307">
        <f t="shared" si="45"/>
        <v>0</v>
      </c>
      <c r="I191" s="307">
        <f t="shared" si="45"/>
        <v>0</v>
      </c>
      <c r="J191" s="307">
        <f t="shared" si="45"/>
        <v>0</v>
      </c>
      <c r="K191" s="307">
        <f t="shared" si="45"/>
        <v>0</v>
      </c>
      <c r="L191" s="307">
        <f t="shared" si="45"/>
        <v>0</v>
      </c>
      <c r="M191" s="307">
        <f t="shared" si="45"/>
        <v>0</v>
      </c>
      <c r="N191" s="307">
        <f t="shared" si="45"/>
        <v>0</v>
      </c>
      <c r="O191" s="307">
        <f t="shared" si="45"/>
        <v>0</v>
      </c>
      <c r="P191" s="307">
        <f t="shared" si="29"/>
        <v>0</v>
      </c>
      <c r="Q191" s="308"/>
      <c r="R191" s="308">
        <f t="shared" si="30"/>
        <v>0</v>
      </c>
      <c r="S191" s="312"/>
      <c r="T191" s="312"/>
    </row>
    <row r="192" spans="1:20" s="309" customFormat="1">
      <c r="A192" s="382" t="s">
        <v>1327</v>
      </c>
      <c r="B192" s="281" t="s">
        <v>881</v>
      </c>
      <c r="C192" s="275" t="s">
        <v>882</v>
      </c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7">
        <f t="shared" si="29"/>
        <v>0</v>
      </c>
      <c r="Q192" s="308"/>
      <c r="R192" s="308">
        <f t="shared" si="30"/>
        <v>0</v>
      </c>
      <c r="S192" s="312"/>
      <c r="T192" s="312"/>
    </row>
    <row r="193" spans="1:20" s="309" customFormat="1">
      <c r="A193" s="382" t="s">
        <v>1328</v>
      </c>
      <c r="B193" s="287" t="s">
        <v>883</v>
      </c>
      <c r="C193" s="275" t="s">
        <v>884</v>
      </c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7">
        <f t="shared" si="29"/>
        <v>0</v>
      </c>
      <c r="Q193" s="308"/>
      <c r="R193" s="308">
        <f t="shared" si="30"/>
        <v>0</v>
      </c>
      <c r="S193" s="312"/>
      <c r="T193" s="312"/>
    </row>
    <row r="194" spans="1:20" s="309" customFormat="1">
      <c r="A194" s="382" t="s">
        <v>1329</v>
      </c>
      <c r="B194" s="281" t="s">
        <v>885</v>
      </c>
      <c r="C194" s="275" t="s">
        <v>886</v>
      </c>
      <c r="D194" s="306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7">
        <f t="shared" si="29"/>
        <v>0</v>
      </c>
      <c r="Q194" s="308"/>
      <c r="R194" s="308">
        <f t="shared" si="30"/>
        <v>0</v>
      </c>
      <c r="S194" s="312"/>
      <c r="T194" s="312"/>
    </row>
    <row r="195" spans="1:20" s="309" customFormat="1">
      <c r="A195" s="382" t="s">
        <v>1330</v>
      </c>
      <c r="B195" s="287" t="s">
        <v>887</v>
      </c>
      <c r="C195" s="275" t="s">
        <v>888</v>
      </c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7">
        <f t="shared" si="29"/>
        <v>0</v>
      </c>
      <c r="Q195" s="308"/>
      <c r="R195" s="308">
        <f t="shared" si="30"/>
        <v>0</v>
      </c>
      <c r="S195" s="312"/>
      <c r="T195" s="312"/>
    </row>
    <row r="196" spans="1:20" s="309" customFormat="1">
      <c r="A196" s="382" t="s">
        <v>1331</v>
      </c>
      <c r="B196" s="288" t="s">
        <v>483</v>
      </c>
      <c r="C196" s="279" t="s">
        <v>484</v>
      </c>
      <c r="D196" s="307">
        <f>SUM(D192:D195)</f>
        <v>0</v>
      </c>
      <c r="E196" s="307">
        <f t="shared" ref="E196:O196" si="46">SUM(E192:E195)</f>
        <v>0</v>
      </c>
      <c r="F196" s="307">
        <f t="shared" si="46"/>
        <v>0</v>
      </c>
      <c r="G196" s="307">
        <f t="shared" si="46"/>
        <v>0</v>
      </c>
      <c r="H196" s="307">
        <f t="shared" si="46"/>
        <v>0</v>
      </c>
      <c r="I196" s="307">
        <f t="shared" si="46"/>
        <v>0</v>
      </c>
      <c r="J196" s="307">
        <f t="shared" si="46"/>
        <v>0</v>
      </c>
      <c r="K196" s="307">
        <f t="shared" si="46"/>
        <v>0</v>
      </c>
      <c r="L196" s="307">
        <f t="shared" si="46"/>
        <v>0</v>
      </c>
      <c r="M196" s="307">
        <f t="shared" si="46"/>
        <v>0</v>
      </c>
      <c r="N196" s="307">
        <f t="shared" si="46"/>
        <v>0</v>
      </c>
      <c r="O196" s="307">
        <f t="shared" si="46"/>
        <v>0</v>
      </c>
      <c r="P196" s="307">
        <f t="shared" si="29"/>
        <v>0</v>
      </c>
      <c r="Q196" s="308"/>
      <c r="R196" s="308">
        <f t="shared" si="30"/>
        <v>0</v>
      </c>
      <c r="S196" s="312"/>
      <c r="T196" s="312"/>
    </row>
    <row r="197" spans="1:20" s="309" customFormat="1">
      <c r="A197" s="382" t="s">
        <v>1332</v>
      </c>
      <c r="B197" s="275" t="s">
        <v>485</v>
      </c>
      <c r="C197" s="275" t="s">
        <v>486</v>
      </c>
      <c r="D197" s="306"/>
      <c r="E197" s="306"/>
      <c r="F197" s="306"/>
      <c r="G197" s="306"/>
      <c r="H197" s="306"/>
      <c r="I197" s="306"/>
      <c r="J197" s="306"/>
      <c r="K197" s="306"/>
      <c r="L197" s="306"/>
      <c r="M197" s="306"/>
      <c r="N197" s="306"/>
      <c r="O197" s="306"/>
      <c r="P197" s="307">
        <f t="shared" si="29"/>
        <v>0</v>
      </c>
      <c r="Q197" s="308"/>
      <c r="R197" s="308">
        <f t="shared" si="30"/>
        <v>0</v>
      </c>
      <c r="S197" s="312"/>
      <c r="T197" s="312"/>
    </row>
    <row r="198" spans="1:20" s="309" customFormat="1">
      <c r="A198" s="382" t="s">
        <v>1333</v>
      </c>
      <c r="B198" s="275" t="s">
        <v>487</v>
      </c>
      <c r="C198" s="275" t="s">
        <v>486</v>
      </c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7">
        <f t="shared" si="29"/>
        <v>0</v>
      </c>
      <c r="Q198" s="308"/>
      <c r="R198" s="308">
        <f t="shared" si="30"/>
        <v>0</v>
      </c>
      <c r="S198" s="312"/>
      <c r="T198" s="312"/>
    </row>
    <row r="199" spans="1:20" s="309" customFormat="1">
      <c r="A199" s="382" t="s">
        <v>1334</v>
      </c>
      <c r="B199" s="275" t="s">
        <v>488</v>
      </c>
      <c r="C199" s="275" t="s">
        <v>489</v>
      </c>
      <c r="D199" s="306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7">
        <f t="shared" si="29"/>
        <v>0</v>
      </c>
      <c r="Q199" s="308"/>
      <c r="R199" s="308">
        <f t="shared" si="30"/>
        <v>0</v>
      </c>
      <c r="S199" s="312"/>
      <c r="T199" s="312"/>
    </row>
    <row r="200" spans="1:20" s="309" customFormat="1">
      <c r="A200" s="382" t="s">
        <v>1335</v>
      </c>
      <c r="B200" s="275" t="s">
        <v>490</v>
      </c>
      <c r="C200" s="275" t="s">
        <v>489</v>
      </c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7">
        <f t="shared" ref="P200:P215" si="47">SUM(D200:O200)</f>
        <v>0</v>
      </c>
      <c r="Q200" s="308"/>
      <c r="R200" s="308">
        <f t="shared" ref="R200:R215" si="48">P200-Q200</f>
        <v>0</v>
      </c>
      <c r="S200" s="312"/>
      <c r="T200" s="312"/>
    </row>
    <row r="201" spans="1:20" s="309" customFormat="1">
      <c r="A201" s="382" t="s">
        <v>1336</v>
      </c>
      <c r="B201" s="279" t="s">
        <v>491</v>
      </c>
      <c r="C201" s="279" t="s">
        <v>492</v>
      </c>
      <c r="D201" s="307">
        <f>SUM(D197:D200)</f>
        <v>0</v>
      </c>
      <c r="E201" s="307">
        <f t="shared" ref="E201:O201" si="49">SUM(E197:E200)</f>
        <v>0</v>
      </c>
      <c r="F201" s="307">
        <f t="shared" si="49"/>
        <v>0</v>
      </c>
      <c r="G201" s="307">
        <f t="shared" si="49"/>
        <v>0</v>
      </c>
      <c r="H201" s="307">
        <f t="shared" si="49"/>
        <v>0</v>
      </c>
      <c r="I201" s="307">
        <f t="shared" si="49"/>
        <v>0</v>
      </c>
      <c r="J201" s="307">
        <f t="shared" si="49"/>
        <v>0</v>
      </c>
      <c r="K201" s="307">
        <f t="shared" si="49"/>
        <v>0</v>
      </c>
      <c r="L201" s="307">
        <f t="shared" si="49"/>
        <v>0</v>
      </c>
      <c r="M201" s="307">
        <f t="shared" si="49"/>
        <v>0</v>
      </c>
      <c r="N201" s="307">
        <f t="shared" si="49"/>
        <v>0</v>
      </c>
      <c r="O201" s="307">
        <f t="shared" si="49"/>
        <v>0</v>
      </c>
      <c r="P201" s="307">
        <f t="shared" si="47"/>
        <v>0</v>
      </c>
      <c r="Q201" s="308"/>
      <c r="R201" s="308">
        <f t="shared" si="48"/>
        <v>0</v>
      </c>
      <c r="S201" s="312"/>
      <c r="T201" s="312"/>
    </row>
    <row r="202" spans="1:20" s="309" customFormat="1">
      <c r="A202" s="382" t="s">
        <v>1337</v>
      </c>
      <c r="B202" s="287" t="s">
        <v>889</v>
      </c>
      <c r="C202" s="275" t="s">
        <v>890</v>
      </c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7">
        <f t="shared" si="47"/>
        <v>0</v>
      </c>
      <c r="Q202" s="308"/>
      <c r="R202" s="308">
        <f t="shared" si="48"/>
        <v>0</v>
      </c>
      <c r="S202" s="312"/>
      <c r="T202" s="312"/>
    </row>
    <row r="203" spans="1:20" s="309" customFormat="1">
      <c r="A203" s="382" t="s">
        <v>1338</v>
      </c>
      <c r="B203" s="287" t="s">
        <v>891</v>
      </c>
      <c r="C203" s="275" t="s">
        <v>892</v>
      </c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7">
        <f t="shared" si="47"/>
        <v>0</v>
      </c>
      <c r="Q203" s="308"/>
      <c r="R203" s="308">
        <f t="shared" si="48"/>
        <v>0</v>
      </c>
      <c r="S203" s="312"/>
      <c r="T203" s="312"/>
    </row>
    <row r="204" spans="1:20" s="309" customFormat="1">
      <c r="A204" s="382" t="s">
        <v>1339</v>
      </c>
      <c r="B204" s="287" t="s">
        <v>893</v>
      </c>
      <c r="C204" s="275" t="s">
        <v>894</v>
      </c>
      <c r="D204" s="306">
        <v>4446000</v>
      </c>
      <c r="E204" s="306">
        <v>4446000</v>
      </c>
      <c r="F204" s="306">
        <v>4446000</v>
      </c>
      <c r="G204" s="306">
        <v>4446000</v>
      </c>
      <c r="H204" s="306">
        <v>4446000</v>
      </c>
      <c r="I204" s="306">
        <v>4446000</v>
      </c>
      <c r="J204" s="306">
        <v>4446000</v>
      </c>
      <c r="K204" s="306">
        <v>4446000</v>
      </c>
      <c r="L204" s="306">
        <v>4446000</v>
      </c>
      <c r="M204" s="306">
        <v>4446000</v>
      </c>
      <c r="N204" s="306">
        <v>4446000</v>
      </c>
      <c r="O204" s="306">
        <v>4447000</v>
      </c>
      <c r="P204" s="307">
        <f t="shared" si="47"/>
        <v>53353000</v>
      </c>
      <c r="Q204" s="308">
        <v>32747</v>
      </c>
      <c r="R204" s="308">
        <f t="shared" si="48"/>
        <v>53320253</v>
      </c>
      <c r="S204" s="312"/>
      <c r="T204" s="312"/>
    </row>
    <row r="205" spans="1:20" s="309" customFormat="1">
      <c r="A205" s="382" t="s">
        <v>1340</v>
      </c>
      <c r="B205" s="287" t="s">
        <v>895</v>
      </c>
      <c r="C205" s="275" t="s">
        <v>896</v>
      </c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7">
        <f t="shared" si="47"/>
        <v>0</v>
      </c>
      <c r="Q205" s="308"/>
      <c r="R205" s="308">
        <f t="shared" si="48"/>
        <v>0</v>
      </c>
      <c r="S205" s="312"/>
      <c r="T205" s="312"/>
    </row>
    <row r="206" spans="1:20" s="309" customFormat="1">
      <c r="A206" s="382" t="s">
        <v>1341</v>
      </c>
      <c r="B206" s="281" t="s">
        <v>897</v>
      </c>
      <c r="C206" s="275" t="s">
        <v>898</v>
      </c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7">
        <f t="shared" si="47"/>
        <v>0</v>
      </c>
      <c r="Q206" s="308"/>
      <c r="R206" s="308">
        <f t="shared" si="48"/>
        <v>0</v>
      </c>
      <c r="S206" s="312"/>
      <c r="T206" s="312"/>
    </row>
    <row r="207" spans="1:20" s="309" customFormat="1">
      <c r="A207" s="382" t="s">
        <v>1342</v>
      </c>
      <c r="B207" s="286" t="s">
        <v>493</v>
      </c>
      <c r="C207" s="279" t="s">
        <v>494</v>
      </c>
      <c r="D207" s="307">
        <f>D206+D205+D204+D203+D202+D201+D196+D191</f>
        <v>4446000</v>
      </c>
      <c r="E207" s="307">
        <f t="shared" ref="E207:O207" si="50">E206+E205+E204+E203+E202+E201+E196+E191</f>
        <v>4446000</v>
      </c>
      <c r="F207" s="307">
        <f t="shared" si="50"/>
        <v>4446000</v>
      </c>
      <c r="G207" s="307">
        <f t="shared" si="50"/>
        <v>4446000</v>
      </c>
      <c r="H207" s="307">
        <f t="shared" si="50"/>
        <v>4446000</v>
      </c>
      <c r="I207" s="307">
        <f t="shared" si="50"/>
        <v>4446000</v>
      </c>
      <c r="J207" s="307">
        <f t="shared" si="50"/>
        <v>4446000</v>
      </c>
      <c r="K207" s="307">
        <f t="shared" si="50"/>
        <v>4446000</v>
      </c>
      <c r="L207" s="307">
        <f t="shared" si="50"/>
        <v>4446000</v>
      </c>
      <c r="M207" s="307">
        <f t="shared" si="50"/>
        <v>4446000</v>
      </c>
      <c r="N207" s="307">
        <f t="shared" si="50"/>
        <v>4446000</v>
      </c>
      <c r="O207" s="307">
        <f t="shared" si="50"/>
        <v>4447000</v>
      </c>
      <c r="P207" s="307">
        <f t="shared" si="47"/>
        <v>53353000</v>
      </c>
      <c r="Q207" s="308">
        <v>32747</v>
      </c>
      <c r="R207" s="308">
        <f t="shared" si="48"/>
        <v>53320253</v>
      </c>
      <c r="S207" s="312"/>
      <c r="T207" s="312"/>
    </row>
    <row r="208" spans="1:20" s="309" customFormat="1">
      <c r="A208" s="382" t="s">
        <v>1343</v>
      </c>
      <c r="B208" s="281" t="s">
        <v>899</v>
      </c>
      <c r="C208" s="275" t="s">
        <v>900</v>
      </c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7">
        <f t="shared" si="47"/>
        <v>0</v>
      </c>
      <c r="Q208" s="308"/>
      <c r="R208" s="308">
        <f t="shared" si="48"/>
        <v>0</v>
      </c>
      <c r="S208" s="312"/>
      <c r="T208" s="312"/>
    </row>
    <row r="209" spans="1:20" s="309" customFormat="1">
      <c r="A209" s="382" t="s">
        <v>1344</v>
      </c>
      <c r="B209" s="281" t="s">
        <v>901</v>
      </c>
      <c r="C209" s="275" t="s">
        <v>902</v>
      </c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7">
        <f t="shared" si="47"/>
        <v>0</v>
      </c>
      <c r="Q209" s="308"/>
      <c r="R209" s="308">
        <f t="shared" si="48"/>
        <v>0</v>
      </c>
      <c r="S209" s="312"/>
      <c r="T209" s="312"/>
    </row>
    <row r="210" spans="1:20" s="309" customFormat="1">
      <c r="A210" s="382" t="s">
        <v>1345</v>
      </c>
      <c r="B210" s="287" t="s">
        <v>903</v>
      </c>
      <c r="C210" s="275" t="s">
        <v>904</v>
      </c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7">
        <f t="shared" si="47"/>
        <v>0</v>
      </c>
      <c r="Q210" s="308"/>
      <c r="R210" s="308">
        <f t="shared" si="48"/>
        <v>0</v>
      </c>
      <c r="S210" s="312"/>
      <c r="T210" s="312"/>
    </row>
    <row r="211" spans="1:20" s="309" customFormat="1">
      <c r="A211" s="382" t="s">
        <v>1346</v>
      </c>
      <c r="B211" s="287" t="s">
        <v>905</v>
      </c>
      <c r="C211" s="275" t="s">
        <v>906</v>
      </c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7">
        <f t="shared" si="47"/>
        <v>0</v>
      </c>
      <c r="Q211" s="308"/>
      <c r="R211" s="308">
        <f t="shared" si="48"/>
        <v>0</v>
      </c>
      <c r="S211" s="312"/>
      <c r="T211" s="312"/>
    </row>
    <row r="212" spans="1:20" s="309" customFormat="1">
      <c r="A212" s="382" t="s">
        <v>1347</v>
      </c>
      <c r="B212" s="288" t="s">
        <v>495</v>
      </c>
      <c r="C212" s="279" t="s">
        <v>496</v>
      </c>
      <c r="D212" s="307">
        <f>SUM(D208:D211)</f>
        <v>0</v>
      </c>
      <c r="E212" s="307">
        <f t="shared" ref="E212:O212" si="51">SUM(E208:E211)</f>
        <v>0</v>
      </c>
      <c r="F212" s="307">
        <f t="shared" si="51"/>
        <v>0</v>
      </c>
      <c r="G212" s="307">
        <f t="shared" si="51"/>
        <v>0</v>
      </c>
      <c r="H212" s="307">
        <f t="shared" si="51"/>
        <v>0</v>
      </c>
      <c r="I212" s="307">
        <f t="shared" si="51"/>
        <v>0</v>
      </c>
      <c r="J212" s="307">
        <f t="shared" si="51"/>
        <v>0</v>
      </c>
      <c r="K212" s="307">
        <f t="shared" si="51"/>
        <v>0</v>
      </c>
      <c r="L212" s="307">
        <f t="shared" si="51"/>
        <v>0</v>
      </c>
      <c r="M212" s="307">
        <f t="shared" si="51"/>
        <v>0</v>
      </c>
      <c r="N212" s="307">
        <f t="shared" si="51"/>
        <v>0</v>
      </c>
      <c r="O212" s="307">
        <f t="shared" si="51"/>
        <v>0</v>
      </c>
      <c r="P212" s="307">
        <f t="shared" si="47"/>
        <v>0</v>
      </c>
      <c r="Q212" s="308"/>
      <c r="R212" s="308">
        <f t="shared" si="48"/>
        <v>0</v>
      </c>
      <c r="S212" s="312"/>
      <c r="T212" s="312"/>
    </row>
    <row r="213" spans="1:20" s="309" customFormat="1">
      <c r="A213" s="382" t="s">
        <v>1348</v>
      </c>
      <c r="B213" s="286" t="s">
        <v>163</v>
      </c>
      <c r="C213" s="279" t="s">
        <v>497</v>
      </c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7">
        <f t="shared" si="47"/>
        <v>0</v>
      </c>
      <c r="Q213" s="308"/>
      <c r="R213" s="308">
        <f t="shared" si="48"/>
        <v>0</v>
      </c>
      <c r="S213" s="312"/>
      <c r="T213" s="312"/>
    </row>
    <row r="214" spans="1:20" s="309" customFormat="1">
      <c r="A214" s="382" t="s">
        <v>1349</v>
      </c>
      <c r="B214" s="315" t="s">
        <v>117</v>
      </c>
      <c r="C214" s="316" t="s">
        <v>498</v>
      </c>
      <c r="D214" s="307">
        <f>D213+D212+D207</f>
        <v>4446000</v>
      </c>
      <c r="E214" s="307">
        <f t="shared" ref="E214:O214" si="52">E213+E212+E207</f>
        <v>4446000</v>
      </c>
      <c r="F214" s="307">
        <f t="shared" si="52"/>
        <v>4446000</v>
      </c>
      <c r="G214" s="307">
        <f t="shared" si="52"/>
        <v>4446000</v>
      </c>
      <c r="H214" s="307">
        <f t="shared" si="52"/>
        <v>4446000</v>
      </c>
      <c r="I214" s="307">
        <f t="shared" si="52"/>
        <v>4446000</v>
      </c>
      <c r="J214" s="307">
        <f t="shared" si="52"/>
        <v>4446000</v>
      </c>
      <c r="K214" s="307">
        <f t="shared" si="52"/>
        <v>4446000</v>
      </c>
      <c r="L214" s="307">
        <f t="shared" si="52"/>
        <v>4446000</v>
      </c>
      <c r="M214" s="307">
        <f t="shared" si="52"/>
        <v>4446000</v>
      </c>
      <c r="N214" s="307">
        <f t="shared" si="52"/>
        <v>4446000</v>
      </c>
      <c r="O214" s="307">
        <f t="shared" si="52"/>
        <v>4447000</v>
      </c>
      <c r="P214" s="307">
        <f t="shared" si="47"/>
        <v>53353000</v>
      </c>
      <c r="Q214" s="308">
        <v>32747</v>
      </c>
      <c r="R214" s="308">
        <f t="shared" si="48"/>
        <v>53320253</v>
      </c>
      <c r="S214" s="312"/>
      <c r="T214" s="312"/>
    </row>
    <row r="215" spans="1:20" s="309" customFormat="1">
      <c r="A215" s="382" t="s">
        <v>1350</v>
      </c>
      <c r="B215" s="317" t="s">
        <v>907</v>
      </c>
      <c r="C215" s="318"/>
      <c r="D215" s="307">
        <f>D214+D185</f>
        <v>4446000</v>
      </c>
      <c r="E215" s="307">
        <f t="shared" ref="E215:O215" si="53">E214+E185</f>
        <v>4446000</v>
      </c>
      <c r="F215" s="307">
        <f t="shared" si="53"/>
        <v>4446000</v>
      </c>
      <c r="G215" s="307">
        <f t="shared" si="53"/>
        <v>4446000</v>
      </c>
      <c r="H215" s="307">
        <f t="shared" si="53"/>
        <v>4446000</v>
      </c>
      <c r="I215" s="307">
        <f t="shared" si="53"/>
        <v>4446000</v>
      </c>
      <c r="J215" s="307">
        <f t="shared" si="53"/>
        <v>4446000</v>
      </c>
      <c r="K215" s="307">
        <f t="shared" si="53"/>
        <v>4446000</v>
      </c>
      <c r="L215" s="307">
        <f t="shared" si="53"/>
        <v>4446000</v>
      </c>
      <c r="M215" s="307">
        <f t="shared" si="53"/>
        <v>4446000</v>
      </c>
      <c r="N215" s="307">
        <f t="shared" si="53"/>
        <v>4446000</v>
      </c>
      <c r="O215" s="307">
        <f t="shared" si="53"/>
        <v>4447000</v>
      </c>
      <c r="P215" s="307">
        <f t="shared" si="47"/>
        <v>53353000</v>
      </c>
      <c r="Q215" s="308">
        <v>33382</v>
      </c>
      <c r="R215" s="308">
        <f t="shared" si="48"/>
        <v>53319618</v>
      </c>
      <c r="S215" s="312"/>
      <c r="T215" s="312"/>
    </row>
    <row r="216" spans="1:20"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204"/>
      <c r="Q216" s="135"/>
      <c r="R216" s="135"/>
    </row>
    <row r="217" spans="1:20"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204"/>
      <c r="Q217" s="135"/>
      <c r="R217" s="135"/>
    </row>
    <row r="218" spans="1:20"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204"/>
      <c r="Q218" s="135"/>
      <c r="R218" s="135"/>
    </row>
    <row r="219" spans="1:20"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204"/>
      <c r="Q219" s="135"/>
      <c r="R219" s="135"/>
    </row>
    <row r="220" spans="1:20"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204"/>
      <c r="Q220" s="135"/>
      <c r="R220" s="135"/>
    </row>
    <row r="221" spans="1:20"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204"/>
      <c r="Q221" s="135"/>
      <c r="R221" s="135"/>
    </row>
    <row r="222" spans="1:20"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204"/>
      <c r="Q222" s="135"/>
      <c r="R222" s="135"/>
    </row>
    <row r="223" spans="1:20"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204"/>
      <c r="Q223" s="135"/>
      <c r="R223" s="135"/>
    </row>
    <row r="224" spans="1:20"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204"/>
      <c r="Q224" s="135"/>
      <c r="R224" s="135"/>
    </row>
    <row r="225" spans="3:18"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204"/>
      <c r="Q225" s="135"/>
      <c r="R225" s="135"/>
    </row>
    <row r="226" spans="3:18"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204"/>
      <c r="Q226" s="135"/>
      <c r="R226" s="135"/>
    </row>
    <row r="227" spans="3:18"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204"/>
      <c r="Q227" s="135"/>
      <c r="R227" s="135"/>
    </row>
    <row r="228" spans="3:18"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204"/>
      <c r="Q228" s="135"/>
      <c r="R228" s="135"/>
    </row>
  </sheetData>
  <mergeCells count="1">
    <mergeCell ref="B2:P2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headerFooter>
    <oddHeader xml:space="preserve">&amp;C17. melléklet a 7/2021. (V. 27.) önkormányzati rendelethez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Munka22">
    <tabColor rgb="FF92D050"/>
    <pageSetUpPr fitToPage="1"/>
  </sheetPr>
  <dimension ref="A1:M178"/>
  <sheetViews>
    <sheetView view="pageLayout" zoomScaleNormal="100" workbookViewId="0">
      <selection activeCell="K170" sqref="A1:K170"/>
    </sheetView>
  </sheetViews>
  <sheetFormatPr defaultRowHeight="15.75"/>
  <cols>
    <col min="1" max="1" width="9.140625" style="2"/>
    <col min="2" max="2" width="73.140625" style="2" customWidth="1"/>
    <col min="3" max="3" width="16.85546875" style="2" customWidth="1"/>
    <col min="4" max="4" width="15" style="2" customWidth="1"/>
    <col min="5" max="5" width="19.42578125" style="2" customWidth="1"/>
    <col min="6" max="6" width="13.140625" style="2" customWidth="1"/>
    <col min="7" max="7" width="14.85546875" style="2" customWidth="1"/>
    <col min="8" max="8" width="13.140625" style="2" customWidth="1"/>
    <col min="9" max="9" width="20.28515625" style="3" customWidth="1"/>
    <col min="10" max="10" width="15.7109375" style="3" customWidth="1"/>
    <col min="11" max="11" width="19.5703125" style="3" customWidth="1"/>
    <col min="12" max="16384" width="9.140625" style="2"/>
  </cols>
  <sheetData>
    <row r="1" spans="1:13" ht="25.5" customHeight="1">
      <c r="B1" s="420" t="s">
        <v>923</v>
      </c>
      <c r="C1" s="421"/>
      <c r="D1" s="421"/>
      <c r="E1" s="421"/>
      <c r="F1" s="425"/>
      <c r="G1" s="425"/>
      <c r="H1" s="425"/>
      <c r="I1" s="425"/>
      <c r="J1" s="425"/>
      <c r="K1" s="425"/>
    </row>
    <row r="2" spans="1:13" ht="25.5" customHeight="1">
      <c r="B2" s="142"/>
      <c r="C2" s="168"/>
      <c r="D2" s="168"/>
      <c r="E2" s="168"/>
      <c r="F2" s="169"/>
      <c r="G2" s="169"/>
      <c r="H2" s="169"/>
      <c r="I2" s="170"/>
      <c r="J2" s="170"/>
      <c r="K2" s="170"/>
    </row>
    <row r="3" spans="1:13" s="97" customFormat="1">
      <c r="A3" s="328"/>
      <c r="B3" s="342" t="s">
        <v>1122</v>
      </c>
      <c r="C3" s="329" t="s">
        <v>1123</v>
      </c>
      <c r="D3" s="329" t="s">
        <v>1124</v>
      </c>
      <c r="E3" s="329" t="s">
        <v>1125</v>
      </c>
      <c r="F3" s="329" t="s">
        <v>1126</v>
      </c>
      <c r="G3" s="329" t="s">
        <v>1127</v>
      </c>
      <c r="H3" s="329" t="s">
        <v>1128</v>
      </c>
      <c r="I3" s="329" t="s">
        <v>1129</v>
      </c>
      <c r="J3" s="329" t="s">
        <v>1130</v>
      </c>
      <c r="K3" s="329" t="s">
        <v>1131</v>
      </c>
      <c r="L3" s="340"/>
      <c r="M3" s="369"/>
    </row>
    <row r="4" spans="1:13" s="1" customFormat="1">
      <c r="A4" s="9" t="s">
        <v>1132</v>
      </c>
      <c r="B4" s="143"/>
      <c r="C4" s="423" t="s">
        <v>72</v>
      </c>
      <c r="D4" s="423"/>
      <c r="E4" s="423"/>
      <c r="F4" s="423" t="s">
        <v>245</v>
      </c>
      <c r="G4" s="423"/>
      <c r="H4" s="423"/>
      <c r="I4" s="424" t="s">
        <v>16</v>
      </c>
      <c r="J4" s="424"/>
      <c r="K4" s="424"/>
    </row>
    <row r="5" spans="1:13" ht="28.5">
      <c r="A5" s="9" t="s">
        <v>1133</v>
      </c>
      <c r="B5" s="143" t="s">
        <v>99</v>
      </c>
      <c r="C5" s="171" t="s">
        <v>578</v>
      </c>
      <c r="D5" s="171" t="s">
        <v>290</v>
      </c>
      <c r="E5" s="171" t="s">
        <v>579</v>
      </c>
      <c r="F5" s="171" t="s">
        <v>578</v>
      </c>
      <c r="G5" s="171" t="s">
        <v>290</v>
      </c>
      <c r="H5" s="171" t="s">
        <v>579</v>
      </c>
      <c r="I5" s="172" t="s">
        <v>578</v>
      </c>
      <c r="J5" s="172" t="s">
        <v>290</v>
      </c>
      <c r="K5" s="172" t="s">
        <v>581</v>
      </c>
    </row>
    <row r="6" spans="1:13">
      <c r="A6" s="9" t="s">
        <v>1134</v>
      </c>
      <c r="B6" s="146" t="s">
        <v>300</v>
      </c>
      <c r="C6" s="166"/>
      <c r="D6" s="166"/>
      <c r="E6" s="166"/>
      <c r="F6" s="166"/>
      <c r="G6" s="166"/>
      <c r="H6" s="166"/>
      <c r="I6" s="151">
        <f>C6+F6</f>
        <v>0</v>
      </c>
      <c r="J6" s="151">
        <f>D6+G6</f>
        <v>0</v>
      </c>
      <c r="K6" s="151">
        <f>E6+H6</f>
        <v>0</v>
      </c>
    </row>
    <row r="7" spans="1:13">
      <c r="A7" s="9" t="s">
        <v>1135</v>
      </c>
      <c r="B7" s="144" t="s">
        <v>301</v>
      </c>
      <c r="C7" s="145"/>
      <c r="D7" s="145"/>
      <c r="E7" s="145"/>
      <c r="F7" s="145"/>
      <c r="G7" s="145"/>
      <c r="H7" s="145"/>
      <c r="I7" s="151">
        <f t="shared" ref="I7:I68" si="0">C7+F7</f>
        <v>0</v>
      </c>
      <c r="J7" s="151">
        <f t="shared" ref="J7:J32" si="1">D7+G7</f>
        <v>0</v>
      </c>
      <c r="K7" s="151">
        <f t="shared" ref="K7:K68" si="2">E7+H7</f>
        <v>0</v>
      </c>
    </row>
    <row r="8" spans="1:13">
      <c r="A8" s="9" t="s">
        <v>1136</v>
      </c>
      <c r="B8" s="144" t="s">
        <v>302</v>
      </c>
      <c r="C8" s="145">
        <v>984658</v>
      </c>
      <c r="D8" s="145"/>
      <c r="E8" s="145">
        <v>489658</v>
      </c>
      <c r="F8" s="145"/>
      <c r="G8" s="145"/>
      <c r="H8" s="145"/>
      <c r="I8" s="151">
        <f t="shared" si="0"/>
        <v>984658</v>
      </c>
      <c r="J8" s="151">
        <f t="shared" si="1"/>
        <v>0</v>
      </c>
      <c r="K8" s="151">
        <f t="shared" si="2"/>
        <v>489658</v>
      </c>
    </row>
    <row r="9" spans="1:13">
      <c r="A9" s="9" t="s">
        <v>1137</v>
      </c>
      <c r="B9" s="144" t="s">
        <v>303</v>
      </c>
      <c r="C9" s="145"/>
      <c r="D9" s="145"/>
      <c r="E9" s="145"/>
      <c r="F9" s="145"/>
      <c r="G9" s="145"/>
      <c r="H9" s="145"/>
      <c r="I9" s="151">
        <f t="shared" si="0"/>
        <v>0</v>
      </c>
      <c r="J9" s="151">
        <f t="shared" si="1"/>
        <v>0</v>
      </c>
      <c r="K9" s="151">
        <f t="shared" si="2"/>
        <v>0</v>
      </c>
    </row>
    <row r="10" spans="1:13" s="1" customFormat="1">
      <c r="A10" s="9" t="s">
        <v>1138</v>
      </c>
      <c r="B10" s="146" t="s">
        <v>304</v>
      </c>
      <c r="C10" s="147">
        <f t="shared" ref="C10:J10" si="3">SUM(C6:C9)</f>
        <v>984658</v>
      </c>
      <c r="D10" s="147">
        <f t="shared" si="3"/>
        <v>0</v>
      </c>
      <c r="E10" s="147">
        <f t="shared" si="3"/>
        <v>489658</v>
      </c>
      <c r="F10" s="147">
        <f t="shared" si="3"/>
        <v>0</v>
      </c>
      <c r="G10" s="147">
        <f t="shared" si="3"/>
        <v>0</v>
      </c>
      <c r="H10" s="147">
        <f t="shared" si="3"/>
        <v>0</v>
      </c>
      <c r="I10" s="249">
        <f t="shared" si="0"/>
        <v>984658</v>
      </c>
      <c r="J10" s="147">
        <f t="shared" si="3"/>
        <v>0</v>
      </c>
      <c r="K10" s="249">
        <f t="shared" si="2"/>
        <v>489658</v>
      </c>
    </row>
    <row r="11" spans="1:13">
      <c r="A11" s="9" t="s">
        <v>1139</v>
      </c>
      <c r="B11" s="144" t="s">
        <v>305</v>
      </c>
      <c r="C11" s="145">
        <v>1540651291</v>
      </c>
      <c r="D11" s="145"/>
      <c r="E11" s="145">
        <v>1545398895</v>
      </c>
      <c r="F11" s="145"/>
      <c r="G11" s="145"/>
      <c r="H11" s="145"/>
      <c r="I11" s="151">
        <f t="shared" si="0"/>
        <v>1540651291</v>
      </c>
      <c r="J11" s="151">
        <f t="shared" si="1"/>
        <v>0</v>
      </c>
      <c r="K11" s="151">
        <f t="shared" si="2"/>
        <v>1545398895</v>
      </c>
    </row>
    <row r="12" spans="1:13">
      <c r="A12" s="9" t="s">
        <v>1140</v>
      </c>
      <c r="B12" s="144" t="s">
        <v>306</v>
      </c>
      <c r="C12" s="145">
        <v>24304385</v>
      </c>
      <c r="D12" s="145"/>
      <c r="E12" s="145">
        <v>18912259</v>
      </c>
      <c r="F12" s="145"/>
      <c r="G12" s="145"/>
      <c r="H12" s="145"/>
      <c r="I12" s="151">
        <f t="shared" si="0"/>
        <v>24304385</v>
      </c>
      <c r="J12" s="151">
        <f t="shared" si="1"/>
        <v>0</v>
      </c>
      <c r="K12" s="151">
        <f t="shared" si="2"/>
        <v>18912259</v>
      </c>
    </row>
    <row r="13" spans="1:13">
      <c r="A13" s="9" t="s">
        <v>1141</v>
      </c>
      <c r="B13" s="144" t="s">
        <v>307</v>
      </c>
      <c r="C13" s="145"/>
      <c r="D13" s="145"/>
      <c r="E13" s="145"/>
      <c r="F13" s="145"/>
      <c r="G13" s="145"/>
      <c r="H13" s="145"/>
      <c r="I13" s="151">
        <f t="shared" si="0"/>
        <v>0</v>
      </c>
      <c r="J13" s="151">
        <f t="shared" si="1"/>
        <v>0</v>
      </c>
      <c r="K13" s="151">
        <f t="shared" si="2"/>
        <v>0</v>
      </c>
    </row>
    <row r="14" spans="1:13">
      <c r="A14" s="9" t="s">
        <v>1142</v>
      </c>
      <c r="B14" s="144" t="s">
        <v>308</v>
      </c>
      <c r="C14" s="145">
        <v>37484858</v>
      </c>
      <c r="D14" s="145"/>
      <c r="E14" s="145">
        <v>150420347</v>
      </c>
      <c r="F14" s="145"/>
      <c r="G14" s="145"/>
      <c r="H14" s="145"/>
      <c r="I14" s="151">
        <f t="shared" si="0"/>
        <v>37484858</v>
      </c>
      <c r="J14" s="151">
        <f t="shared" si="1"/>
        <v>0</v>
      </c>
      <c r="K14" s="151">
        <f t="shared" si="2"/>
        <v>150420347</v>
      </c>
    </row>
    <row r="15" spans="1:13">
      <c r="A15" s="9" t="s">
        <v>1143</v>
      </c>
      <c r="B15" s="144" t="s">
        <v>309</v>
      </c>
      <c r="C15" s="145"/>
      <c r="D15" s="145"/>
      <c r="E15" s="145"/>
      <c r="F15" s="145"/>
      <c r="G15" s="145"/>
      <c r="H15" s="145"/>
      <c r="I15" s="151">
        <f t="shared" si="0"/>
        <v>0</v>
      </c>
      <c r="J15" s="151">
        <f t="shared" si="1"/>
        <v>0</v>
      </c>
      <c r="K15" s="151">
        <f t="shared" si="2"/>
        <v>0</v>
      </c>
    </row>
    <row r="16" spans="1:13" s="1" customFormat="1">
      <c r="A16" s="9" t="s">
        <v>1144</v>
      </c>
      <c r="B16" s="146" t="s">
        <v>310</v>
      </c>
      <c r="C16" s="147">
        <f t="shared" ref="C16:J16" si="4">SUM(C11:C15)</f>
        <v>1602440534</v>
      </c>
      <c r="D16" s="147">
        <f t="shared" si="4"/>
        <v>0</v>
      </c>
      <c r="E16" s="147">
        <f t="shared" si="4"/>
        <v>1714731501</v>
      </c>
      <c r="F16" s="147">
        <f t="shared" si="4"/>
        <v>0</v>
      </c>
      <c r="G16" s="147">
        <f t="shared" si="4"/>
        <v>0</v>
      </c>
      <c r="H16" s="147">
        <f t="shared" si="4"/>
        <v>0</v>
      </c>
      <c r="I16" s="249">
        <f t="shared" si="0"/>
        <v>1602440534</v>
      </c>
      <c r="J16" s="147">
        <f t="shared" si="4"/>
        <v>0</v>
      </c>
      <c r="K16" s="249">
        <f t="shared" si="2"/>
        <v>1714731501</v>
      </c>
    </row>
    <row r="17" spans="1:11">
      <c r="A17" s="9" t="s">
        <v>1145</v>
      </c>
      <c r="B17" s="144" t="s">
        <v>311</v>
      </c>
      <c r="C17" s="145">
        <v>515580</v>
      </c>
      <c r="D17" s="145"/>
      <c r="E17" s="145">
        <v>515580</v>
      </c>
      <c r="F17" s="145"/>
      <c r="G17" s="145"/>
      <c r="H17" s="145"/>
      <c r="I17" s="151">
        <f t="shared" si="0"/>
        <v>515580</v>
      </c>
      <c r="J17" s="151">
        <f t="shared" si="1"/>
        <v>0</v>
      </c>
      <c r="K17" s="151">
        <f t="shared" si="2"/>
        <v>515580</v>
      </c>
    </row>
    <row r="18" spans="1:11">
      <c r="A18" s="9" t="s">
        <v>1146</v>
      </c>
      <c r="B18" s="144" t="s">
        <v>965</v>
      </c>
      <c r="C18" s="145"/>
      <c r="D18" s="145"/>
      <c r="E18" s="145"/>
      <c r="F18" s="145"/>
      <c r="G18" s="145"/>
      <c r="H18" s="145"/>
      <c r="I18" s="151">
        <f t="shared" si="0"/>
        <v>0</v>
      </c>
      <c r="J18" s="151">
        <f t="shared" si="1"/>
        <v>0</v>
      </c>
      <c r="K18" s="151">
        <f t="shared" si="2"/>
        <v>0</v>
      </c>
    </row>
    <row r="19" spans="1:11">
      <c r="A19" s="9" t="s">
        <v>1147</v>
      </c>
      <c r="B19" s="144" t="s">
        <v>966</v>
      </c>
      <c r="C19" s="145">
        <v>515580</v>
      </c>
      <c r="D19" s="145"/>
      <c r="E19" s="145">
        <v>515580</v>
      </c>
      <c r="F19" s="145"/>
      <c r="G19" s="145"/>
      <c r="H19" s="145"/>
      <c r="I19" s="151">
        <f t="shared" si="0"/>
        <v>515580</v>
      </c>
      <c r="J19" s="151">
        <f t="shared" si="1"/>
        <v>0</v>
      </c>
      <c r="K19" s="151">
        <f t="shared" si="2"/>
        <v>515580</v>
      </c>
    </row>
    <row r="20" spans="1:11">
      <c r="A20" s="9" t="s">
        <v>1148</v>
      </c>
      <c r="B20" s="144" t="s">
        <v>967</v>
      </c>
      <c r="C20" s="145"/>
      <c r="D20" s="145"/>
      <c r="E20" s="145"/>
      <c r="F20" s="145"/>
      <c r="G20" s="145"/>
      <c r="H20" s="145"/>
      <c r="I20" s="151">
        <f t="shared" si="0"/>
        <v>0</v>
      </c>
      <c r="J20" s="151">
        <f t="shared" si="1"/>
        <v>0</v>
      </c>
      <c r="K20" s="151">
        <f t="shared" si="2"/>
        <v>0</v>
      </c>
    </row>
    <row r="21" spans="1:11">
      <c r="A21" s="9" t="s">
        <v>1149</v>
      </c>
      <c r="B21" s="144" t="s">
        <v>968</v>
      </c>
      <c r="C21" s="145"/>
      <c r="D21" s="145"/>
      <c r="E21" s="145"/>
      <c r="F21" s="145"/>
      <c r="G21" s="145"/>
      <c r="H21" s="145"/>
      <c r="I21" s="151">
        <f t="shared" si="0"/>
        <v>0</v>
      </c>
      <c r="J21" s="151">
        <f t="shared" si="1"/>
        <v>0</v>
      </c>
      <c r="K21" s="151">
        <f t="shared" si="2"/>
        <v>0</v>
      </c>
    </row>
    <row r="22" spans="1:11">
      <c r="A22" s="9" t="s">
        <v>1150</v>
      </c>
      <c r="B22" s="144" t="s">
        <v>969</v>
      </c>
      <c r="C22" s="145"/>
      <c r="D22" s="145"/>
      <c r="E22" s="145"/>
      <c r="F22" s="145"/>
      <c r="G22" s="145"/>
      <c r="H22" s="145"/>
      <c r="I22" s="151">
        <f t="shared" si="0"/>
        <v>0</v>
      </c>
      <c r="J22" s="151">
        <f t="shared" si="1"/>
        <v>0</v>
      </c>
      <c r="K22" s="151">
        <f t="shared" si="2"/>
        <v>0</v>
      </c>
    </row>
    <row r="23" spans="1:11">
      <c r="A23" s="9" t="s">
        <v>1151</v>
      </c>
      <c r="B23" s="144" t="s">
        <v>312</v>
      </c>
      <c r="C23" s="145"/>
      <c r="D23" s="145"/>
      <c r="E23" s="145"/>
      <c r="F23" s="145"/>
      <c r="G23" s="145"/>
      <c r="H23" s="145"/>
      <c r="I23" s="151">
        <f t="shared" si="0"/>
        <v>0</v>
      </c>
      <c r="J23" s="151">
        <f t="shared" si="1"/>
        <v>0</v>
      </c>
      <c r="K23" s="151">
        <f t="shared" si="2"/>
        <v>0</v>
      </c>
    </row>
    <row r="24" spans="1:11">
      <c r="A24" s="9" t="s">
        <v>1152</v>
      </c>
      <c r="B24" s="144" t="s">
        <v>970</v>
      </c>
      <c r="C24" s="145"/>
      <c r="D24" s="145"/>
      <c r="E24" s="145"/>
      <c r="F24" s="145"/>
      <c r="G24" s="145"/>
      <c r="H24" s="145"/>
      <c r="I24" s="151">
        <f t="shared" si="0"/>
        <v>0</v>
      </c>
      <c r="J24" s="151">
        <f t="shared" si="1"/>
        <v>0</v>
      </c>
      <c r="K24" s="151">
        <f t="shared" si="2"/>
        <v>0</v>
      </c>
    </row>
    <row r="25" spans="1:11">
      <c r="A25" s="9" t="s">
        <v>1153</v>
      </c>
      <c r="B25" s="144" t="s">
        <v>971</v>
      </c>
      <c r="C25" s="145"/>
      <c r="D25" s="145"/>
      <c r="E25" s="145"/>
      <c r="F25" s="145"/>
      <c r="G25" s="145"/>
      <c r="H25" s="145"/>
      <c r="I25" s="151">
        <f t="shared" si="0"/>
        <v>0</v>
      </c>
      <c r="J25" s="151">
        <f t="shared" si="1"/>
        <v>0</v>
      </c>
      <c r="K25" s="151">
        <f t="shared" si="2"/>
        <v>0</v>
      </c>
    </row>
    <row r="26" spans="1:11">
      <c r="A26" s="9" t="s">
        <v>1154</v>
      </c>
      <c r="B26" s="144" t="s">
        <v>313</v>
      </c>
      <c r="C26" s="145"/>
      <c r="D26" s="145"/>
      <c r="E26" s="145"/>
      <c r="F26" s="145"/>
      <c r="G26" s="145"/>
      <c r="H26" s="145"/>
      <c r="I26" s="151">
        <f t="shared" si="0"/>
        <v>0</v>
      </c>
      <c r="J26" s="151">
        <f t="shared" si="1"/>
        <v>0</v>
      </c>
      <c r="K26" s="151">
        <f t="shared" si="2"/>
        <v>0</v>
      </c>
    </row>
    <row r="27" spans="1:11" s="1" customFormat="1">
      <c r="A27" s="9" t="s">
        <v>1155</v>
      </c>
      <c r="B27" s="146" t="s">
        <v>314</v>
      </c>
      <c r="C27" s="147">
        <f t="shared" ref="C27:H27" si="5">C17+C23+C26</f>
        <v>515580</v>
      </c>
      <c r="D27" s="147">
        <f t="shared" si="5"/>
        <v>0</v>
      </c>
      <c r="E27" s="147">
        <f t="shared" si="5"/>
        <v>515580</v>
      </c>
      <c r="F27" s="147">
        <f t="shared" si="5"/>
        <v>0</v>
      </c>
      <c r="G27" s="147">
        <f t="shared" si="5"/>
        <v>0</v>
      </c>
      <c r="H27" s="147">
        <f t="shared" si="5"/>
        <v>0</v>
      </c>
      <c r="I27" s="249">
        <f t="shared" si="0"/>
        <v>515580</v>
      </c>
      <c r="J27" s="147">
        <f>J17+J23+J26</f>
        <v>0</v>
      </c>
      <c r="K27" s="249">
        <f t="shared" si="2"/>
        <v>515580</v>
      </c>
    </row>
    <row r="28" spans="1:11">
      <c r="A28" s="9" t="s">
        <v>1156</v>
      </c>
      <c r="B28" s="144" t="s">
        <v>315</v>
      </c>
      <c r="C28" s="145"/>
      <c r="D28" s="145"/>
      <c r="E28" s="145"/>
      <c r="F28" s="145"/>
      <c r="G28" s="145"/>
      <c r="H28" s="145"/>
      <c r="I28" s="151">
        <f t="shared" si="0"/>
        <v>0</v>
      </c>
      <c r="J28" s="151">
        <f t="shared" si="1"/>
        <v>0</v>
      </c>
      <c r="K28" s="151">
        <f t="shared" si="2"/>
        <v>0</v>
      </c>
    </row>
    <row r="29" spans="1:11">
      <c r="A29" s="9" t="s">
        <v>1157</v>
      </c>
      <c r="B29" s="144" t="s">
        <v>972</v>
      </c>
      <c r="C29" s="145"/>
      <c r="D29" s="145"/>
      <c r="E29" s="145"/>
      <c r="F29" s="145"/>
      <c r="G29" s="145"/>
      <c r="H29" s="145"/>
      <c r="I29" s="151">
        <f t="shared" si="0"/>
        <v>0</v>
      </c>
      <c r="J29" s="151"/>
      <c r="K29" s="151">
        <f t="shared" si="2"/>
        <v>0</v>
      </c>
    </row>
    <row r="30" spans="1:11">
      <c r="A30" s="9" t="s">
        <v>1158</v>
      </c>
      <c r="B30" s="144" t="s">
        <v>973</v>
      </c>
      <c r="C30" s="145"/>
      <c r="D30" s="145"/>
      <c r="E30" s="145"/>
      <c r="F30" s="145"/>
      <c r="G30" s="145"/>
      <c r="H30" s="145"/>
      <c r="I30" s="151">
        <f t="shared" si="0"/>
        <v>0</v>
      </c>
      <c r="J30" s="151"/>
      <c r="K30" s="151">
        <f t="shared" si="2"/>
        <v>0</v>
      </c>
    </row>
    <row r="31" spans="1:11">
      <c r="A31" s="9" t="s">
        <v>1159</v>
      </c>
      <c r="B31" s="144" t="s">
        <v>974</v>
      </c>
      <c r="C31" s="145"/>
      <c r="D31" s="145"/>
      <c r="E31" s="145"/>
      <c r="F31" s="145"/>
      <c r="G31" s="145"/>
      <c r="H31" s="145"/>
      <c r="I31" s="151">
        <f t="shared" si="0"/>
        <v>0</v>
      </c>
      <c r="J31" s="151"/>
      <c r="K31" s="151">
        <f t="shared" si="2"/>
        <v>0</v>
      </c>
    </row>
    <row r="32" spans="1:11">
      <c r="A32" s="9" t="s">
        <v>1160</v>
      </c>
      <c r="B32" s="144" t="s">
        <v>316</v>
      </c>
      <c r="C32" s="145"/>
      <c r="D32" s="145"/>
      <c r="E32" s="145"/>
      <c r="F32" s="145"/>
      <c r="G32" s="145"/>
      <c r="H32" s="145"/>
      <c r="I32" s="151">
        <f t="shared" si="0"/>
        <v>0</v>
      </c>
      <c r="J32" s="151">
        <f t="shared" si="1"/>
        <v>0</v>
      </c>
      <c r="K32" s="151">
        <f t="shared" si="2"/>
        <v>0</v>
      </c>
    </row>
    <row r="33" spans="1:11" s="1" customFormat="1">
      <c r="A33" s="9" t="s">
        <v>1162</v>
      </c>
      <c r="B33" s="146" t="s">
        <v>317</v>
      </c>
      <c r="C33" s="147">
        <f t="shared" ref="C33:H33" si="6">SUM(C28:C32)</f>
        <v>0</v>
      </c>
      <c r="D33" s="147">
        <f t="shared" si="6"/>
        <v>0</v>
      </c>
      <c r="E33" s="147">
        <f t="shared" si="6"/>
        <v>0</v>
      </c>
      <c r="F33" s="147">
        <f t="shared" si="6"/>
        <v>0</v>
      </c>
      <c r="G33" s="147">
        <f t="shared" si="6"/>
        <v>0</v>
      </c>
      <c r="H33" s="147">
        <f t="shared" si="6"/>
        <v>0</v>
      </c>
      <c r="I33" s="249">
        <f t="shared" si="0"/>
        <v>0</v>
      </c>
      <c r="J33" s="147">
        <f>SUM(J28:J32)</f>
        <v>0</v>
      </c>
      <c r="K33" s="249">
        <f t="shared" si="2"/>
        <v>0</v>
      </c>
    </row>
    <row r="34" spans="1:11" s="1" customFormat="1" ht="28.5">
      <c r="A34" s="9" t="s">
        <v>1167</v>
      </c>
      <c r="B34" s="146" t="s">
        <v>318</v>
      </c>
      <c r="C34" s="147">
        <f t="shared" ref="C34:H34" si="7">C10+C16+C27+C33</f>
        <v>1603940772</v>
      </c>
      <c r="D34" s="147">
        <f t="shared" si="7"/>
        <v>0</v>
      </c>
      <c r="E34" s="147">
        <f t="shared" si="7"/>
        <v>1715736739</v>
      </c>
      <c r="F34" s="147">
        <f t="shared" si="7"/>
        <v>0</v>
      </c>
      <c r="G34" s="147">
        <f t="shared" si="7"/>
        <v>0</v>
      </c>
      <c r="H34" s="147">
        <f t="shared" si="7"/>
        <v>0</v>
      </c>
      <c r="I34" s="249">
        <f t="shared" si="0"/>
        <v>1603940772</v>
      </c>
      <c r="J34" s="147">
        <f>J10+J16+J27+J33</f>
        <v>0</v>
      </c>
      <c r="K34" s="249">
        <f t="shared" si="2"/>
        <v>1715736739</v>
      </c>
    </row>
    <row r="35" spans="1:11">
      <c r="A35" s="9" t="s">
        <v>1168</v>
      </c>
      <c r="B35" s="144" t="s">
        <v>319</v>
      </c>
      <c r="C35" s="145"/>
      <c r="D35" s="145"/>
      <c r="E35" s="145"/>
      <c r="F35" s="145"/>
      <c r="G35" s="145"/>
      <c r="H35" s="145"/>
      <c r="I35" s="151">
        <f t="shared" si="0"/>
        <v>0</v>
      </c>
      <c r="J35" s="151">
        <f t="shared" ref="J35:J47" si="8">D35+G35</f>
        <v>0</v>
      </c>
      <c r="K35" s="151">
        <f t="shared" si="2"/>
        <v>0</v>
      </c>
    </row>
    <row r="36" spans="1:11">
      <c r="A36" s="9" t="s">
        <v>1169</v>
      </c>
      <c r="B36" s="144" t="s">
        <v>320</v>
      </c>
      <c r="C36" s="145"/>
      <c r="D36" s="145"/>
      <c r="E36" s="145"/>
      <c r="F36" s="145"/>
      <c r="G36" s="145"/>
      <c r="H36" s="145"/>
      <c r="I36" s="151">
        <f t="shared" si="0"/>
        <v>0</v>
      </c>
      <c r="J36" s="151">
        <f t="shared" si="8"/>
        <v>0</v>
      </c>
      <c r="K36" s="151">
        <f t="shared" si="2"/>
        <v>0</v>
      </c>
    </row>
    <row r="37" spans="1:11">
      <c r="A37" s="9" t="s">
        <v>1170</v>
      </c>
      <c r="B37" s="144" t="s">
        <v>321</v>
      </c>
      <c r="C37" s="145"/>
      <c r="D37" s="145"/>
      <c r="E37" s="145"/>
      <c r="F37" s="145"/>
      <c r="G37" s="145"/>
      <c r="H37" s="145"/>
      <c r="I37" s="151">
        <f t="shared" si="0"/>
        <v>0</v>
      </c>
      <c r="J37" s="151">
        <f t="shared" si="8"/>
        <v>0</v>
      </c>
      <c r="K37" s="151">
        <f t="shared" si="2"/>
        <v>0</v>
      </c>
    </row>
    <row r="38" spans="1:11">
      <c r="A38" s="9" t="s">
        <v>1171</v>
      </c>
      <c r="B38" s="144" t="s">
        <v>322</v>
      </c>
      <c r="C38" s="145"/>
      <c r="D38" s="145"/>
      <c r="E38" s="145"/>
      <c r="F38" s="145"/>
      <c r="G38" s="145"/>
      <c r="H38" s="145"/>
      <c r="I38" s="151">
        <f t="shared" si="0"/>
        <v>0</v>
      </c>
      <c r="J38" s="151">
        <f t="shared" si="8"/>
        <v>0</v>
      </c>
      <c r="K38" s="151">
        <f t="shared" si="2"/>
        <v>0</v>
      </c>
    </row>
    <row r="39" spans="1:11">
      <c r="A39" s="9" t="s">
        <v>1172</v>
      </c>
      <c r="B39" s="144" t="s">
        <v>323</v>
      </c>
      <c r="C39" s="145"/>
      <c r="D39" s="145"/>
      <c r="E39" s="145"/>
      <c r="F39" s="145"/>
      <c r="G39" s="145"/>
      <c r="H39" s="145"/>
      <c r="I39" s="151">
        <f t="shared" si="0"/>
        <v>0</v>
      </c>
      <c r="J39" s="151">
        <f t="shared" si="8"/>
        <v>0</v>
      </c>
      <c r="K39" s="151">
        <f t="shared" si="2"/>
        <v>0</v>
      </c>
    </row>
    <row r="40" spans="1:11" s="1" customFormat="1">
      <c r="A40" s="9" t="s">
        <v>1173</v>
      </c>
      <c r="B40" s="146" t="s">
        <v>324</v>
      </c>
      <c r="C40" s="147">
        <f t="shared" ref="C40:J40" si="9">SUM(C35:C39)</f>
        <v>0</v>
      </c>
      <c r="D40" s="147">
        <f t="shared" si="9"/>
        <v>0</v>
      </c>
      <c r="E40" s="147">
        <f t="shared" si="9"/>
        <v>0</v>
      </c>
      <c r="F40" s="147">
        <f t="shared" si="9"/>
        <v>0</v>
      </c>
      <c r="G40" s="147">
        <f t="shared" si="9"/>
        <v>0</v>
      </c>
      <c r="H40" s="147">
        <f t="shared" si="9"/>
        <v>0</v>
      </c>
      <c r="I40" s="249">
        <f t="shared" si="0"/>
        <v>0</v>
      </c>
      <c r="J40" s="147">
        <f t="shared" si="9"/>
        <v>0</v>
      </c>
      <c r="K40" s="249">
        <f t="shared" si="2"/>
        <v>0</v>
      </c>
    </row>
    <row r="41" spans="1:11">
      <c r="A41" s="9" t="s">
        <v>1174</v>
      </c>
      <c r="B41" s="144" t="s">
        <v>325</v>
      </c>
      <c r="C41" s="145"/>
      <c r="D41" s="145"/>
      <c r="E41" s="145"/>
      <c r="F41" s="145"/>
      <c r="G41" s="145"/>
      <c r="H41" s="145"/>
      <c r="I41" s="151">
        <f t="shared" si="0"/>
        <v>0</v>
      </c>
      <c r="J41" s="151">
        <f t="shared" si="8"/>
        <v>0</v>
      </c>
      <c r="K41" s="151">
        <f t="shared" si="2"/>
        <v>0</v>
      </c>
    </row>
    <row r="42" spans="1:11">
      <c r="A42" s="9" t="s">
        <v>1175</v>
      </c>
      <c r="B42" s="144" t="s">
        <v>326</v>
      </c>
      <c r="C42" s="145">
        <v>1440942</v>
      </c>
      <c r="D42" s="145"/>
      <c r="E42" s="145">
        <v>1440942</v>
      </c>
      <c r="F42" s="145"/>
      <c r="G42" s="145"/>
      <c r="H42" s="145"/>
      <c r="I42" s="151">
        <f t="shared" si="0"/>
        <v>1440942</v>
      </c>
      <c r="J42" s="151">
        <f t="shared" si="8"/>
        <v>0</v>
      </c>
      <c r="K42" s="151">
        <f t="shared" si="2"/>
        <v>1440942</v>
      </c>
    </row>
    <row r="43" spans="1:11">
      <c r="A43" s="9" t="s">
        <v>1176</v>
      </c>
      <c r="B43" s="144" t="s">
        <v>327</v>
      </c>
      <c r="C43" s="145"/>
      <c r="D43" s="145"/>
      <c r="E43" s="145"/>
      <c r="F43" s="145"/>
      <c r="G43" s="145"/>
      <c r="H43" s="145"/>
      <c r="I43" s="151">
        <f t="shared" si="0"/>
        <v>0</v>
      </c>
      <c r="J43" s="151">
        <f t="shared" si="8"/>
        <v>0</v>
      </c>
      <c r="K43" s="151">
        <f t="shared" si="2"/>
        <v>0</v>
      </c>
    </row>
    <row r="44" spans="1:11">
      <c r="A44" s="9" t="s">
        <v>1177</v>
      </c>
      <c r="B44" s="144" t="s">
        <v>328</v>
      </c>
      <c r="C44" s="145"/>
      <c r="D44" s="145"/>
      <c r="E44" s="145"/>
      <c r="F44" s="145"/>
      <c r="G44" s="145"/>
      <c r="H44" s="145"/>
      <c r="I44" s="151">
        <f t="shared" si="0"/>
        <v>0</v>
      </c>
      <c r="J44" s="151">
        <f t="shared" si="8"/>
        <v>0</v>
      </c>
      <c r="K44" s="151">
        <f t="shared" si="2"/>
        <v>0</v>
      </c>
    </row>
    <row r="45" spans="1:11">
      <c r="A45" s="9" t="s">
        <v>1178</v>
      </c>
      <c r="B45" s="144" t="s">
        <v>329</v>
      </c>
      <c r="C45" s="145"/>
      <c r="D45" s="145"/>
      <c r="E45" s="145"/>
      <c r="F45" s="145"/>
      <c r="G45" s="145"/>
      <c r="H45" s="145"/>
      <c r="I45" s="151">
        <f t="shared" si="0"/>
        <v>0</v>
      </c>
      <c r="J45" s="151">
        <f t="shared" si="8"/>
        <v>0</v>
      </c>
      <c r="K45" s="151">
        <f t="shared" si="2"/>
        <v>0</v>
      </c>
    </row>
    <row r="46" spans="1:11">
      <c r="A46" s="9" t="s">
        <v>1179</v>
      </c>
      <c r="B46" s="144" t="s">
        <v>330</v>
      </c>
      <c r="C46" s="145"/>
      <c r="D46" s="145"/>
      <c r="E46" s="145"/>
      <c r="F46" s="145"/>
      <c r="G46" s="145"/>
      <c r="H46" s="145"/>
      <c r="I46" s="151">
        <f t="shared" si="0"/>
        <v>0</v>
      </c>
      <c r="J46" s="151">
        <f t="shared" si="8"/>
        <v>0</v>
      </c>
      <c r="K46" s="151">
        <f t="shared" si="2"/>
        <v>0</v>
      </c>
    </row>
    <row r="47" spans="1:11">
      <c r="A47" s="9" t="s">
        <v>1180</v>
      </c>
      <c r="B47" s="144" t="s">
        <v>331</v>
      </c>
      <c r="C47" s="145">
        <v>1440942</v>
      </c>
      <c r="D47" s="145"/>
      <c r="E47" s="145">
        <v>1440942</v>
      </c>
      <c r="F47" s="145"/>
      <c r="G47" s="145"/>
      <c r="H47" s="145"/>
      <c r="I47" s="151">
        <f t="shared" si="0"/>
        <v>1440942</v>
      </c>
      <c r="J47" s="151">
        <f t="shared" si="8"/>
        <v>0</v>
      </c>
      <c r="K47" s="151">
        <f t="shared" si="2"/>
        <v>1440942</v>
      </c>
    </row>
    <row r="48" spans="1:11" s="1" customFormat="1">
      <c r="A48" s="9" t="s">
        <v>1181</v>
      </c>
      <c r="B48" s="146" t="s">
        <v>332</v>
      </c>
      <c r="C48" s="147">
        <f>C41+C42</f>
        <v>1440942</v>
      </c>
      <c r="D48" s="147">
        <f t="shared" ref="D48:J48" si="10">D41+D42</f>
        <v>0</v>
      </c>
      <c r="E48" s="147">
        <f t="shared" si="10"/>
        <v>1440942</v>
      </c>
      <c r="F48" s="147">
        <f t="shared" si="10"/>
        <v>0</v>
      </c>
      <c r="G48" s="147">
        <f t="shared" si="10"/>
        <v>0</v>
      </c>
      <c r="H48" s="147">
        <f t="shared" si="10"/>
        <v>0</v>
      </c>
      <c r="I48" s="249">
        <f t="shared" si="0"/>
        <v>1440942</v>
      </c>
      <c r="J48" s="147">
        <f t="shared" si="10"/>
        <v>0</v>
      </c>
      <c r="K48" s="249">
        <f t="shared" si="2"/>
        <v>1440942</v>
      </c>
    </row>
    <row r="49" spans="1:11" s="1" customFormat="1">
      <c r="A49" s="9" t="s">
        <v>1182</v>
      </c>
      <c r="B49" s="146" t="s">
        <v>333</v>
      </c>
      <c r="C49" s="147">
        <f t="shared" ref="C49:J49" si="11">C40+C48</f>
        <v>1440942</v>
      </c>
      <c r="D49" s="147">
        <f t="shared" si="11"/>
        <v>0</v>
      </c>
      <c r="E49" s="147">
        <f t="shared" si="11"/>
        <v>1440942</v>
      </c>
      <c r="F49" s="147">
        <f t="shared" si="11"/>
        <v>0</v>
      </c>
      <c r="G49" s="147">
        <f t="shared" si="11"/>
        <v>0</v>
      </c>
      <c r="H49" s="147">
        <f t="shared" si="11"/>
        <v>0</v>
      </c>
      <c r="I49" s="249">
        <f t="shared" si="0"/>
        <v>1440942</v>
      </c>
      <c r="J49" s="147">
        <f t="shared" si="11"/>
        <v>0</v>
      </c>
      <c r="K49" s="249">
        <f t="shared" si="2"/>
        <v>1440942</v>
      </c>
    </row>
    <row r="50" spans="1:11">
      <c r="A50" s="9" t="s">
        <v>1183</v>
      </c>
      <c r="B50" s="144" t="s">
        <v>975</v>
      </c>
      <c r="C50" s="145"/>
      <c r="D50" s="145"/>
      <c r="E50" s="145"/>
      <c r="F50" s="145"/>
      <c r="G50" s="145"/>
      <c r="H50" s="145"/>
      <c r="I50" s="151">
        <f t="shared" si="0"/>
        <v>0</v>
      </c>
      <c r="J50" s="145"/>
      <c r="K50" s="151">
        <f t="shared" si="2"/>
        <v>0</v>
      </c>
    </row>
    <row r="51" spans="1:11">
      <c r="A51" s="9" t="s">
        <v>1184</v>
      </c>
      <c r="B51" s="144" t="s">
        <v>976</v>
      </c>
      <c r="C51" s="145"/>
      <c r="D51" s="145"/>
      <c r="E51" s="145"/>
      <c r="F51" s="145"/>
      <c r="G51" s="145"/>
      <c r="H51" s="145"/>
      <c r="I51" s="151">
        <f t="shared" si="0"/>
        <v>0</v>
      </c>
      <c r="J51" s="145"/>
      <c r="K51" s="151">
        <f t="shared" si="2"/>
        <v>0</v>
      </c>
    </row>
    <row r="52" spans="1:11" s="1" customFormat="1">
      <c r="A52" s="9" t="s">
        <v>1185</v>
      </c>
      <c r="B52" s="146" t="s">
        <v>977</v>
      </c>
      <c r="C52" s="147"/>
      <c r="D52" s="147"/>
      <c r="E52" s="147"/>
      <c r="F52" s="147"/>
      <c r="G52" s="147"/>
      <c r="H52" s="147"/>
      <c r="I52" s="249">
        <f t="shared" si="0"/>
        <v>0</v>
      </c>
      <c r="J52" s="249">
        <f t="shared" ref="J52:J98" si="12">D52+G52</f>
        <v>0</v>
      </c>
      <c r="K52" s="249">
        <f t="shared" si="2"/>
        <v>0</v>
      </c>
    </row>
    <row r="53" spans="1:11">
      <c r="A53" s="9" t="s">
        <v>1186</v>
      </c>
      <c r="B53" s="144" t="s">
        <v>979</v>
      </c>
      <c r="C53" s="145">
        <v>424685</v>
      </c>
      <c r="D53" s="145"/>
      <c r="E53" s="145">
        <v>435815</v>
      </c>
      <c r="F53" s="145">
        <v>49345</v>
      </c>
      <c r="G53" s="145"/>
      <c r="H53" s="145">
        <v>92000</v>
      </c>
      <c r="I53" s="151">
        <f t="shared" si="0"/>
        <v>474030</v>
      </c>
      <c r="J53" s="151"/>
      <c r="K53" s="151">
        <f t="shared" si="2"/>
        <v>527815</v>
      </c>
    </row>
    <row r="54" spans="1:11">
      <c r="A54" s="9" t="s">
        <v>1188</v>
      </c>
      <c r="B54" s="144" t="s">
        <v>978</v>
      </c>
      <c r="C54" s="145"/>
      <c r="D54" s="145"/>
      <c r="E54" s="145"/>
      <c r="F54" s="145"/>
      <c r="G54" s="145"/>
      <c r="H54" s="145"/>
      <c r="I54" s="151">
        <f t="shared" si="0"/>
        <v>0</v>
      </c>
      <c r="J54" s="151"/>
      <c r="K54" s="151">
        <f t="shared" si="2"/>
        <v>0</v>
      </c>
    </row>
    <row r="55" spans="1:11">
      <c r="A55" s="9" t="s">
        <v>1189</v>
      </c>
      <c r="B55" s="144" t="s">
        <v>980</v>
      </c>
      <c r="C55" s="145"/>
      <c r="D55" s="145"/>
      <c r="E55" s="145"/>
      <c r="F55" s="145"/>
      <c r="G55" s="145"/>
      <c r="H55" s="145"/>
      <c r="I55" s="151">
        <f t="shared" si="0"/>
        <v>0</v>
      </c>
      <c r="J55" s="151"/>
      <c r="K55" s="151">
        <f t="shared" si="2"/>
        <v>0</v>
      </c>
    </row>
    <row r="56" spans="1:11" s="1" customFormat="1">
      <c r="A56" s="9" t="s">
        <v>1190</v>
      </c>
      <c r="B56" s="146" t="s">
        <v>335</v>
      </c>
      <c r="C56" s="147">
        <f>SUM(C53:C55)</f>
        <v>424685</v>
      </c>
      <c r="D56" s="147">
        <f t="shared" ref="D56:J56" si="13">SUM(D53:D55)</f>
        <v>0</v>
      </c>
      <c r="E56" s="147">
        <f t="shared" si="13"/>
        <v>435815</v>
      </c>
      <c r="F56" s="147">
        <f t="shared" si="13"/>
        <v>49345</v>
      </c>
      <c r="G56" s="147">
        <f t="shared" si="13"/>
        <v>0</v>
      </c>
      <c r="H56" s="147">
        <f t="shared" si="13"/>
        <v>92000</v>
      </c>
      <c r="I56" s="249">
        <f t="shared" si="0"/>
        <v>474030</v>
      </c>
      <c r="J56" s="147">
        <f t="shared" si="13"/>
        <v>0</v>
      </c>
      <c r="K56" s="249">
        <f t="shared" si="2"/>
        <v>527815</v>
      </c>
    </row>
    <row r="57" spans="1:11">
      <c r="A57" s="9" t="s">
        <v>1191</v>
      </c>
      <c r="B57" s="144" t="s">
        <v>981</v>
      </c>
      <c r="C57" s="145">
        <v>196005886</v>
      </c>
      <c r="D57" s="145"/>
      <c r="E57" s="145">
        <v>112644756</v>
      </c>
      <c r="F57" s="145">
        <v>325871</v>
      </c>
      <c r="G57" s="145"/>
      <c r="H57" s="145">
        <v>4204249</v>
      </c>
      <c r="I57" s="151">
        <f t="shared" si="0"/>
        <v>196331757</v>
      </c>
      <c r="J57" s="145"/>
      <c r="K57" s="151">
        <f t="shared" si="2"/>
        <v>116849005</v>
      </c>
    </row>
    <row r="58" spans="1:11">
      <c r="A58" s="9" t="s">
        <v>1192</v>
      </c>
      <c r="B58" s="144" t="s">
        <v>982</v>
      </c>
      <c r="C58" s="145">
        <v>40725541</v>
      </c>
      <c r="D58" s="145"/>
      <c r="E58" s="145">
        <v>125323499</v>
      </c>
      <c r="F58" s="145"/>
      <c r="G58" s="145"/>
      <c r="H58" s="145"/>
      <c r="I58" s="151">
        <f t="shared" si="0"/>
        <v>40725541</v>
      </c>
      <c r="J58" s="145"/>
      <c r="K58" s="151">
        <f t="shared" si="2"/>
        <v>125323499</v>
      </c>
    </row>
    <row r="59" spans="1:11" s="1" customFormat="1">
      <c r="A59" s="9" t="s">
        <v>1193</v>
      </c>
      <c r="B59" s="146" t="s">
        <v>336</v>
      </c>
      <c r="C59" s="147">
        <f t="shared" ref="C59:H59" si="14">SUM(C57:C58)</f>
        <v>236731427</v>
      </c>
      <c r="D59" s="147">
        <f t="shared" si="14"/>
        <v>0</v>
      </c>
      <c r="E59" s="147">
        <f t="shared" si="14"/>
        <v>237968255</v>
      </c>
      <c r="F59" s="147">
        <f t="shared" si="14"/>
        <v>325871</v>
      </c>
      <c r="G59" s="147">
        <f t="shared" si="14"/>
        <v>0</v>
      </c>
      <c r="H59" s="147">
        <f t="shared" si="14"/>
        <v>4204249</v>
      </c>
      <c r="I59" s="249">
        <f t="shared" si="0"/>
        <v>237057298</v>
      </c>
      <c r="J59" s="147">
        <f>SUM(J57:J58)</f>
        <v>0</v>
      </c>
      <c r="K59" s="249">
        <f t="shared" si="2"/>
        <v>242172504</v>
      </c>
    </row>
    <row r="60" spans="1:11" s="1" customFormat="1">
      <c r="A60" s="9" t="s">
        <v>1194</v>
      </c>
      <c r="B60" s="146" t="s">
        <v>337</v>
      </c>
      <c r="C60" s="147">
        <v>0</v>
      </c>
      <c r="D60" s="147">
        <v>0</v>
      </c>
      <c r="E60" s="147">
        <v>0</v>
      </c>
      <c r="F60" s="147">
        <v>0</v>
      </c>
      <c r="G60" s="147">
        <v>0</v>
      </c>
      <c r="H60" s="147">
        <v>0</v>
      </c>
      <c r="I60" s="249">
        <f t="shared" si="0"/>
        <v>0</v>
      </c>
      <c r="J60" s="147">
        <v>0</v>
      </c>
      <c r="K60" s="249">
        <f t="shared" si="2"/>
        <v>0</v>
      </c>
    </row>
    <row r="61" spans="1:11" s="1" customFormat="1">
      <c r="A61" s="9" t="s">
        <v>1195</v>
      </c>
      <c r="B61" s="146" t="s">
        <v>339</v>
      </c>
      <c r="C61" s="147">
        <f t="shared" ref="C61:H61" si="15">C52+C56+C59+C60</f>
        <v>237156112</v>
      </c>
      <c r="D61" s="147">
        <f t="shared" si="15"/>
        <v>0</v>
      </c>
      <c r="E61" s="147">
        <f t="shared" si="15"/>
        <v>238404070</v>
      </c>
      <c r="F61" s="147">
        <f t="shared" si="15"/>
        <v>375216</v>
      </c>
      <c r="G61" s="147">
        <f t="shared" si="15"/>
        <v>0</v>
      </c>
      <c r="H61" s="147">
        <f t="shared" si="15"/>
        <v>4296249</v>
      </c>
      <c r="I61" s="249">
        <f t="shared" si="0"/>
        <v>237531328</v>
      </c>
      <c r="J61" s="147">
        <f>J52+J56+J59+J60</f>
        <v>0</v>
      </c>
      <c r="K61" s="249">
        <f t="shared" si="2"/>
        <v>242700319</v>
      </c>
    </row>
    <row r="62" spans="1:11" ht="30">
      <c r="A62" s="9" t="s">
        <v>1196</v>
      </c>
      <c r="B62" s="144" t="s">
        <v>340</v>
      </c>
      <c r="C62" s="145"/>
      <c r="D62" s="145"/>
      <c r="E62" s="145">
        <v>424400</v>
      </c>
      <c r="F62" s="145"/>
      <c r="G62" s="145"/>
      <c r="H62" s="145"/>
      <c r="I62" s="151">
        <f t="shared" si="0"/>
        <v>0</v>
      </c>
      <c r="J62" s="151">
        <f t="shared" si="12"/>
        <v>0</v>
      </c>
      <c r="K62" s="151">
        <f t="shared" si="2"/>
        <v>424400</v>
      </c>
    </row>
    <row r="63" spans="1:11" ht="30">
      <c r="A63" s="9" t="s">
        <v>1197</v>
      </c>
      <c r="B63" s="144" t="s">
        <v>341</v>
      </c>
      <c r="C63" s="145"/>
      <c r="D63" s="145"/>
      <c r="E63" s="145"/>
      <c r="F63" s="145"/>
      <c r="G63" s="145"/>
      <c r="H63" s="145"/>
      <c r="I63" s="151">
        <f t="shared" si="0"/>
        <v>0</v>
      </c>
      <c r="J63" s="151">
        <f t="shared" si="12"/>
        <v>0</v>
      </c>
      <c r="K63" s="151">
        <f t="shared" si="2"/>
        <v>0</v>
      </c>
    </row>
    <row r="64" spans="1:11" ht="30">
      <c r="A64" s="9" t="s">
        <v>1198</v>
      </c>
      <c r="B64" s="144" t="s">
        <v>983</v>
      </c>
      <c r="C64" s="145"/>
      <c r="D64" s="145"/>
      <c r="E64" s="145"/>
      <c r="F64" s="145"/>
      <c r="G64" s="145"/>
      <c r="H64" s="145"/>
      <c r="I64" s="151">
        <f t="shared" si="0"/>
        <v>0</v>
      </c>
      <c r="J64" s="151"/>
      <c r="K64" s="151">
        <f t="shared" si="2"/>
        <v>0</v>
      </c>
    </row>
    <row r="65" spans="1:11">
      <c r="A65" s="9" t="s">
        <v>1199</v>
      </c>
      <c r="B65" s="144" t="s">
        <v>342</v>
      </c>
      <c r="C65" s="145">
        <f>SUM(C66:C71)</f>
        <v>4463415</v>
      </c>
      <c r="D65" s="145">
        <f t="shared" ref="D65:J65" si="16">SUM(D66:D71)</f>
        <v>0</v>
      </c>
      <c r="E65" s="145">
        <f>SUM(E66:E71)</f>
        <v>4201181</v>
      </c>
      <c r="F65" s="145">
        <f t="shared" si="16"/>
        <v>0</v>
      </c>
      <c r="G65" s="145">
        <f t="shared" si="16"/>
        <v>0</v>
      </c>
      <c r="H65" s="145">
        <f t="shared" si="16"/>
        <v>0</v>
      </c>
      <c r="I65" s="151">
        <f t="shared" si="0"/>
        <v>4463415</v>
      </c>
      <c r="J65" s="145">
        <f t="shared" si="16"/>
        <v>0</v>
      </c>
      <c r="K65" s="151">
        <f t="shared" si="2"/>
        <v>4201181</v>
      </c>
    </row>
    <row r="66" spans="1:11">
      <c r="A66" s="9" t="s">
        <v>1200</v>
      </c>
      <c r="B66" s="144" t="s">
        <v>984</v>
      </c>
      <c r="C66" s="145"/>
      <c r="D66" s="145"/>
      <c r="E66" s="145"/>
      <c r="F66" s="145"/>
      <c r="G66" s="145"/>
      <c r="H66" s="145"/>
      <c r="I66" s="151">
        <f t="shared" si="0"/>
        <v>0</v>
      </c>
      <c r="J66" s="151"/>
      <c r="K66" s="151">
        <f t="shared" si="2"/>
        <v>0</v>
      </c>
    </row>
    <row r="67" spans="1:11" ht="30">
      <c r="A67" s="9" t="s">
        <v>1201</v>
      </c>
      <c r="B67" s="144" t="s">
        <v>985</v>
      </c>
      <c r="C67" s="145"/>
      <c r="D67" s="145"/>
      <c r="E67" s="145"/>
      <c r="F67" s="145"/>
      <c r="G67" s="145"/>
      <c r="H67" s="145"/>
      <c r="I67" s="151">
        <f t="shared" si="0"/>
        <v>0</v>
      </c>
      <c r="J67" s="151"/>
      <c r="K67" s="151">
        <f t="shared" si="2"/>
        <v>0</v>
      </c>
    </row>
    <row r="68" spans="1:11" ht="30">
      <c r="A68" s="9" t="s">
        <v>1202</v>
      </c>
      <c r="B68" s="144" t="s">
        <v>986</v>
      </c>
      <c r="C68" s="145"/>
      <c r="D68" s="145"/>
      <c r="E68" s="145"/>
      <c r="F68" s="145"/>
      <c r="G68" s="145"/>
      <c r="H68" s="145"/>
      <c r="I68" s="151">
        <f t="shared" si="0"/>
        <v>0</v>
      </c>
      <c r="J68" s="151"/>
      <c r="K68" s="151">
        <f t="shared" si="2"/>
        <v>0</v>
      </c>
    </row>
    <row r="69" spans="1:11">
      <c r="A69" s="9" t="s">
        <v>1203</v>
      </c>
      <c r="B69" s="144" t="s">
        <v>987</v>
      </c>
      <c r="C69" s="145">
        <v>261400</v>
      </c>
      <c r="D69" s="145"/>
      <c r="E69" s="145">
        <v>296536</v>
      </c>
      <c r="F69" s="145"/>
      <c r="G69" s="145"/>
      <c r="H69" s="145"/>
      <c r="I69" s="151">
        <f t="shared" ref="I69:I135" si="17">C69+F69</f>
        <v>261400</v>
      </c>
      <c r="J69" s="151"/>
      <c r="K69" s="151">
        <f t="shared" ref="K69:K135" si="18">E69+H69</f>
        <v>296536</v>
      </c>
    </row>
    <row r="70" spans="1:11" ht="30">
      <c r="A70" s="9" t="s">
        <v>1204</v>
      </c>
      <c r="B70" s="144" t="s">
        <v>988</v>
      </c>
      <c r="C70" s="145">
        <v>3709633</v>
      </c>
      <c r="D70" s="145"/>
      <c r="E70" s="145">
        <v>3334905</v>
      </c>
      <c r="F70" s="145"/>
      <c r="G70" s="145"/>
      <c r="H70" s="145"/>
      <c r="I70" s="151">
        <f t="shared" si="17"/>
        <v>3709633</v>
      </c>
      <c r="J70" s="151"/>
      <c r="K70" s="151">
        <f t="shared" si="18"/>
        <v>3334905</v>
      </c>
    </row>
    <row r="71" spans="1:11" ht="30">
      <c r="A71" s="9" t="s">
        <v>1205</v>
      </c>
      <c r="B71" s="144" t="s">
        <v>989</v>
      </c>
      <c r="C71" s="145">
        <v>492382</v>
      </c>
      <c r="D71" s="145"/>
      <c r="E71" s="145">
        <v>569740</v>
      </c>
      <c r="F71" s="145"/>
      <c r="G71" s="145"/>
      <c r="H71" s="145"/>
      <c r="I71" s="151">
        <f t="shared" si="17"/>
        <v>492382</v>
      </c>
      <c r="J71" s="151"/>
      <c r="K71" s="151">
        <f t="shared" si="18"/>
        <v>569740</v>
      </c>
    </row>
    <row r="72" spans="1:11">
      <c r="A72" s="9" t="s">
        <v>1206</v>
      </c>
      <c r="B72" s="144" t="s">
        <v>343</v>
      </c>
      <c r="C72" s="145"/>
      <c r="D72" s="145"/>
      <c r="E72" s="145">
        <v>2891393</v>
      </c>
      <c r="F72" s="145"/>
      <c r="G72" s="145"/>
      <c r="H72" s="145"/>
      <c r="I72" s="151">
        <f t="shared" si="17"/>
        <v>0</v>
      </c>
      <c r="J72" s="151">
        <f t="shared" si="12"/>
        <v>0</v>
      </c>
      <c r="K72" s="151">
        <f t="shared" si="18"/>
        <v>2891393</v>
      </c>
    </row>
    <row r="73" spans="1:11">
      <c r="A73" s="9" t="s">
        <v>1207</v>
      </c>
      <c r="B73" s="144" t="s">
        <v>344</v>
      </c>
      <c r="C73" s="145"/>
      <c r="D73" s="145"/>
      <c r="E73" s="145"/>
      <c r="F73" s="145"/>
      <c r="G73" s="145"/>
      <c r="H73" s="145"/>
      <c r="I73" s="151">
        <f t="shared" si="17"/>
        <v>0</v>
      </c>
      <c r="J73" s="151">
        <f t="shared" si="12"/>
        <v>0</v>
      </c>
      <c r="K73" s="151">
        <f t="shared" si="18"/>
        <v>0</v>
      </c>
    </row>
    <row r="74" spans="1:11" ht="30">
      <c r="A74" s="9" t="s">
        <v>1208</v>
      </c>
      <c r="B74" s="144" t="s">
        <v>345</v>
      </c>
      <c r="C74" s="145"/>
      <c r="D74" s="145"/>
      <c r="E74" s="145"/>
      <c r="F74" s="145"/>
      <c r="G74" s="145"/>
      <c r="H74" s="145"/>
      <c r="I74" s="151">
        <f t="shared" si="17"/>
        <v>0</v>
      </c>
      <c r="J74" s="151">
        <f t="shared" si="12"/>
        <v>0</v>
      </c>
      <c r="K74" s="151">
        <f t="shared" si="18"/>
        <v>0</v>
      </c>
    </row>
    <row r="75" spans="1:11" ht="30">
      <c r="A75" s="9" t="s">
        <v>1209</v>
      </c>
      <c r="B75" s="144" t="s">
        <v>346</v>
      </c>
      <c r="C75" s="145"/>
      <c r="D75" s="145"/>
      <c r="E75" s="145"/>
      <c r="F75" s="145"/>
      <c r="G75" s="145"/>
      <c r="H75" s="145"/>
      <c r="I75" s="151">
        <f t="shared" si="17"/>
        <v>0</v>
      </c>
      <c r="J75" s="151">
        <f t="shared" si="12"/>
        <v>0</v>
      </c>
      <c r="K75" s="151">
        <f t="shared" si="18"/>
        <v>0</v>
      </c>
    </row>
    <row r="76" spans="1:11">
      <c r="A76" s="9" t="s">
        <v>1210</v>
      </c>
      <c r="B76" s="144" t="s">
        <v>347</v>
      </c>
      <c r="C76" s="145"/>
      <c r="D76" s="145"/>
      <c r="E76" s="145"/>
      <c r="F76" s="145"/>
      <c r="G76" s="145"/>
      <c r="H76" s="145"/>
      <c r="I76" s="151">
        <f t="shared" si="17"/>
        <v>0</v>
      </c>
      <c r="J76" s="151">
        <f t="shared" si="12"/>
        <v>0</v>
      </c>
      <c r="K76" s="151">
        <f t="shared" si="18"/>
        <v>0</v>
      </c>
    </row>
    <row r="77" spans="1:11" s="1" customFormat="1">
      <c r="A77" s="9" t="s">
        <v>1211</v>
      </c>
      <c r="B77" s="146" t="s">
        <v>348</v>
      </c>
      <c r="C77" s="147">
        <f>C65+C72+C73+C74+C75+C76+C62</f>
        <v>4463415</v>
      </c>
      <c r="D77" s="147">
        <f t="shared" ref="D77:J77" si="19">D65+D72+D73+D74+D75+D76</f>
        <v>0</v>
      </c>
      <c r="E77" s="147">
        <f>E65+E72+E73+E74+E75+E76+E62</f>
        <v>7516974</v>
      </c>
      <c r="F77" s="147">
        <f t="shared" si="19"/>
        <v>0</v>
      </c>
      <c r="G77" s="147">
        <f t="shared" si="19"/>
        <v>0</v>
      </c>
      <c r="H77" s="147">
        <f t="shared" si="19"/>
        <v>0</v>
      </c>
      <c r="I77" s="249">
        <f t="shared" si="17"/>
        <v>4463415</v>
      </c>
      <c r="J77" s="147">
        <f t="shared" si="19"/>
        <v>0</v>
      </c>
      <c r="K77" s="249">
        <f t="shared" si="18"/>
        <v>7516974</v>
      </c>
    </row>
    <row r="78" spans="1:11" ht="30">
      <c r="A78" s="9" t="s">
        <v>1212</v>
      </c>
      <c r="B78" s="144" t="s">
        <v>349</v>
      </c>
      <c r="C78" s="145"/>
      <c r="D78" s="145"/>
      <c r="E78" s="145"/>
      <c r="F78" s="145"/>
      <c r="G78" s="145"/>
      <c r="H78" s="145"/>
      <c r="I78" s="151">
        <f t="shared" si="17"/>
        <v>0</v>
      </c>
      <c r="J78" s="151">
        <f t="shared" si="12"/>
        <v>0</v>
      </c>
      <c r="K78" s="151">
        <f t="shared" si="18"/>
        <v>0</v>
      </c>
    </row>
    <row r="79" spans="1:11" ht="30">
      <c r="A79" s="9" t="s">
        <v>1213</v>
      </c>
      <c r="B79" s="144" t="s">
        <v>350</v>
      </c>
      <c r="C79" s="145"/>
      <c r="D79" s="145"/>
      <c r="E79" s="145"/>
      <c r="F79" s="145"/>
      <c r="G79" s="145"/>
      <c r="H79" s="145"/>
      <c r="I79" s="151">
        <f t="shared" si="17"/>
        <v>0</v>
      </c>
      <c r="J79" s="151">
        <f t="shared" si="12"/>
        <v>0</v>
      </c>
      <c r="K79" s="151">
        <f t="shared" si="18"/>
        <v>0</v>
      </c>
    </row>
    <row r="80" spans="1:11">
      <c r="A80" s="9" t="s">
        <v>1214</v>
      </c>
      <c r="B80" s="144" t="s">
        <v>351</v>
      </c>
      <c r="C80" s="145"/>
      <c r="D80" s="145"/>
      <c r="E80" s="145"/>
      <c r="F80" s="145"/>
      <c r="G80" s="145"/>
      <c r="H80" s="145"/>
      <c r="I80" s="151">
        <f t="shared" si="17"/>
        <v>0</v>
      </c>
      <c r="J80" s="151">
        <f t="shared" si="12"/>
        <v>0</v>
      </c>
      <c r="K80" s="151">
        <f t="shared" si="18"/>
        <v>0</v>
      </c>
    </row>
    <row r="81" spans="1:11">
      <c r="A81" s="9" t="s">
        <v>1215</v>
      </c>
      <c r="B81" s="144" t="s">
        <v>352</v>
      </c>
      <c r="C81" s="145"/>
      <c r="D81" s="145"/>
      <c r="E81" s="145"/>
      <c r="F81" s="145"/>
      <c r="G81" s="145"/>
      <c r="H81" s="145"/>
      <c r="I81" s="151">
        <f t="shared" si="17"/>
        <v>0</v>
      </c>
      <c r="J81" s="151">
        <f t="shared" si="12"/>
        <v>0</v>
      </c>
      <c r="K81" s="151">
        <f t="shared" si="18"/>
        <v>0</v>
      </c>
    </row>
    <row r="82" spans="1:11" ht="30">
      <c r="A82" s="9" t="s">
        <v>1216</v>
      </c>
      <c r="B82" s="144" t="s">
        <v>353</v>
      </c>
      <c r="C82" s="145"/>
      <c r="D82" s="145"/>
      <c r="E82" s="145"/>
      <c r="F82" s="145"/>
      <c r="G82" s="145"/>
      <c r="H82" s="145"/>
      <c r="I82" s="151">
        <f t="shared" si="17"/>
        <v>0</v>
      </c>
      <c r="J82" s="151">
        <f t="shared" si="12"/>
        <v>0</v>
      </c>
      <c r="K82" s="151">
        <f t="shared" si="18"/>
        <v>0</v>
      </c>
    </row>
    <row r="83" spans="1:11" ht="30">
      <c r="A83" s="9" t="s">
        <v>1217</v>
      </c>
      <c r="B83" s="144" t="s">
        <v>354</v>
      </c>
      <c r="C83" s="145"/>
      <c r="D83" s="145"/>
      <c r="E83" s="145"/>
      <c r="F83" s="145"/>
      <c r="G83" s="145"/>
      <c r="H83" s="145"/>
      <c r="I83" s="151">
        <f t="shared" si="17"/>
        <v>0</v>
      </c>
      <c r="J83" s="151">
        <f t="shared" si="12"/>
        <v>0</v>
      </c>
      <c r="K83" s="151">
        <f t="shared" si="18"/>
        <v>0</v>
      </c>
    </row>
    <row r="84" spans="1:11" ht="30">
      <c r="A84" s="9" t="s">
        <v>1218</v>
      </c>
      <c r="B84" s="144" t="s">
        <v>355</v>
      </c>
      <c r="C84" s="145"/>
      <c r="D84" s="145"/>
      <c r="E84" s="145"/>
      <c r="F84" s="145"/>
      <c r="G84" s="145"/>
      <c r="H84" s="145"/>
      <c r="I84" s="151">
        <f t="shared" si="17"/>
        <v>0</v>
      </c>
      <c r="J84" s="151">
        <f t="shared" si="12"/>
        <v>0</v>
      </c>
      <c r="K84" s="151">
        <f t="shared" si="18"/>
        <v>0</v>
      </c>
    </row>
    <row r="85" spans="1:11" ht="30">
      <c r="A85" s="9" t="s">
        <v>1219</v>
      </c>
      <c r="B85" s="144" t="s">
        <v>356</v>
      </c>
      <c r="C85" s="145"/>
      <c r="D85" s="145"/>
      <c r="E85" s="145"/>
      <c r="F85" s="145"/>
      <c r="G85" s="145"/>
      <c r="H85" s="145"/>
      <c r="I85" s="151">
        <f t="shared" si="17"/>
        <v>0</v>
      </c>
      <c r="J85" s="151">
        <f t="shared" si="12"/>
        <v>0</v>
      </c>
      <c r="K85" s="151">
        <f t="shared" si="18"/>
        <v>0</v>
      </c>
    </row>
    <row r="86" spans="1:11" s="1" customFormat="1">
      <c r="A86" s="9" t="s">
        <v>1220</v>
      </c>
      <c r="B86" s="146" t="s">
        <v>357</v>
      </c>
      <c r="C86" s="147">
        <f t="shared" ref="C86:J86" si="20">SUM(C78:C85)</f>
        <v>0</v>
      </c>
      <c r="D86" s="147">
        <f t="shared" si="20"/>
        <v>0</v>
      </c>
      <c r="E86" s="147">
        <f t="shared" si="20"/>
        <v>0</v>
      </c>
      <c r="F86" s="147">
        <f t="shared" si="20"/>
        <v>0</v>
      </c>
      <c r="G86" s="147">
        <f t="shared" si="20"/>
        <v>0</v>
      </c>
      <c r="H86" s="147">
        <f t="shared" si="20"/>
        <v>0</v>
      </c>
      <c r="I86" s="249">
        <f t="shared" si="17"/>
        <v>0</v>
      </c>
      <c r="J86" s="147">
        <f t="shared" si="20"/>
        <v>0</v>
      </c>
      <c r="K86" s="249">
        <f t="shared" si="18"/>
        <v>0</v>
      </c>
    </row>
    <row r="87" spans="1:11">
      <c r="A87" s="9" t="s">
        <v>1221</v>
      </c>
      <c r="B87" s="144" t="s">
        <v>358</v>
      </c>
      <c r="C87" s="145">
        <f>SUM(C88:C92)</f>
        <v>20932620</v>
      </c>
      <c r="D87" s="145">
        <f t="shared" ref="D87:J87" si="21">SUM(D88:D92)</f>
        <v>0</v>
      </c>
      <c r="E87" s="145">
        <f>SUM(E88:E92)</f>
        <v>14398534</v>
      </c>
      <c r="F87" s="145">
        <f t="shared" si="21"/>
        <v>0</v>
      </c>
      <c r="G87" s="145">
        <f t="shared" si="21"/>
        <v>0</v>
      </c>
      <c r="H87" s="145">
        <f t="shared" si="21"/>
        <v>0</v>
      </c>
      <c r="I87" s="151">
        <f t="shared" si="17"/>
        <v>20932620</v>
      </c>
      <c r="J87" s="145">
        <f t="shared" si="21"/>
        <v>0</v>
      </c>
      <c r="K87" s="151">
        <f t="shared" si="18"/>
        <v>14398534</v>
      </c>
    </row>
    <row r="88" spans="1:11">
      <c r="A88" s="9" t="s">
        <v>1222</v>
      </c>
      <c r="B88" s="144" t="s">
        <v>359</v>
      </c>
      <c r="C88" s="145"/>
      <c r="D88" s="145"/>
      <c r="E88" s="145"/>
      <c r="F88" s="145"/>
      <c r="G88" s="145"/>
      <c r="H88" s="145"/>
      <c r="I88" s="151">
        <f t="shared" si="17"/>
        <v>0</v>
      </c>
      <c r="J88" s="151">
        <f t="shared" si="12"/>
        <v>0</v>
      </c>
      <c r="K88" s="151">
        <f t="shared" si="18"/>
        <v>0</v>
      </c>
    </row>
    <row r="89" spans="1:11">
      <c r="A89" s="9" t="s">
        <v>1223</v>
      </c>
      <c r="B89" s="144" t="s">
        <v>360</v>
      </c>
      <c r="C89" s="145">
        <v>20932620</v>
      </c>
      <c r="D89" s="145"/>
      <c r="E89" s="145">
        <v>14398534</v>
      </c>
      <c r="F89" s="145"/>
      <c r="G89" s="145"/>
      <c r="H89" s="145"/>
      <c r="I89" s="151">
        <f t="shared" si="17"/>
        <v>20932620</v>
      </c>
      <c r="J89" s="151">
        <f t="shared" si="12"/>
        <v>0</v>
      </c>
      <c r="K89" s="151">
        <f t="shared" si="18"/>
        <v>14398534</v>
      </c>
    </row>
    <row r="90" spans="1:11">
      <c r="A90" s="9" t="s">
        <v>1224</v>
      </c>
      <c r="B90" s="144" t="s">
        <v>361</v>
      </c>
      <c r="C90" s="145"/>
      <c r="D90" s="145"/>
      <c r="E90" s="145"/>
      <c r="F90" s="145"/>
      <c r="G90" s="145"/>
      <c r="H90" s="145"/>
      <c r="I90" s="151">
        <f t="shared" si="17"/>
        <v>0</v>
      </c>
      <c r="J90" s="151">
        <f t="shared" si="12"/>
        <v>0</v>
      </c>
      <c r="K90" s="151">
        <f t="shared" si="18"/>
        <v>0</v>
      </c>
    </row>
    <row r="91" spans="1:11">
      <c r="A91" s="9" t="s">
        <v>1225</v>
      </c>
      <c r="B91" s="144" t="s">
        <v>362</v>
      </c>
      <c r="C91" s="145"/>
      <c r="D91" s="145"/>
      <c r="E91" s="145"/>
      <c r="F91" s="145"/>
      <c r="G91" s="145"/>
      <c r="H91" s="145"/>
      <c r="I91" s="151">
        <f t="shared" si="17"/>
        <v>0</v>
      </c>
      <c r="J91" s="151">
        <f t="shared" si="12"/>
        <v>0</v>
      </c>
      <c r="K91" s="151">
        <f t="shared" si="18"/>
        <v>0</v>
      </c>
    </row>
    <row r="92" spans="1:11">
      <c r="A92" s="9" t="s">
        <v>1226</v>
      </c>
      <c r="B92" s="144" t="s">
        <v>363</v>
      </c>
      <c r="C92" s="145">
        <v>0</v>
      </c>
      <c r="D92" s="145"/>
      <c r="E92" s="145"/>
      <c r="F92" s="145"/>
      <c r="G92" s="145"/>
      <c r="H92" s="145"/>
      <c r="I92" s="151">
        <f t="shared" si="17"/>
        <v>0</v>
      </c>
      <c r="J92" s="151">
        <f t="shared" si="12"/>
        <v>0</v>
      </c>
      <c r="K92" s="151">
        <f t="shared" si="18"/>
        <v>0</v>
      </c>
    </row>
    <row r="93" spans="1:11">
      <c r="A93" s="9" t="s">
        <v>1227</v>
      </c>
      <c r="B93" s="144" t="s">
        <v>364</v>
      </c>
      <c r="C93" s="145"/>
      <c r="D93" s="145"/>
      <c r="E93" s="145"/>
      <c r="F93" s="145"/>
      <c r="G93" s="145"/>
      <c r="H93" s="145"/>
      <c r="I93" s="151">
        <f t="shared" si="17"/>
        <v>0</v>
      </c>
      <c r="J93" s="151">
        <f t="shared" si="12"/>
        <v>0</v>
      </c>
      <c r="K93" s="151">
        <f t="shared" si="18"/>
        <v>0</v>
      </c>
    </row>
    <row r="94" spans="1:11">
      <c r="A94" s="9" t="s">
        <v>1228</v>
      </c>
      <c r="B94" s="144" t="s">
        <v>365</v>
      </c>
      <c r="C94" s="145"/>
      <c r="D94" s="145"/>
      <c r="E94" s="145"/>
      <c r="F94" s="145"/>
      <c r="G94" s="145"/>
      <c r="H94" s="145"/>
      <c r="I94" s="151">
        <f t="shared" si="17"/>
        <v>0</v>
      </c>
      <c r="J94" s="151">
        <f t="shared" si="12"/>
        <v>0</v>
      </c>
      <c r="K94" s="151">
        <f t="shared" si="18"/>
        <v>0</v>
      </c>
    </row>
    <row r="95" spans="1:11">
      <c r="A95" s="9" t="s">
        <v>1229</v>
      </c>
      <c r="B95" s="144" t="s">
        <v>366</v>
      </c>
      <c r="C95" s="145">
        <v>30000</v>
      </c>
      <c r="D95" s="145"/>
      <c r="E95" s="145">
        <v>5000</v>
      </c>
      <c r="F95" s="145"/>
      <c r="G95" s="145"/>
      <c r="H95" s="145"/>
      <c r="I95" s="151">
        <f t="shared" si="17"/>
        <v>30000</v>
      </c>
      <c r="J95" s="151">
        <f t="shared" si="12"/>
        <v>0</v>
      </c>
      <c r="K95" s="151">
        <f t="shared" si="18"/>
        <v>5000</v>
      </c>
    </row>
    <row r="96" spans="1:11" ht="30">
      <c r="A96" s="9" t="s">
        <v>1231</v>
      </c>
      <c r="B96" s="144" t="s">
        <v>367</v>
      </c>
      <c r="C96" s="145"/>
      <c r="D96" s="145"/>
      <c r="E96" s="145"/>
      <c r="F96" s="145"/>
      <c r="G96" s="145"/>
      <c r="H96" s="145"/>
      <c r="I96" s="151">
        <f t="shared" si="17"/>
        <v>0</v>
      </c>
      <c r="J96" s="151">
        <f t="shared" si="12"/>
        <v>0</v>
      </c>
      <c r="K96" s="151">
        <f t="shared" si="18"/>
        <v>0</v>
      </c>
    </row>
    <row r="97" spans="1:11" ht="30">
      <c r="A97" s="9" t="s">
        <v>1230</v>
      </c>
      <c r="B97" s="144" t="s">
        <v>368</v>
      </c>
      <c r="C97" s="145"/>
      <c r="D97" s="145"/>
      <c r="E97" s="145"/>
      <c r="F97" s="145"/>
      <c r="G97" s="145"/>
      <c r="H97" s="145"/>
      <c r="I97" s="151">
        <f t="shared" si="17"/>
        <v>0</v>
      </c>
      <c r="J97" s="151">
        <f t="shared" si="12"/>
        <v>0</v>
      </c>
      <c r="K97" s="151">
        <f t="shared" si="18"/>
        <v>0</v>
      </c>
    </row>
    <row r="98" spans="1:11" ht="30">
      <c r="A98" s="9" t="s">
        <v>1232</v>
      </c>
      <c r="B98" s="144" t="s">
        <v>369</v>
      </c>
      <c r="C98" s="145"/>
      <c r="D98" s="145"/>
      <c r="E98" s="145"/>
      <c r="F98" s="145"/>
      <c r="G98" s="145"/>
      <c r="H98" s="145"/>
      <c r="I98" s="151">
        <f t="shared" si="17"/>
        <v>0</v>
      </c>
      <c r="J98" s="151">
        <f t="shared" si="12"/>
        <v>0</v>
      </c>
      <c r="K98" s="151">
        <f t="shared" si="18"/>
        <v>0</v>
      </c>
    </row>
    <row r="99" spans="1:11">
      <c r="A99" s="9" t="s">
        <v>1233</v>
      </c>
      <c r="B99" s="144" t="s">
        <v>990</v>
      </c>
      <c r="C99" s="145"/>
      <c r="D99" s="145"/>
      <c r="E99" s="145"/>
      <c r="F99" s="145"/>
      <c r="G99" s="145"/>
      <c r="H99" s="145"/>
      <c r="I99" s="151">
        <f t="shared" si="17"/>
        <v>0</v>
      </c>
      <c r="J99" s="151"/>
      <c r="K99" s="151">
        <f t="shared" si="18"/>
        <v>0</v>
      </c>
    </row>
    <row r="100" spans="1:11" ht="30">
      <c r="A100" s="9" t="s">
        <v>1234</v>
      </c>
      <c r="B100" s="144" t="s">
        <v>991</v>
      </c>
      <c r="C100" s="145"/>
      <c r="D100" s="145"/>
      <c r="E100" s="145"/>
      <c r="F100" s="145"/>
      <c r="G100" s="145"/>
      <c r="H100" s="145"/>
      <c r="I100" s="151">
        <f t="shared" si="17"/>
        <v>0</v>
      </c>
      <c r="J100" s="151"/>
      <c r="K100" s="151">
        <f t="shared" si="18"/>
        <v>0</v>
      </c>
    </row>
    <row r="101" spans="1:11" s="1" customFormat="1">
      <c r="A101" s="9" t="s">
        <v>1235</v>
      </c>
      <c r="B101" s="146" t="s">
        <v>370</v>
      </c>
      <c r="C101" s="147">
        <f>C87+C93+C94+C95+C96+C97+C98</f>
        <v>20962620</v>
      </c>
      <c r="D101" s="147">
        <f t="shared" ref="D101:J101" si="22">D87+D93+D94+D95+D96+D97+D98</f>
        <v>0</v>
      </c>
      <c r="E101" s="147">
        <f t="shared" si="22"/>
        <v>14403534</v>
      </c>
      <c r="F101" s="147">
        <f t="shared" si="22"/>
        <v>0</v>
      </c>
      <c r="G101" s="147">
        <f t="shared" si="22"/>
        <v>0</v>
      </c>
      <c r="H101" s="147">
        <f t="shared" si="22"/>
        <v>0</v>
      </c>
      <c r="I101" s="249">
        <f t="shared" si="17"/>
        <v>20962620</v>
      </c>
      <c r="J101" s="147">
        <f t="shared" si="22"/>
        <v>0</v>
      </c>
      <c r="K101" s="249">
        <f t="shared" si="18"/>
        <v>14403534</v>
      </c>
    </row>
    <row r="102" spans="1:11" s="1" customFormat="1">
      <c r="A102" s="9" t="s">
        <v>1236</v>
      </c>
      <c r="B102" s="146" t="s">
        <v>371</v>
      </c>
      <c r="C102" s="147">
        <f t="shared" ref="C102:J102" si="23">C77+C86+C101</f>
        <v>25426035</v>
      </c>
      <c r="D102" s="147">
        <f t="shared" si="23"/>
        <v>0</v>
      </c>
      <c r="E102" s="147">
        <f t="shared" si="23"/>
        <v>21920508</v>
      </c>
      <c r="F102" s="147">
        <f t="shared" si="23"/>
        <v>0</v>
      </c>
      <c r="G102" s="147">
        <f t="shared" si="23"/>
        <v>0</v>
      </c>
      <c r="H102" s="147">
        <f t="shared" si="23"/>
        <v>0</v>
      </c>
      <c r="I102" s="249">
        <f t="shared" si="17"/>
        <v>25426035</v>
      </c>
      <c r="J102" s="147">
        <f t="shared" si="23"/>
        <v>0</v>
      </c>
      <c r="K102" s="249">
        <f t="shared" si="18"/>
        <v>21920508</v>
      </c>
    </row>
    <row r="103" spans="1:11" s="1" customFormat="1">
      <c r="A103" s="9" t="s">
        <v>1237</v>
      </c>
      <c r="B103" s="146" t="s">
        <v>992</v>
      </c>
      <c r="C103" s="147">
        <v>76000</v>
      </c>
      <c r="D103" s="147"/>
      <c r="E103" s="147">
        <v>0</v>
      </c>
      <c r="F103" s="147"/>
      <c r="G103" s="147"/>
      <c r="H103" s="147"/>
      <c r="I103" s="249">
        <f t="shared" si="17"/>
        <v>76000</v>
      </c>
      <c r="J103" s="147"/>
      <c r="K103" s="249">
        <f t="shared" si="18"/>
        <v>0</v>
      </c>
    </row>
    <row r="104" spans="1:11" s="1" customFormat="1">
      <c r="A104" s="9" t="s">
        <v>1238</v>
      </c>
      <c r="B104" s="146" t="s">
        <v>993</v>
      </c>
      <c r="C104" s="147"/>
      <c r="D104" s="147"/>
      <c r="E104" s="147">
        <v>-571000</v>
      </c>
      <c r="F104" s="147"/>
      <c r="G104" s="147"/>
      <c r="H104" s="147"/>
      <c r="I104" s="249">
        <f t="shared" si="17"/>
        <v>0</v>
      </c>
      <c r="J104" s="147"/>
      <c r="K104" s="249">
        <f t="shared" si="18"/>
        <v>-571000</v>
      </c>
    </row>
    <row r="105" spans="1:11" s="1" customFormat="1">
      <c r="A105" s="9" t="s">
        <v>1239</v>
      </c>
      <c r="B105" s="146" t="s">
        <v>994</v>
      </c>
      <c r="C105" s="147"/>
      <c r="D105" s="147"/>
      <c r="E105" s="147"/>
      <c r="F105" s="147"/>
      <c r="G105" s="147"/>
      <c r="H105" s="147"/>
      <c r="I105" s="249">
        <f t="shared" si="17"/>
        <v>0</v>
      </c>
      <c r="J105" s="147"/>
      <c r="K105" s="249">
        <f t="shared" si="18"/>
        <v>0</v>
      </c>
    </row>
    <row r="106" spans="1:11" s="1" customFormat="1">
      <c r="A106" s="9" t="s">
        <v>1240</v>
      </c>
      <c r="B106" s="146" t="s">
        <v>372</v>
      </c>
      <c r="C106" s="147">
        <f>C103+C104+C105</f>
        <v>76000</v>
      </c>
      <c r="D106" s="147">
        <f t="shared" ref="D106:J106" si="24">D103+D104+D105</f>
        <v>0</v>
      </c>
      <c r="E106" s="147">
        <f t="shared" si="24"/>
        <v>-571000</v>
      </c>
      <c r="F106" s="147">
        <f t="shared" si="24"/>
        <v>0</v>
      </c>
      <c r="G106" s="147">
        <f t="shared" si="24"/>
        <v>0</v>
      </c>
      <c r="H106" s="147">
        <f t="shared" si="24"/>
        <v>0</v>
      </c>
      <c r="I106" s="249">
        <f t="shared" si="17"/>
        <v>76000</v>
      </c>
      <c r="J106" s="147">
        <f t="shared" si="24"/>
        <v>0</v>
      </c>
      <c r="K106" s="249">
        <f t="shared" si="18"/>
        <v>-571000</v>
      </c>
    </row>
    <row r="107" spans="1:11">
      <c r="A107" s="9" t="s">
        <v>1241</v>
      </c>
      <c r="B107" s="144" t="s">
        <v>373</v>
      </c>
      <c r="C107" s="145"/>
      <c r="D107" s="145"/>
      <c r="E107" s="145"/>
      <c r="F107" s="145"/>
      <c r="G107" s="145"/>
      <c r="H107" s="145"/>
      <c r="I107" s="151">
        <f t="shared" si="17"/>
        <v>0</v>
      </c>
      <c r="J107" s="151">
        <f>D107+G107</f>
        <v>0</v>
      </c>
      <c r="K107" s="151">
        <f t="shared" si="18"/>
        <v>0</v>
      </c>
    </row>
    <row r="108" spans="1:11">
      <c r="A108" s="9" t="s">
        <v>1242</v>
      </c>
      <c r="B108" s="144" t="s">
        <v>374</v>
      </c>
      <c r="C108" s="145"/>
      <c r="D108" s="145"/>
      <c r="E108" s="145"/>
      <c r="F108" s="145"/>
      <c r="G108" s="145"/>
      <c r="H108" s="145"/>
      <c r="I108" s="151">
        <f t="shared" si="17"/>
        <v>0</v>
      </c>
      <c r="J108" s="151">
        <f>D108+G108</f>
        <v>0</v>
      </c>
      <c r="K108" s="151">
        <f t="shared" si="18"/>
        <v>0</v>
      </c>
    </row>
    <row r="109" spans="1:11">
      <c r="A109" s="9" t="s">
        <v>1243</v>
      </c>
      <c r="B109" s="144" t="s">
        <v>375</v>
      </c>
      <c r="C109" s="145"/>
      <c r="D109" s="145"/>
      <c r="E109" s="145"/>
      <c r="F109" s="145"/>
      <c r="G109" s="145"/>
      <c r="H109" s="145"/>
      <c r="I109" s="151">
        <f t="shared" si="17"/>
        <v>0</v>
      </c>
      <c r="J109" s="151">
        <f>D109+G109</f>
        <v>0</v>
      </c>
      <c r="K109" s="151">
        <f t="shared" si="18"/>
        <v>0</v>
      </c>
    </row>
    <row r="110" spans="1:11" s="1" customFormat="1">
      <c r="A110" s="9" t="s">
        <v>1244</v>
      </c>
      <c r="B110" s="146" t="s">
        <v>376</v>
      </c>
      <c r="C110" s="147">
        <f t="shared" ref="C110:H110" si="25">SUM(C107:C109)</f>
        <v>0</v>
      </c>
      <c r="D110" s="147">
        <f t="shared" si="25"/>
        <v>0</v>
      </c>
      <c r="E110" s="147">
        <f t="shared" si="25"/>
        <v>0</v>
      </c>
      <c r="F110" s="147">
        <f t="shared" si="25"/>
        <v>0</v>
      </c>
      <c r="G110" s="147">
        <f t="shared" si="25"/>
        <v>0</v>
      </c>
      <c r="H110" s="147">
        <f t="shared" si="25"/>
        <v>0</v>
      </c>
      <c r="I110" s="249">
        <f t="shared" si="17"/>
        <v>0</v>
      </c>
      <c r="J110" s="147">
        <f ca="1">SUM(J107:J112)</f>
        <v>0</v>
      </c>
      <c r="K110" s="249">
        <f t="shared" si="18"/>
        <v>0</v>
      </c>
    </row>
    <row r="111" spans="1:11" s="1" customFormat="1">
      <c r="A111" s="9" t="s">
        <v>1245</v>
      </c>
      <c r="B111" s="141" t="s">
        <v>377</v>
      </c>
      <c r="C111" s="148">
        <f t="shared" ref="C111:H111" si="26">C109+C106+C102+C61+C49+C34</f>
        <v>1868039861</v>
      </c>
      <c r="D111" s="148">
        <f t="shared" si="26"/>
        <v>0</v>
      </c>
      <c r="E111" s="148">
        <f t="shared" si="26"/>
        <v>1976931259</v>
      </c>
      <c r="F111" s="148">
        <f t="shared" si="26"/>
        <v>375216</v>
      </c>
      <c r="G111" s="148">
        <f t="shared" si="26"/>
        <v>0</v>
      </c>
      <c r="H111" s="148">
        <f t="shared" si="26"/>
        <v>4296249</v>
      </c>
      <c r="I111" s="249">
        <f t="shared" si="17"/>
        <v>1868415077</v>
      </c>
      <c r="J111" s="148">
        <f>J112+J106+J102+J61+J49+J34</f>
        <v>0</v>
      </c>
      <c r="K111" s="249">
        <f t="shared" si="18"/>
        <v>1981227508</v>
      </c>
    </row>
    <row r="112" spans="1:11" s="1" customFormat="1">
      <c r="A112" s="9" t="s">
        <v>1246</v>
      </c>
      <c r="B112" s="146" t="s">
        <v>378</v>
      </c>
      <c r="C112" s="143"/>
      <c r="D112" s="143"/>
      <c r="E112" s="143"/>
      <c r="F112" s="143"/>
      <c r="G112" s="143"/>
      <c r="H112" s="143"/>
      <c r="I112" s="249"/>
      <c r="J112" s="249">
        <f>D109+G109</f>
        <v>0</v>
      </c>
      <c r="K112" s="249"/>
    </row>
    <row r="113" spans="1:11">
      <c r="A113" s="9" t="s">
        <v>1247</v>
      </c>
      <c r="B113" s="144" t="s">
        <v>379</v>
      </c>
      <c r="C113" s="145">
        <v>3115683737</v>
      </c>
      <c r="D113" s="145"/>
      <c r="E113" s="145">
        <v>3115683737</v>
      </c>
      <c r="F113" s="145">
        <v>3993066</v>
      </c>
      <c r="G113" s="145"/>
      <c r="H113" s="145">
        <v>3993066</v>
      </c>
      <c r="I113" s="151">
        <f t="shared" si="17"/>
        <v>3119676803</v>
      </c>
      <c r="J113" s="151">
        <f t="shared" ref="J113:J159" si="27">D110+G110</f>
        <v>0</v>
      </c>
      <c r="K113" s="151">
        <f t="shared" si="18"/>
        <v>3119676803</v>
      </c>
    </row>
    <row r="114" spans="1:11">
      <c r="A114" s="9" t="s">
        <v>1248</v>
      </c>
      <c r="B114" s="144" t="s">
        <v>380</v>
      </c>
      <c r="C114" s="145"/>
      <c r="D114" s="145"/>
      <c r="E114" s="145"/>
      <c r="F114" s="145"/>
      <c r="G114" s="145"/>
      <c r="H114" s="145"/>
      <c r="I114" s="151">
        <f t="shared" si="17"/>
        <v>0</v>
      </c>
      <c r="J114" s="151">
        <f t="shared" si="27"/>
        <v>0</v>
      </c>
      <c r="K114" s="151">
        <f t="shared" si="18"/>
        <v>0</v>
      </c>
    </row>
    <row r="115" spans="1:11">
      <c r="A115" s="9" t="s">
        <v>1249</v>
      </c>
      <c r="B115" s="144" t="s">
        <v>995</v>
      </c>
      <c r="C115" s="145"/>
      <c r="D115" s="145"/>
      <c r="E115" s="145"/>
      <c r="F115" s="145"/>
      <c r="G115" s="145"/>
      <c r="H115" s="145"/>
      <c r="I115" s="151"/>
      <c r="J115" s="151"/>
      <c r="K115" s="151"/>
    </row>
    <row r="116" spans="1:11" ht="30">
      <c r="A116" s="9" t="s">
        <v>1250</v>
      </c>
      <c r="B116" s="144" t="s">
        <v>996</v>
      </c>
      <c r="C116" s="145"/>
      <c r="D116" s="145"/>
      <c r="E116" s="145"/>
      <c r="F116" s="145"/>
      <c r="G116" s="145"/>
      <c r="H116" s="145"/>
      <c r="I116" s="151"/>
      <c r="J116" s="151"/>
      <c r="K116" s="151"/>
    </row>
    <row r="117" spans="1:11">
      <c r="A117" s="9" t="s">
        <v>1251</v>
      </c>
      <c r="B117" s="144" t="s">
        <v>997</v>
      </c>
      <c r="C117" s="145">
        <v>23943642</v>
      </c>
      <c r="D117" s="145"/>
      <c r="E117" s="145">
        <v>23943642</v>
      </c>
      <c r="F117" s="145">
        <v>34103</v>
      </c>
      <c r="G117" s="145"/>
      <c r="H117" s="145">
        <v>34103</v>
      </c>
      <c r="I117" s="151"/>
      <c r="J117" s="151"/>
      <c r="K117" s="151"/>
    </row>
    <row r="118" spans="1:11" s="1" customFormat="1">
      <c r="A118" s="9" t="s">
        <v>1252</v>
      </c>
      <c r="B118" s="146" t="s">
        <v>381</v>
      </c>
      <c r="C118" s="147">
        <f t="shared" ref="C118:H118" si="28">SUM(C115:C117)</f>
        <v>23943642</v>
      </c>
      <c r="D118" s="147">
        <f t="shared" si="28"/>
        <v>0</v>
      </c>
      <c r="E118" s="147">
        <f t="shared" si="28"/>
        <v>23943642</v>
      </c>
      <c r="F118" s="147">
        <f t="shared" si="28"/>
        <v>34103</v>
      </c>
      <c r="G118" s="147">
        <f t="shared" si="28"/>
        <v>0</v>
      </c>
      <c r="H118" s="147">
        <f t="shared" si="28"/>
        <v>34103</v>
      </c>
      <c r="I118" s="249">
        <f t="shared" si="17"/>
        <v>23977745</v>
      </c>
      <c r="J118" s="249">
        <f>D112+G112</f>
        <v>0</v>
      </c>
      <c r="K118" s="249">
        <f t="shared" si="18"/>
        <v>23977745</v>
      </c>
    </row>
    <row r="119" spans="1:11">
      <c r="A119" s="9" t="s">
        <v>1253</v>
      </c>
      <c r="B119" s="144" t="s">
        <v>382</v>
      </c>
      <c r="C119" s="145">
        <v>-1363973579</v>
      </c>
      <c r="D119" s="145"/>
      <c r="E119" s="145">
        <v>-1365071132</v>
      </c>
      <c r="F119" s="145">
        <v>-4851879</v>
      </c>
      <c r="G119" s="145"/>
      <c r="H119" s="145">
        <v>-5395559</v>
      </c>
      <c r="I119" s="151">
        <f t="shared" si="17"/>
        <v>-1368825458</v>
      </c>
      <c r="J119" s="151">
        <f>D113+G113</f>
        <v>0</v>
      </c>
      <c r="K119" s="151">
        <f t="shared" si="18"/>
        <v>-1370466691</v>
      </c>
    </row>
    <row r="120" spans="1:11">
      <c r="A120" s="9" t="s">
        <v>1254</v>
      </c>
      <c r="B120" s="144" t="s">
        <v>383</v>
      </c>
      <c r="C120" s="145"/>
      <c r="D120" s="145"/>
      <c r="E120" s="145"/>
      <c r="F120" s="145"/>
      <c r="G120" s="145"/>
      <c r="H120" s="145"/>
      <c r="I120" s="151">
        <f t="shared" si="17"/>
        <v>0</v>
      </c>
      <c r="J120" s="151">
        <f>D114+G114</f>
        <v>0</v>
      </c>
      <c r="K120" s="151">
        <f t="shared" si="18"/>
        <v>0</v>
      </c>
    </row>
    <row r="121" spans="1:11">
      <c r="A121" s="9" t="s">
        <v>1255</v>
      </c>
      <c r="B121" s="144" t="s">
        <v>384</v>
      </c>
      <c r="C121" s="145">
        <v>-1097553</v>
      </c>
      <c r="D121" s="145"/>
      <c r="E121" s="145">
        <v>69418739</v>
      </c>
      <c r="F121" s="145">
        <v>-1316102</v>
      </c>
      <c r="G121" s="145"/>
      <c r="H121" s="145">
        <v>2637151</v>
      </c>
      <c r="I121" s="151">
        <f t="shared" si="17"/>
        <v>-2413655</v>
      </c>
      <c r="J121" s="151">
        <f t="shared" si="27"/>
        <v>0</v>
      </c>
      <c r="K121" s="151">
        <f t="shared" si="18"/>
        <v>72055890</v>
      </c>
    </row>
    <row r="122" spans="1:11" s="1" customFormat="1">
      <c r="A122" s="9" t="s">
        <v>1256</v>
      </c>
      <c r="B122" s="146" t="s">
        <v>385</v>
      </c>
      <c r="C122" s="147">
        <f t="shared" ref="C122:H122" si="29">C113+C114+C118+C119+C120+C121</f>
        <v>1774556247</v>
      </c>
      <c r="D122" s="147">
        <f t="shared" si="29"/>
        <v>0</v>
      </c>
      <c r="E122" s="147">
        <f t="shared" si="29"/>
        <v>1843974986</v>
      </c>
      <c r="F122" s="147">
        <f t="shared" si="29"/>
        <v>-2140812</v>
      </c>
      <c r="G122" s="147">
        <f t="shared" si="29"/>
        <v>0</v>
      </c>
      <c r="H122" s="147">
        <f t="shared" si="29"/>
        <v>1268761</v>
      </c>
      <c r="I122" s="249">
        <f t="shared" si="17"/>
        <v>1772415435</v>
      </c>
      <c r="J122" s="147">
        <f>SUM(J113:J121)</f>
        <v>0</v>
      </c>
      <c r="K122" s="249">
        <f t="shared" si="18"/>
        <v>1845243747</v>
      </c>
    </row>
    <row r="123" spans="1:11">
      <c r="A123" s="9" t="s">
        <v>1257</v>
      </c>
      <c r="B123" s="144" t="s">
        <v>386</v>
      </c>
      <c r="C123" s="145"/>
      <c r="D123" s="145"/>
      <c r="E123" s="145"/>
      <c r="F123" s="145"/>
      <c r="G123" s="145"/>
      <c r="H123" s="145"/>
      <c r="I123" s="151">
        <f t="shared" si="17"/>
        <v>0</v>
      </c>
      <c r="J123" s="151">
        <f t="shared" si="27"/>
        <v>0</v>
      </c>
      <c r="K123" s="151">
        <f t="shared" si="18"/>
        <v>0</v>
      </c>
    </row>
    <row r="124" spans="1:11" ht="30">
      <c r="A124" s="9" t="s">
        <v>1258</v>
      </c>
      <c r="B124" s="144" t="s">
        <v>387</v>
      </c>
      <c r="C124" s="145"/>
      <c r="D124" s="145"/>
      <c r="E124" s="145"/>
      <c r="F124" s="145"/>
      <c r="G124" s="145"/>
      <c r="H124" s="145"/>
      <c r="I124" s="151">
        <f t="shared" si="17"/>
        <v>0</v>
      </c>
      <c r="J124" s="151">
        <f t="shared" si="27"/>
        <v>0</v>
      </c>
      <c r="K124" s="151">
        <f t="shared" si="18"/>
        <v>0</v>
      </c>
    </row>
    <row r="125" spans="1:11">
      <c r="A125" s="9" t="s">
        <v>1259</v>
      </c>
      <c r="B125" s="144" t="s">
        <v>388</v>
      </c>
      <c r="C125" s="145"/>
      <c r="D125" s="145"/>
      <c r="E125" s="145"/>
      <c r="F125" s="145"/>
      <c r="G125" s="145"/>
      <c r="H125" s="145"/>
      <c r="I125" s="151">
        <f t="shared" si="17"/>
        <v>0</v>
      </c>
      <c r="J125" s="151">
        <f t="shared" si="27"/>
        <v>0</v>
      </c>
      <c r="K125" s="151">
        <f t="shared" si="18"/>
        <v>0</v>
      </c>
    </row>
    <row r="126" spans="1:11" ht="30">
      <c r="A126" s="9" t="s">
        <v>1260</v>
      </c>
      <c r="B126" s="144" t="s">
        <v>389</v>
      </c>
      <c r="C126" s="145"/>
      <c r="D126" s="145"/>
      <c r="E126" s="145"/>
      <c r="F126" s="145"/>
      <c r="G126" s="145"/>
      <c r="H126" s="145"/>
      <c r="I126" s="151">
        <f t="shared" si="17"/>
        <v>0</v>
      </c>
      <c r="J126" s="151">
        <f t="shared" si="27"/>
        <v>0</v>
      </c>
      <c r="K126" s="151">
        <f t="shared" si="18"/>
        <v>0</v>
      </c>
    </row>
    <row r="127" spans="1:11" ht="30">
      <c r="A127" s="9" t="s">
        <v>1261</v>
      </c>
      <c r="B127" s="144" t="s">
        <v>390</v>
      </c>
      <c r="C127" s="145">
        <v>0</v>
      </c>
      <c r="D127" s="145"/>
      <c r="E127" s="145"/>
      <c r="F127" s="145"/>
      <c r="G127" s="145"/>
      <c r="H127" s="145"/>
      <c r="I127" s="151">
        <f t="shared" si="17"/>
        <v>0</v>
      </c>
      <c r="J127" s="151">
        <f t="shared" si="27"/>
        <v>0</v>
      </c>
      <c r="K127" s="151">
        <f t="shared" si="18"/>
        <v>0</v>
      </c>
    </row>
    <row r="128" spans="1:11">
      <c r="A128" s="9" t="s">
        <v>1262</v>
      </c>
      <c r="B128" s="144" t="s">
        <v>391</v>
      </c>
      <c r="C128" s="145">
        <v>0</v>
      </c>
      <c r="D128" s="145"/>
      <c r="E128" s="145">
        <v>0</v>
      </c>
      <c r="F128" s="145"/>
      <c r="G128" s="145"/>
      <c r="H128" s="145"/>
      <c r="I128" s="151">
        <f t="shared" si="17"/>
        <v>0</v>
      </c>
      <c r="J128" s="151">
        <f t="shared" si="27"/>
        <v>0</v>
      </c>
      <c r="K128" s="151">
        <f t="shared" si="18"/>
        <v>0</v>
      </c>
    </row>
    <row r="129" spans="1:11">
      <c r="A129" s="9" t="s">
        <v>1263</v>
      </c>
      <c r="B129" s="144" t="s">
        <v>392</v>
      </c>
      <c r="C129" s="145"/>
      <c r="D129" s="145"/>
      <c r="E129" s="145"/>
      <c r="F129" s="145"/>
      <c r="G129" s="145"/>
      <c r="H129" s="145"/>
      <c r="I129" s="151">
        <f t="shared" si="17"/>
        <v>0</v>
      </c>
      <c r="J129" s="151">
        <f t="shared" si="27"/>
        <v>0</v>
      </c>
      <c r="K129" s="151">
        <f t="shared" si="18"/>
        <v>0</v>
      </c>
    </row>
    <row r="130" spans="1:11" ht="30">
      <c r="A130" s="9" t="s">
        <v>1264</v>
      </c>
      <c r="B130" s="144" t="s">
        <v>393</v>
      </c>
      <c r="C130" s="145"/>
      <c r="D130" s="145"/>
      <c r="E130" s="145"/>
      <c r="F130" s="145"/>
      <c r="G130" s="145"/>
      <c r="H130" s="145"/>
      <c r="I130" s="151">
        <f t="shared" si="17"/>
        <v>0</v>
      </c>
      <c r="J130" s="151">
        <f t="shared" si="27"/>
        <v>0</v>
      </c>
      <c r="K130" s="151">
        <f t="shared" si="18"/>
        <v>0</v>
      </c>
    </row>
    <row r="131" spans="1:11">
      <c r="A131" s="9" t="s">
        <v>1265</v>
      </c>
      <c r="B131" s="144" t="s">
        <v>394</v>
      </c>
      <c r="C131" s="145"/>
      <c r="D131" s="145"/>
      <c r="E131" s="145"/>
      <c r="F131" s="145"/>
      <c r="G131" s="145"/>
      <c r="H131" s="145"/>
      <c r="I131" s="151">
        <f t="shared" si="17"/>
        <v>0</v>
      </c>
      <c r="J131" s="151">
        <f t="shared" si="27"/>
        <v>0</v>
      </c>
      <c r="K131" s="151">
        <f t="shared" si="18"/>
        <v>0</v>
      </c>
    </row>
    <row r="132" spans="1:11" s="1" customFormat="1">
      <c r="A132" s="9" t="s">
        <v>1266</v>
      </c>
      <c r="B132" s="146" t="s">
        <v>395</v>
      </c>
      <c r="C132" s="147">
        <f t="shared" ref="C132:J132" si="30">SUM(C123:C131)</f>
        <v>0</v>
      </c>
      <c r="D132" s="147">
        <f t="shared" si="30"/>
        <v>0</v>
      </c>
      <c r="E132" s="147">
        <f t="shared" si="30"/>
        <v>0</v>
      </c>
      <c r="F132" s="147">
        <f t="shared" si="30"/>
        <v>0</v>
      </c>
      <c r="G132" s="147">
        <f t="shared" si="30"/>
        <v>0</v>
      </c>
      <c r="H132" s="147">
        <f t="shared" si="30"/>
        <v>0</v>
      </c>
      <c r="I132" s="249">
        <f t="shared" si="17"/>
        <v>0</v>
      </c>
      <c r="J132" s="147">
        <f t="shared" si="30"/>
        <v>0</v>
      </c>
      <c r="K132" s="249">
        <f t="shared" si="18"/>
        <v>0</v>
      </c>
    </row>
    <row r="133" spans="1:11" ht="30">
      <c r="A133" s="9" t="s">
        <v>1267</v>
      </c>
      <c r="B133" s="144" t="s">
        <v>396</v>
      </c>
      <c r="C133" s="145"/>
      <c r="D133" s="145"/>
      <c r="E133" s="145"/>
      <c r="F133" s="145"/>
      <c r="G133" s="145"/>
      <c r="H133" s="145"/>
      <c r="I133" s="151">
        <f t="shared" si="17"/>
        <v>0</v>
      </c>
      <c r="J133" s="151">
        <f t="shared" si="27"/>
        <v>0</v>
      </c>
      <c r="K133" s="151">
        <f t="shared" si="18"/>
        <v>0</v>
      </c>
    </row>
    <row r="134" spans="1:11" ht="30">
      <c r="A134" s="9" t="s">
        <v>1268</v>
      </c>
      <c r="B134" s="144" t="s">
        <v>397</v>
      </c>
      <c r="C134" s="145"/>
      <c r="D134" s="145"/>
      <c r="E134" s="145"/>
      <c r="F134" s="145"/>
      <c r="G134" s="145"/>
      <c r="H134" s="145"/>
      <c r="I134" s="151">
        <f t="shared" si="17"/>
        <v>0</v>
      </c>
      <c r="J134" s="151">
        <f t="shared" si="27"/>
        <v>0</v>
      </c>
      <c r="K134" s="151">
        <f t="shared" si="18"/>
        <v>0</v>
      </c>
    </row>
    <row r="135" spans="1:11">
      <c r="A135" s="9" t="s">
        <v>1269</v>
      </c>
      <c r="B135" s="144" t="s">
        <v>398</v>
      </c>
      <c r="C135" s="145"/>
      <c r="D135" s="145"/>
      <c r="E135" s="145">
        <v>0</v>
      </c>
      <c r="F135" s="145"/>
      <c r="G135" s="145"/>
      <c r="H135" s="145"/>
      <c r="I135" s="151">
        <f t="shared" si="17"/>
        <v>0</v>
      </c>
      <c r="J135" s="151">
        <f t="shared" si="27"/>
        <v>0</v>
      </c>
      <c r="K135" s="151">
        <f t="shared" si="18"/>
        <v>0</v>
      </c>
    </row>
    <row r="136" spans="1:11" ht="30">
      <c r="A136" s="9" t="s">
        <v>1270</v>
      </c>
      <c r="B136" s="144" t="s">
        <v>399</v>
      </c>
      <c r="C136" s="145"/>
      <c r="D136" s="145"/>
      <c r="E136" s="145"/>
      <c r="F136" s="145"/>
      <c r="G136" s="145"/>
      <c r="H136" s="145"/>
      <c r="I136" s="151">
        <f t="shared" ref="I136:I170" si="31">C136+F136</f>
        <v>0</v>
      </c>
      <c r="J136" s="151">
        <f t="shared" si="27"/>
        <v>0</v>
      </c>
      <c r="K136" s="151">
        <f t="shared" ref="K136:K170" si="32">E136+H136</f>
        <v>0</v>
      </c>
    </row>
    <row r="137" spans="1:11" ht="30">
      <c r="A137" s="9" t="s">
        <v>1271</v>
      </c>
      <c r="B137" s="144" t="s">
        <v>400</v>
      </c>
      <c r="C137" s="145"/>
      <c r="D137" s="145"/>
      <c r="E137" s="145"/>
      <c r="F137" s="145"/>
      <c r="G137" s="145"/>
      <c r="H137" s="145"/>
      <c r="I137" s="151">
        <f t="shared" si="31"/>
        <v>0</v>
      </c>
      <c r="J137" s="151">
        <f t="shared" si="27"/>
        <v>0</v>
      </c>
      <c r="K137" s="151">
        <f t="shared" si="32"/>
        <v>0</v>
      </c>
    </row>
    <row r="138" spans="1:11">
      <c r="A138" s="9" t="s">
        <v>1272</v>
      </c>
      <c r="B138" s="144" t="s">
        <v>401</v>
      </c>
      <c r="C138" s="145"/>
      <c r="D138" s="145"/>
      <c r="E138" s="145"/>
      <c r="F138" s="145"/>
      <c r="G138" s="145"/>
      <c r="H138" s="145"/>
      <c r="I138" s="151">
        <f t="shared" si="31"/>
        <v>0</v>
      </c>
      <c r="J138" s="151">
        <f t="shared" si="27"/>
        <v>0</v>
      </c>
      <c r="K138" s="151">
        <f t="shared" si="32"/>
        <v>0</v>
      </c>
    </row>
    <row r="139" spans="1:11">
      <c r="A139" s="9" t="s">
        <v>1273</v>
      </c>
      <c r="B139" s="144" t="s">
        <v>402</v>
      </c>
      <c r="C139" s="145"/>
      <c r="D139" s="145"/>
      <c r="E139" s="145"/>
      <c r="F139" s="145"/>
      <c r="G139" s="145"/>
      <c r="H139" s="145"/>
      <c r="I139" s="151">
        <f t="shared" si="31"/>
        <v>0</v>
      </c>
      <c r="J139" s="151">
        <f t="shared" si="27"/>
        <v>0</v>
      </c>
      <c r="K139" s="151">
        <f t="shared" si="32"/>
        <v>0</v>
      </c>
    </row>
    <row r="140" spans="1:11" ht="30">
      <c r="A140" s="9" t="s">
        <v>1274</v>
      </c>
      <c r="B140" s="144" t="s">
        <v>403</v>
      </c>
      <c r="C140" s="145"/>
      <c r="D140" s="145"/>
      <c r="E140" s="145"/>
      <c r="F140" s="145"/>
      <c r="G140" s="145"/>
      <c r="H140" s="145"/>
      <c r="I140" s="151">
        <f t="shared" si="31"/>
        <v>0</v>
      </c>
      <c r="J140" s="151">
        <f t="shared" si="27"/>
        <v>0</v>
      </c>
      <c r="K140" s="151">
        <f t="shared" si="32"/>
        <v>0</v>
      </c>
    </row>
    <row r="141" spans="1:11" ht="30">
      <c r="A141" s="9" t="s">
        <v>1275</v>
      </c>
      <c r="B141" s="144" t="s">
        <v>404</v>
      </c>
      <c r="C141" s="145">
        <v>3067044</v>
      </c>
      <c r="D141" s="145"/>
      <c r="E141" s="145">
        <v>3585128</v>
      </c>
      <c r="F141" s="145"/>
      <c r="G141" s="145"/>
      <c r="H141" s="145"/>
      <c r="I141" s="151">
        <f t="shared" si="31"/>
        <v>3067044</v>
      </c>
      <c r="J141" s="151">
        <f t="shared" si="27"/>
        <v>0</v>
      </c>
      <c r="K141" s="151">
        <f t="shared" si="32"/>
        <v>3585128</v>
      </c>
    </row>
    <row r="142" spans="1:11" ht="30">
      <c r="A142" s="9" t="s">
        <v>1276</v>
      </c>
      <c r="B142" s="144" t="s">
        <v>998</v>
      </c>
      <c r="C142" s="145"/>
      <c r="D142" s="145"/>
      <c r="E142" s="145"/>
      <c r="F142" s="145"/>
      <c r="G142" s="145"/>
      <c r="H142" s="145"/>
      <c r="I142" s="151"/>
      <c r="J142" s="151"/>
      <c r="K142" s="151"/>
    </row>
    <row r="143" spans="1:11" ht="30">
      <c r="A143" s="9" t="s">
        <v>1277</v>
      </c>
      <c r="B143" s="144" t="s">
        <v>999</v>
      </c>
      <c r="C143" s="145"/>
      <c r="D143" s="145"/>
      <c r="E143" s="145"/>
      <c r="F143" s="145"/>
      <c r="G143" s="145"/>
      <c r="H143" s="145"/>
      <c r="I143" s="151"/>
      <c r="J143" s="151"/>
      <c r="K143" s="151"/>
    </row>
    <row r="144" spans="1:11" ht="30">
      <c r="A144" s="9" t="s">
        <v>1278</v>
      </c>
      <c r="B144" s="144" t="s">
        <v>1000</v>
      </c>
      <c r="C144" s="145"/>
      <c r="D144" s="145"/>
      <c r="E144" s="145"/>
      <c r="F144" s="145"/>
      <c r="G144" s="145"/>
      <c r="H144" s="145"/>
      <c r="I144" s="151"/>
      <c r="J144" s="151"/>
      <c r="K144" s="151"/>
    </row>
    <row r="145" spans="1:11" ht="30">
      <c r="A145" s="9" t="s">
        <v>1279</v>
      </c>
      <c r="B145" s="144" t="s">
        <v>1001</v>
      </c>
      <c r="C145" s="145"/>
      <c r="D145" s="145"/>
      <c r="E145" s="145"/>
      <c r="F145" s="145"/>
      <c r="G145" s="145"/>
      <c r="H145" s="145"/>
      <c r="I145" s="151"/>
      <c r="J145" s="151"/>
      <c r="K145" s="151"/>
    </row>
    <row r="146" spans="1:11" ht="30">
      <c r="A146" s="9" t="s">
        <v>1280</v>
      </c>
      <c r="B146" s="144" t="s">
        <v>1002</v>
      </c>
      <c r="C146" s="145">
        <v>3067044</v>
      </c>
      <c r="D146" s="145"/>
      <c r="E146" s="145">
        <v>3585128</v>
      </c>
      <c r="F146" s="145"/>
      <c r="G146" s="145"/>
      <c r="H146" s="145"/>
      <c r="I146" s="151"/>
      <c r="J146" s="151"/>
      <c r="K146" s="151"/>
    </row>
    <row r="147" spans="1:11" ht="30">
      <c r="A147" s="9" t="s">
        <v>1281</v>
      </c>
      <c r="B147" s="144" t="s">
        <v>1003</v>
      </c>
      <c r="C147" s="145"/>
      <c r="D147" s="145"/>
      <c r="E147" s="145"/>
      <c r="F147" s="145"/>
      <c r="G147" s="145"/>
      <c r="H147" s="145"/>
      <c r="I147" s="151"/>
      <c r="J147" s="151"/>
      <c r="K147" s="151"/>
    </row>
    <row r="148" spans="1:11" ht="30">
      <c r="A148" s="9" t="s">
        <v>1282</v>
      </c>
      <c r="B148" s="144" t="s">
        <v>1004</v>
      </c>
      <c r="C148" s="145"/>
      <c r="D148" s="145"/>
      <c r="E148" s="145"/>
      <c r="F148" s="145"/>
      <c r="G148" s="145"/>
      <c r="H148" s="145"/>
      <c r="I148" s="151"/>
      <c r="J148" s="151"/>
      <c r="K148" s="151"/>
    </row>
    <row r="149" spans="1:11" ht="30">
      <c r="A149" s="9" t="s">
        <v>1283</v>
      </c>
      <c r="B149" s="144" t="s">
        <v>1005</v>
      </c>
      <c r="C149" s="145"/>
      <c r="D149" s="145"/>
      <c r="E149" s="145"/>
      <c r="F149" s="145"/>
      <c r="G149" s="145"/>
      <c r="H149" s="145"/>
      <c r="I149" s="151"/>
      <c r="J149" s="151"/>
      <c r="K149" s="151"/>
    </row>
    <row r="150" spans="1:11" ht="30">
      <c r="A150" s="9" t="s">
        <v>1284</v>
      </c>
      <c r="B150" s="144" t="s">
        <v>1006</v>
      </c>
      <c r="C150" s="145"/>
      <c r="D150" s="145"/>
      <c r="E150" s="145"/>
      <c r="F150" s="145"/>
      <c r="G150" s="145"/>
      <c r="H150" s="145"/>
      <c r="I150" s="151"/>
      <c r="J150" s="151"/>
      <c r="K150" s="151"/>
    </row>
    <row r="151" spans="1:11" ht="30">
      <c r="A151" s="9" t="s">
        <v>1285</v>
      </c>
      <c r="B151" s="144" t="s">
        <v>1007</v>
      </c>
      <c r="C151" s="145"/>
      <c r="D151" s="145"/>
      <c r="E151" s="145"/>
      <c r="F151" s="145"/>
      <c r="G151" s="145"/>
      <c r="H151" s="145"/>
      <c r="I151" s="151"/>
      <c r="J151" s="151"/>
      <c r="K151" s="151"/>
    </row>
    <row r="152" spans="1:11" s="1" customFormat="1">
      <c r="A152" s="9" t="s">
        <v>1286</v>
      </c>
      <c r="B152" s="146" t="s">
        <v>405</v>
      </c>
      <c r="C152" s="147">
        <f t="shared" ref="C152:H152" si="33">C133+C134+C135+C136+C137+C138+C139+C140+C141</f>
        <v>3067044</v>
      </c>
      <c r="D152" s="147">
        <f t="shared" si="33"/>
        <v>0</v>
      </c>
      <c r="E152" s="147">
        <f t="shared" si="33"/>
        <v>3585128</v>
      </c>
      <c r="F152" s="147">
        <f t="shared" si="33"/>
        <v>0</v>
      </c>
      <c r="G152" s="147">
        <f t="shared" si="33"/>
        <v>0</v>
      </c>
      <c r="H152" s="147">
        <f t="shared" si="33"/>
        <v>0</v>
      </c>
      <c r="I152" s="249">
        <f t="shared" si="31"/>
        <v>3067044</v>
      </c>
      <c r="J152" s="147">
        <f>SUM(J133:J141)</f>
        <v>0</v>
      </c>
      <c r="K152" s="249">
        <f t="shared" si="32"/>
        <v>3585128</v>
      </c>
    </row>
    <row r="153" spans="1:11">
      <c r="A153" s="9" t="s">
        <v>1287</v>
      </c>
      <c r="B153" s="144" t="s">
        <v>406</v>
      </c>
      <c r="C153" s="145">
        <v>1187047</v>
      </c>
      <c r="D153" s="145"/>
      <c r="E153" s="145">
        <v>1726299</v>
      </c>
      <c r="F153" s="145"/>
      <c r="G153" s="145"/>
      <c r="H153" s="145"/>
      <c r="I153" s="151">
        <f t="shared" si="31"/>
        <v>1187047</v>
      </c>
      <c r="J153" s="151">
        <f>D140+G140</f>
        <v>0</v>
      </c>
      <c r="K153" s="151">
        <f t="shared" si="32"/>
        <v>1726299</v>
      </c>
    </row>
    <row r="154" spans="1:11">
      <c r="A154" s="9" t="s">
        <v>1288</v>
      </c>
      <c r="B154" s="144" t="s">
        <v>407</v>
      </c>
      <c r="C154" s="145"/>
      <c r="D154" s="145"/>
      <c r="E154" s="145">
        <v>0</v>
      </c>
      <c r="F154" s="145"/>
      <c r="G154" s="145"/>
      <c r="H154" s="145"/>
      <c r="I154" s="151">
        <f t="shared" si="31"/>
        <v>0</v>
      </c>
      <c r="J154" s="151">
        <f>D141+G141</f>
        <v>0</v>
      </c>
      <c r="K154" s="151">
        <f t="shared" si="32"/>
        <v>0</v>
      </c>
    </row>
    <row r="155" spans="1:11">
      <c r="A155" s="9" t="s">
        <v>1289</v>
      </c>
      <c r="B155" s="144" t="s">
        <v>408</v>
      </c>
      <c r="C155" s="145">
        <v>0</v>
      </c>
      <c r="D155" s="145"/>
      <c r="E155" s="145">
        <v>0</v>
      </c>
      <c r="F155" s="145"/>
      <c r="G155" s="145"/>
      <c r="H155" s="145"/>
      <c r="I155" s="151">
        <f t="shared" si="31"/>
        <v>0</v>
      </c>
      <c r="J155" s="151">
        <f t="shared" si="27"/>
        <v>0</v>
      </c>
      <c r="K155" s="151">
        <f t="shared" si="32"/>
        <v>0</v>
      </c>
    </row>
    <row r="156" spans="1:11">
      <c r="A156" s="9" t="s">
        <v>1290</v>
      </c>
      <c r="B156" s="144" t="s">
        <v>409</v>
      </c>
      <c r="C156" s="145"/>
      <c r="D156" s="145"/>
      <c r="E156" s="145"/>
      <c r="F156" s="145"/>
      <c r="G156" s="145"/>
      <c r="H156" s="145"/>
      <c r="I156" s="151">
        <f t="shared" si="31"/>
        <v>0</v>
      </c>
      <c r="J156" s="151">
        <f t="shared" si="27"/>
        <v>0</v>
      </c>
      <c r="K156" s="151">
        <f t="shared" si="32"/>
        <v>0</v>
      </c>
    </row>
    <row r="157" spans="1:11" ht="30">
      <c r="A157" s="9" t="s">
        <v>1291</v>
      </c>
      <c r="B157" s="144" t="s">
        <v>1008</v>
      </c>
      <c r="C157" s="145"/>
      <c r="D157" s="145"/>
      <c r="E157" s="145"/>
      <c r="F157" s="145"/>
      <c r="G157" s="145"/>
      <c r="H157" s="145"/>
      <c r="I157" s="151">
        <f t="shared" si="31"/>
        <v>0</v>
      </c>
      <c r="J157" s="151">
        <f t="shared" si="27"/>
        <v>0</v>
      </c>
      <c r="K157" s="151">
        <f t="shared" si="32"/>
        <v>0</v>
      </c>
    </row>
    <row r="158" spans="1:11" ht="30">
      <c r="A158" s="9" t="s">
        <v>1292</v>
      </c>
      <c r="B158" s="144" t="s">
        <v>411</v>
      </c>
      <c r="C158" s="145"/>
      <c r="D158" s="145"/>
      <c r="E158" s="145"/>
      <c r="F158" s="145"/>
      <c r="G158" s="145"/>
      <c r="H158" s="145"/>
      <c r="I158" s="151">
        <f t="shared" si="31"/>
        <v>0</v>
      </c>
      <c r="J158" s="151">
        <f t="shared" si="27"/>
        <v>0</v>
      </c>
      <c r="K158" s="151">
        <f t="shared" si="32"/>
        <v>0</v>
      </c>
    </row>
    <row r="159" spans="1:11" ht="30">
      <c r="A159" s="9" t="s">
        <v>1293</v>
      </c>
      <c r="B159" s="144" t="s">
        <v>412</v>
      </c>
      <c r="C159" s="145"/>
      <c r="D159" s="145"/>
      <c r="E159" s="145"/>
      <c r="F159" s="145"/>
      <c r="G159" s="145"/>
      <c r="H159" s="145"/>
      <c r="I159" s="151">
        <f t="shared" si="31"/>
        <v>0</v>
      </c>
      <c r="J159" s="151">
        <f t="shared" si="27"/>
        <v>0</v>
      </c>
      <c r="K159" s="151">
        <f t="shared" si="32"/>
        <v>0</v>
      </c>
    </row>
    <row r="160" spans="1:11">
      <c r="A160" s="9" t="s">
        <v>1294</v>
      </c>
      <c r="B160" s="144" t="s">
        <v>1009</v>
      </c>
      <c r="C160" s="145"/>
      <c r="D160" s="145"/>
      <c r="E160" s="145"/>
      <c r="F160" s="145"/>
      <c r="G160" s="145"/>
      <c r="H160" s="145"/>
      <c r="I160" s="151"/>
      <c r="J160" s="151"/>
      <c r="K160" s="151"/>
    </row>
    <row r="161" spans="1:11">
      <c r="A161" s="9" t="s">
        <v>1295</v>
      </c>
      <c r="B161" s="144" t="s">
        <v>1010</v>
      </c>
      <c r="C161" s="145"/>
      <c r="D161" s="145"/>
      <c r="E161" s="145"/>
      <c r="F161" s="145"/>
      <c r="G161" s="145"/>
      <c r="H161" s="145"/>
      <c r="I161" s="151"/>
      <c r="J161" s="151"/>
      <c r="K161" s="151"/>
    </row>
    <row r="162" spans="1:11">
      <c r="A162" s="9" t="s">
        <v>1296</v>
      </c>
      <c r="B162" s="144" t="s">
        <v>1011</v>
      </c>
      <c r="C162" s="145"/>
      <c r="D162" s="145"/>
      <c r="E162" s="145"/>
      <c r="F162" s="145"/>
      <c r="G162" s="145"/>
      <c r="H162" s="145"/>
      <c r="I162" s="151"/>
      <c r="J162" s="151"/>
      <c r="K162" s="151"/>
    </row>
    <row r="163" spans="1:11" s="1" customFormat="1">
      <c r="A163" s="9" t="s">
        <v>1297</v>
      </c>
      <c r="B163" s="146" t="s">
        <v>413</v>
      </c>
      <c r="C163" s="147">
        <f t="shared" ref="C163:J163" si="34">SUM(C153:C159)</f>
        <v>1187047</v>
      </c>
      <c r="D163" s="147">
        <f t="shared" si="34"/>
        <v>0</v>
      </c>
      <c r="E163" s="147">
        <f>SUM(E153:E159)</f>
        <v>1726299</v>
      </c>
      <c r="F163" s="147">
        <f t="shared" si="34"/>
        <v>0</v>
      </c>
      <c r="G163" s="147">
        <f t="shared" si="34"/>
        <v>0</v>
      </c>
      <c r="H163" s="147">
        <f t="shared" si="34"/>
        <v>0</v>
      </c>
      <c r="I163" s="249">
        <f t="shared" si="31"/>
        <v>1187047</v>
      </c>
      <c r="J163" s="147">
        <f t="shared" si="34"/>
        <v>0</v>
      </c>
      <c r="K163" s="249">
        <f t="shared" si="32"/>
        <v>1726299</v>
      </c>
    </row>
    <row r="164" spans="1:11" s="1" customFormat="1">
      <c r="A164" s="9" t="s">
        <v>1298</v>
      </c>
      <c r="B164" s="146" t="s">
        <v>414</v>
      </c>
      <c r="C164" s="147">
        <f t="shared" ref="C164:H164" si="35">C163+C152+C132</f>
        <v>4254091</v>
      </c>
      <c r="D164" s="147">
        <f t="shared" si="35"/>
        <v>0</v>
      </c>
      <c r="E164" s="147">
        <f t="shared" si="35"/>
        <v>5311427</v>
      </c>
      <c r="F164" s="147">
        <f t="shared" si="35"/>
        <v>0</v>
      </c>
      <c r="G164" s="147">
        <f t="shared" si="35"/>
        <v>0</v>
      </c>
      <c r="H164" s="147">
        <f t="shared" si="35"/>
        <v>0</v>
      </c>
      <c r="I164" s="249">
        <f t="shared" si="31"/>
        <v>4254091</v>
      </c>
      <c r="J164" s="147">
        <f>J163+J152+J132</f>
        <v>0</v>
      </c>
      <c r="K164" s="249">
        <f t="shared" si="32"/>
        <v>5311427</v>
      </c>
    </row>
    <row r="165" spans="1:11" s="1" customFormat="1" ht="28.5">
      <c r="A165" s="9" t="s">
        <v>1300</v>
      </c>
      <c r="B165" s="146" t="s">
        <v>1012</v>
      </c>
      <c r="C165" s="147"/>
      <c r="D165" s="147"/>
      <c r="E165" s="147"/>
      <c r="F165" s="147"/>
      <c r="G165" s="147"/>
      <c r="H165" s="147"/>
      <c r="I165" s="249">
        <f t="shared" si="31"/>
        <v>0</v>
      </c>
      <c r="J165" s="249">
        <f>D163+G163</f>
        <v>0</v>
      </c>
      <c r="K165" s="249">
        <f t="shared" si="32"/>
        <v>0</v>
      </c>
    </row>
    <row r="166" spans="1:11">
      <c r="A166" s="9" t="s">
        <v>1299</v>
      </c>
      <c r="B166" s="144" t="s">
        <v>1013</v>
      </c>
      <c r="C166" s="145"/>
      <c r="D166" s="145"/>
      <c r="E166" s="145"/>
      <c r="F166" s="145"/>
      <c r="G166" s="145"/>
      <c r="H166" s="145"/>
      <c r="I166" s="151">
        <f t="shared" si="31"/>
        <v>0</v>
      </c>
      <c r="J166" s="151">
        <f>D164+G164</f>
        <v>0</v>
      </c>
      <c r="K166" s="151">
        <f t="shared" si="32"/>
        <v>0</v>
      </c>
    </row>
    <row r="167" spans="1:11">
      <c r="A167" s="9" t="s">
        <v>1301</v>
      </c>
      <c r="B167" s="144" t="s">
        <v>1014</v>
      </c>
      <c r="C167" s="145">
        <v>2258619</v>
      </c>
      <c r="D167" s="145"/>
      <c r="E167" s="145">
        <v>3351180</v>
      </c>
      <c r="F167" s="145">
        <v>2516028</v>
      </c>
      <c r="G167" s="145"/>
      <c r="H167" s="145">
        <v>3027488</v>
      </c>
      <c r="I167" s="151">
        <f t="shared" si="31"/>
        <v>4774647</v>
      </c>
      <c r="J167" s="151"/>
      <c r="K167" s="151">
        <f t="shared" si="32"/>
        <v>6378668</v>
      </c>
    </row>
    <row r="168" spans="1:11">
      <c r="A168" s="9" t="s">
        <v>1302</v>
      </c>
      <c r="B168" s="144" t="s">
        <v>1015</v>
      </c>
      <c r="C168" s="145">
        <v>86970904</v>
      </c>
      <c r="D168" s="145"/>
      <c r="E168" s="145">
        <v>124293666</v>
      </c>
      <c r="F168" s="145"/>
      <c r="G168" s="145"/>
      <c r="H168" s="145"/>
      <c r="I168" s="151">
        <f t="shared" si="31"/>
        <v>86970904</v>
      </c>
      <c r="J168" s="151">
        <f>D165+G165</f>
        <v>0</v>
      </c>
      <c r="K168" s="151">
        <f t="shared" si="32"/>
        <v>124293666</v>
      </c>
    </row>
    <row r="169" spans="1:11" s="1" customFormat="1">
      <c r="A169" s="9" t="s">
        <v>1303</v>
      </c>
      <c r="B169" s="146" t="s">
        <v>1016</v>
      </c>
      <c r="C169" s="147">
        <f t="shared" ref="C169:H169" si="36">SUM(C166:C168)</f>
        <v>89229523</v>
      </c>
      <c r="D169" s="147">
        <f t="shared" si="36"/>
        <v>0</v>
      </c>
      <c r="E169" s="147">
        <f t="shared" si="36"/>
        <v>127644846</v>
      </c>
      <c r="F169" s="147">
        <f t="shared" si="36"/>
        <v>2516028</v>
      </c>
      <c r="G169" s="147">
        <f t="shared" si="36"/>
        <v>0</v>
      </c>
      <c r="H169" s="147">
        <f t="shared" si="36"/>
        <v>3027488</v>
      </c>
      <c r="I169" s="249">
        <f t="shared" si="31"/>
        <v>91745551</v>
      </c>
      <c r="J169" s="147">
        <f>SUM(J166:J168)</f>
        <v>0</v>
      </c>
      <c r="K169" s="249">
        <f t="shared" si="32"/>
        <v>130672334</v>
      </c>
    </row>
    <row r="170" spans="1:11" s="1" customFormat="1">
      <c r="A170" s="9" t="s">
        <v>1161</v>
      </c>
      <c r="B170" s="141" t="s">
        <v>420</v>
      </c>
      <c r="C170" s="148">
        <f t="shared" ref="C170:H170" si="37">C169+C165+C164+C122</f>
        <v>1868039861</v>
      </c>
      <c r="D170" s="148">
        <f t="shared" si="37"/>
        <v>0</v>
      </c>
      <c r="E170" s="148">
        <f t="shared" si="37"/>
        <v>1976931259</v>
      </c>
      <c r="F170" s="148">
        <f t="shared" si="37"/>
        <v>375216</v>
      </c>
      <c r="G170" s="148">
        <f t="shared" si="37"/>
        <v>0</v>
      </c>
      <c r="H170" s="148">
        <f t="shared" si="37"/>
        <v>4296249</v>
      </c>
      <c r="I170" s="249">
        <f t="shared" si="31"/>
        <v>1868415077</v>
      </c>
      <c r="J170" s="147">
        <f>SUM(J167:J169)</f>
        <v>0</v>
      </c>
      <c r="K170" s="249">
        <f t="shared" si="32"/>
        <v>1981227508</v>
      </c>
    </row>
    <row r="171" spans="1:11">
      <c r="B171" s="164"/>
      <c r="C171" s="164"/>
      <c r="D171" s="164"/>
      <c r="E171" s="164"/>
      <c r="F171" s="164"/>
      <c r="G171" s="164"/>
      <c r="H171" s="164"/>
      <c r="I171" s="167"/>
      <c r="J171" s="167"/>
      <c r="K171" s="167"/>
    </row>
    <row r="172" spans="1:11">
      <c r="B172" s="164"/>
      <c r="C172" s="164"/>
      <c r="D172" s="164"/>
      <c r="E172" s="164"/>
      <c r="F172" s="164"/>
      <c r="G172" s="164"/>
      <c r="H172" s="164"/>
      <c r="I172" s="167"/>
      <c r="J172" s="167"/>
      <c r="K172" s="167"/>
    </row>
    <row r="173" spans="1:11">
      <c r="B173" s="164"/>
      <c r="C173" s="164"/>
      <c r="D173" s="164"/>
      <c r="E173" s="164"/>
      <c r="F173" s="164"/>
      <c r="G173" s="164"/>
      <c r="H173" s="164"/>
      <c r="I173" s="167"/>
      <c r="J173" s="167"/>
      <c r="K173" s="167"/>
    </row>
    <row r="174" spans="1:11">
      <c r="B174" s="164"/>
      <c r="C174" s="164"/>
      <c r="D174" s="164"/>
      <c r="E174" s="164"/>
      <c r="F174" s="164"/>
      <c r="G174" s="164"/>
      <c r="H174" s="164"/>
      <c r="I174" s="167"/>
      <c r="J174" s="167"/>
      <c r="K174" s="167"/>
    </row>
    <row r="175" spans="1:11">
      <c r="B175" s="164"/>
      <c r="C175" s="164"/>
      <c r="D175" s="164"/>
      <c r="E175" s="164"/>
      <c r="F175" s="164"/>
      <c r="G175" s="164"/>
      <c r="H175" s="164"/>
      <c r="I175" s="167"/>
      <c r="J175" s="167"/>
      <c r="K175" s="167"/>
    </row>
    <row r="176" spans="1:11">
      <c r="B176" s="164"/>
      <c r="C176" s="164"/>
      <c r="D176" s="164"/>
      <c r="E176" s="164"/>
      <c r="F176" s="164"/>
      <c r="G176" s="164"/>
      <c r="H176" s="164"/>
      <c r="I176" s="167"/>
      <c r="J176" s="167"/>
      <c r="K176" s="167"/>
    </row>
    <row r="177" spans="2:11">
      <c r="B177" s="164"/>
      <c r="C177" s="164"/>
      <c r="D177" s="164"/>
      <c r="E177" s="164"/>
      <c r="F177" s="164"/>
      <c r="G177" s="164"/>
      <c r="H177" s="164"/>
      <c r="I177" s="167"/>
      <c r="J177" s="167"/>
      <c r="K177" s="167"/>
    </row>
    <row r="178" spans="2:11">
      <c r="B178" s="164"/>
      <c r="C178" s="164"/>
      <c r="D178" s="164"/>
      <c r="E178" s="164"/>
      <c r="F178" s="164"/>
      <c r="G178" s="164"/>
      <c r="H178" s="164"/>
      <c r="I178" s="167"/>
      <c r="J178" s="167"/>
      <c r="K178" s="167"/>
    </row>
  </sheetData>
  <mergeCells count="4">
    <mergeCell ref="C4:E4"/>
    <mergeCell ref="F4:H4"/>
    <mergeCell ref="I4:K4"/>
    <mergeCell ref="B1:K1"/>
  </mergeCells>
  <pageMargins left="0.35433070866141736" right="0.35433070866141736" top="0.74803149606299213" bottom="0.74803149606299213" header="0.31496062992125984" footer="0.31496062992125984"/>
  <pageSetup paperSize="9" scale="62" fitToHeight="0" orientation="landscape" r:id="rId1"/>
  <headerFooter>
    <oddHeader xml:space="preserve">&amp;C18. melléklet a 7/2021. (V. 27.) önkormányzati rendelethez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Munka24">
    <tabColor rgb="FF00B0F0"/>
    <pageSetUpPr fitToPage="1"/>
  </sheetPr>
  <dimension ref="A1:N29"/>
  <sheetViews>
    <sheetView view="pageLayout" zoomScaleNormal="100" workbookViewId="0">
      <selection activeCell="N29" sqref="A1:N29"/>
    </sheetView>
  </sheetViews>
  <sheetFormatPr defaultRowHeight="15.75"/>
  <cols>
    <col min="1" max="1" width="9.140625" style="2"/>
    <col min="2" max="2" width="72.85546875" style="2" customWidth="1"/>
    <col min="3" max="14" width="18.140625" style="3" customWidth="1"/>
    <col min="15" max="16384" width="9.140625" style="2"/>
  </cols>
  <sheetData>
    <row r="1" spans="1:14" s="1" customFormat="1">
      <c r="B1" s="410" t="s">
        <v>85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>
      <c r="B2" s="410" t="s">
        <v>919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>
      <c r="B3" s="86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s="97" customFormat="1">
      <c r="A4" s="328"/>
      <c r="B4" s="342" t="s">
        <v>1122</v>
      </c>
      <c r="C4" s="329" t="s">
        <v>1123</v>
      </c>
      <c r="D4" s="329" t="s">
        <v>1124</v>
      </c>
      <c r="E4" s="329" t="s">
        <v>1125</v>
      </c>
      <c r="F4" s="329" t="s">
        <v>1126</v>
      </c>
      <c r="G4" s="329" t="s">
        <v>1127</v>
      </c>
      <c r="H4" s="329" t="s">
        <v>1128</v>
      </c>
      <c r="I4" s="329" t="s">
        <v>1129</v>
      </c>
      <c r="J4" s="329" t="s">
        <v>1130</v>
      </c>
      <c r="K4" s="329" t="s">
        <v>1131</v>
      </c>
      <c r="L4" s="329" t="s">
        <v>1187</v>
      </c>
      <c r="M4" s="328" t="s">
        <v>1304</v>
      </c>
      <c r="N4" s="328" t="s">
        <v>1305</v>
      </c>
    </row>
    <row r="5" spans="1:14" ht="63">
      <c r="A5" s="9" t="s">
        <v>1132</v>
      </c>
      <c r="B5" s="4" t="s">
        <v>11</v>
      </c>
      <c r="C5" s="12" t="s">
        <v>1090</v>
      </c>
      <c r="D5" s="12" t="s">
        <v>1091</v>
      </c>
      <c r="E5" s="12" t="s">
        <v>1092</v>
      </c>
      <c r="F5" s="12" t="s">
        <v>1093</v>
      </c>
      <c r="G5" s="12" t="s">
        <v>1094</v>
      </c>
      <c r="H5" s="12" t="s">
        <v>1095</v>
      </c>
      <c r="I5" s="12" t="s">
        <v>1096</v>
      </c>
      <c r="J5" s="12" t="s">
        <v>1097</v>
      </c>
      <c r="K5" s="12" t="s">
        <v>1098</v>
      </c>
      <c r="L5" s="12" t="s">
        <v>1099</v>
      </c>
      <c r="M5" s="12" t="s">
        <v>1102</v>
      </c>
      <c r="N5" s="12" t="s">
        <v>1101</v>
      </c>
    </row>
    <row r="6" spans="1:14">
      <c r="A6" s="9" t="s">
        <v>1133</v>
      </c>
      <c r="B6" s="13" t="s">
        <v>127</v>
      </c>
      <c r="C6" s="10">
        <v>29397074</v>
      </c>
      <c r="D6" s="10">
        <v>33461000</v>
      </c>
      <c r="E6" s="10">
        <v>35899396</v>
      </c>
      <c r="F6" s="10">
        <v>31052005</v>
      </c>
      <c r="G6" s="10">
        <v>37033281</v>
      </c>
      <c r="H6" s="10">
        <v>37637000</v>
      </c>
      <c r="I6" s="10">
        <v>39093312</v>
      </c>
      <c r="J6" s="10">
        <v>37970221</v>
      </c>
      <c r="K6" s="10">
        <f>G6+C6</f>
        <v>66430355</v>
      </c>
      <c r="L6" s="10">
        <f>D6+H6</f>
        <v>71098000</v>
      </c>
      <c r="M6" s="10">
        <f>E6+I6</f>
        <v>74992708</v>
      </c>
      <c r="N6" s="10">
        <f>F6+J6</f>
        <v>69022226</v>
      </c>
    </row>
    <row r="7" spans="1:14">
      <c r="A7" s="9" t="s">
        <v>1134</v>
      </c>
      <c r="B7" s="13" t="s">
        <v>128</v>
      </c>
      <c r="C7" s="10">
        <v>4799168</v>
      </c>
      <c r="D7" s="10">
        <v>5910000</v>
      </c>
      <c r="E7" s="10">
        <v>6000180</v>
      </c>
      <c r="F7" s="10">
        <v>4723207</v>
      </c>
      <c r="G7" s="10">
        <v>6887043</v>
      </c>
      <c r="H7" s="10">
        <v>6516000</v>
      </c>
      <c r="I7" s="10">
        <v>6765749</v>
      </c>
      <c r="J7" s="10">
        <v>6353612</v>
      </c>
      <c r="K7" s="10">
        <f t="shared" ref="K7:K29" si="0">G7+C7</f>
        <v>11686211</v>
      </c>
      <c r="L7" s="10">
        <f t="shared" ref="L7:L29" si="1">D7+H7</f>
        <v>12426000</v>
      </c>
      <c r="M7" s="10">
        <f t="shared" ref="M7:M29" si="2">E7+I7</f>
        <v>12765929</v>
      </c>
      <c r="N7" s="10">
        <f t="shared" ref="N7:N29" si="3">F7+J7</f>
        <v>11076819</v>
      </c>
    </row>
    <row r="8" spans="1:14">
      <c r="A8" s="9" t="s">
        <v>1135</v>
      </c>
      <c r="B8" s="13" t="s">
        <v>129</v>
      </c>
      <c r="C8" s="10">
        <v>45592260</v>
      </c>
      <c r="D8" s="10">
        <v>56058907</v>
      </c>
      <c r="E8" s="10">
        <v>84096748</v>
      </c>
      <c r="F8" s="10">
        <v>67201023</v>
      </c>
      <c r="G8" s="10">
        <v>8278156</v>
      </c>
      <c r="H8" s="10">
        <v>9200000</v>
      </c>
      <c r="I8" s="10">
        <v>9200000</v>
      </c>
      <c r="J8" s="10">
        <v>6438979</v>
      </c>
      <c r="K8" s="10">
        <f t="shared" si="0"/>
        <v>53870416</v>
      </c>
      <c r="L8" s="10">
        <f t="shared" si="1"/>
        <v>65258907</v>
      </c>
      <c r="M8" s="10">
        <f t="shared" si="2"/>
        <v>93296748</v>
      </c>
      <c r="N8" s="10">
        <f t="shared" si="3"/>
        <v>73640002</v>
      </c>
    </row>
    <row r="9" spans="1:14">
      <c r="A9" s="9" t="s">
        <v>1136</v>
      </c>
      <c r="B9" s="13" t="s">
        <v>110</v>
      </c>
      <c r="C9" s="10">
        <v>798200</v>
      </c>
      <c r="D9" s="10">
        <v>1228000</v>
      </c>
      <c r="E9" s="10">
        <v>1228000</v>
      </c>
      <c r="F9" s="10">
        <v>885000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798200</v>
      </c>
      <c r="L9" s="10">
        <f t="shared" si="1"/>
        <v>1228000</v>
      </c>
      <c r="M9" s="10">
        <f t="shared" si="2"/>
        <v>1228000</v>
      </c>
      <c r="N9" s="10">
        <f t="shared" si="3"/>
        <v>885000</v>
      </c>
    </row>
    <row r="10" spans="1:14">
      <c r="A10" s="9" t="s">
        <v>1137</v>
      </c>
      <c r="B10" s="13" t="s">
        <v>130</v>
      </c>
      <c r="C10" s="10">
        <f>SUM(C11:C14)</f>
        <v>22495314</v>
      </c>
      <c r="D10" s="10">
        <f t="shared" ref="D10:J10" si="4">SUM(D11:D14)</f>
        <v>20147353</v>
      </c>
      <c r="E10" s="10">
        <f t="shared" si="4"/>
        <v>23123209</v>
      </c>
      <c r="F10" s="10">
        <f t="shared" si="4"/>
        <v>19546510</v>
      </c>
      <c r="G10" s="10">
        <f t="shared" si="4"/>
        <v>0</v>
      </c>
      <c r="H10" s="6">
        <f t="shared" si="4"/>
        <v>0</v>
      </c>
      <c r="I10" s="6">
        <f t="shared" si="4"/>
        <v>0</v>
      </c>
      <c r="J10" s="6">
        <f t="shared" si="4"/>
        <v>0</v>
      </c>
      <c r="K10" s="10">
        <f t="shared" si="0"/>
        <v>22495314</v>
      </c>
      <c r="L10" s="10">
        <f t="shared" si="1"/>
        <v>20147353</v>
      </c>
      <c r="M10" s="10">
        <f t="shared" si="2"/>
        <v>23123209</v>
      </c>
      <c r="N10" s="10">
        <f t="shared" si="3"/>
        <v>19546510</v>
      </c>
    </row>
    <row r="11" spans="1:14">
      <c r="A11" s="9" t="s">
        <v>1138</v>
      </c>
      <c r="B11" s="5" t="s">
        <v>131</v>
      </c>
      <c r="C11" s="6">
        <v>12235714</v>
      </c>
      <c r="D11" s="6">
        <v>17947353</v>
      </c>
      <c r="E11" s="6">
        <v>17947353</v>
      </c>
      <c r="F11" s="6">
        <v>14779836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12235714</v>
      </c>
      <c r="L11" s="10">
        <f t="shared" si="1"/>
        <v>17947353</v>
      </c>
      <c r="M11" s="10">
        <f t="shared" si="2"/>
        <v>17947353</v>
      </c>
      <c r="N11" s="10">
        <f t="shared" si="3"/>
        <v>14779836</v>
      </c>
    </row>
    <row r="12" spans="1:14">
      <c r="A12" s="9" t="s">
        <v>1139</v>
      </c>
      <c r="B12" s="5" t="s">
        <v>132</v>
      </c>
      <c r="C12" s="6">
        <v>10259600</v>
      </c>
      <c r="D12" s="6">
        <v>2200000</v>
      </c>
      <c r="E12" s="6">
        <v>4785300</v>
      </c>
      <c r="F12" s="6">
        <v>4376118</v>
      </c>
      <c r="G12" s="6">
        <v>0</v>
      </c>
      <c r="H12" s="6">
        <v>0</v>
      </c>
      <c r="I12" s="6">
        <v>0</v>
      </c>
      <c r="J12" s="6">
        <v>0</v>
      </c>
      <c r="K12" s="10">
        <f t="shared" si="0"/>
        <v>10259600</v>
      </c>
      <c r="L12" s="10">
        <f t="shared" si="1"/>
        <v>2200000</v>
      </c>
      <c r="M12" s="10">
        <f t="shared" si="2"/>
        <v>4785300</v>
      </c>
      <c r="N12" s="10">
        <f t="shared" si="3"/>
        <v>4376118</v>
      </c>
    </row>
    <row r="13" spans="1:14">
      <c r="A13" s="9" t="s">
        <v>1140</v>
      </c>
      <c r="B13" s="5" t="s">
        <v>237</v>
      </c>
      <c r="C13" s="6">
        <v>0</v>
      </c>
      <c r="D13" s="6"/>
      <c r="E13" s="6">
        <v>390556</v>
      </c>
      <c r="F13" s="6">
        <v>390556</v>
      </c>
      <c r="G13" s="6">
        <v>0</v>
      </c>
      <c r="H13" s="6"/>
      <c r="I13" s="6">
        <v>0</v>
      </c>
      <c r="J13" s="6">
        <v>0</v>
      </c>
      <c r="K13" s="10">
        <f t="shared" si="0"/>
        <v>0</v>
      </c>
      <c r="L13" s="10">
        <f t="shared" si="1"/>
        <v>0</v>
      </c>
      <c r="M13" s="10">
        <f t="shared" si="2"/>
        <v>390556</v>
      </c>
      <c r="N13" s="10">
        <f t="shared" si="3"/>
        <v>390556</v>
      </c>
    </row>
    <row r="14" spans="1:14" hidden="1">
      <c r="A14" s="9"/>
      <c r="B14" s="5" t="s">
        <v>582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10">
        <f t="shared" si="0"/>
        <v>0</v>
      </c>
      <c r="L14" s="10">
        <f t="shared" si="1"/>
        <v>0</v>
      </c>
      <c r="M14" s="10">
        <f t="shared" si="2"/>
        <v>0</v>
      </c>
      <c r="N14" s="10">
        <f t="shared" si="3"/>
        <v>0</v>
      </c>
    </row>
    <row r="15" spans="1:14" s="83" customFormat="1">
      <c r="A15" s="51" t="s">
        <v>1141</v>
      </c>
      <c r="B15" s="215" t="s">
        <v>107</v>
      </c>
      <c r="C15" s="214">
        <f t="shared" ref="C15:J15" si="5">C6+C7+C8+C9+C10</f>
        <v>103082016</v>
      </c>
      <c r="D15" s="214">
        <f t="shared" si="5"/>
        <v>116805260</v>
      </c>
      <c r="E15" s="214">
        <f t="shared" si="5"/>
        <v>150347533</v>
      </c>
      <c r="F15" s="214">
        <f t="shared" si="5"/>
        <v>123407745</v>
      </c>
      <c r="G15" s="214">
        <f t="shared" si="5"/>
        <v>52198480</v>
      </c>
      <c r="H15" s="214">
        <f t="shared" si="5"/>
        <v>53353000</v>
      </c>
      <c r="I15" s="214">
        <f t="shared" si="5"/>
        <v>55059061</v>
      </c>
      <c r="J15" s="214">
        <f t="shared" si="5"/>
        <v>50762812</v>
      </c>
      <c r="K15" s="214">
        <f t="shared" si="0"/>
        <v>155280496</v>
      </c>
      <c r="L15" s="214">
        <f t="shared" si="1"/>
        <v>170158260</v>
      </c>
      <c r="M15" s="214">
        <f t="shared" si="2"/>
        <v>205406594</v>
      </c>
      <c r="N15" s="214">
        <f t="shared" si="3"/>
        <v>174170557</v>
      </c>
    </row>
    <row r="16" spans="1:14" s="83" customFormat="1">
      <c r="A16" s="51" t="s">
        <v>1142</v>
      </c>
      <c r="B16" s="32" t="s">
        <v>149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0</v>
      </c>
      <c r="M16" s="10">
        <f t="shared" si="2"/>
        <v>0</v>
      </c>
      <c r="N16" s="10">
        <f t="shared" si="3"/>
        <v>0</v>
      </c>
    </row>
    <row r="17" spans="1:14" s="83" customFormat="1">
      <c r="A17" s="51" t="s">
        <v>1143</v>
      </c>
      <c r="B17" s="32" t="s">
        <v>116</v>
      </c>
      <c r="C17" s="10">
        <v>3080438</v>
      </c>
      <c r="D17" s="10">
        <v>3067044</v>
      </c>
      <c r="E17" s="10">
        <v>3067044</v>
      </c>
      <c r="F17" s="10">
        <v>3067044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3080438</v>
      </c>
      <c r="L17" s="10">
        <f t="shared" si="1"/>
        <v>3067044</v>
      </c>
      <c r="M17" s="10">
        <f t="shared" si="2"/>
        <v>3067044</v>
      </c>
      <c r="N17" s="10">
        <f t="shared" si="3"/>
        <v>3067044</v>
      </c>
    </row>
    <row r="18" spans="1:14" ht="24.75" customHeight="1">
      <c r="A18" s="9" t="s">
        <v>1144</v>
      </c>
      <c r="B18" s="92" t="s">
        <v>0</v>
      </c>
      <c r="C18" s="93">
        <f t="shared" ref="C18:J18" si="6">C15+C16+C17</f>
        <v>106162454</v>
      </c>
      <c r="D18" s="93">
        <f t="shared" si="6"/>
        <v>119872304</v>
      </c>
      <c r="E18" s="93">
        <f t="shared" si="6"/>
        <v>153414577</v>
      </c>
      <c r="F18" s="93">
        <f t="shared" si="6"/>
        <v>126474789</v>
      </c>
      <c r="G18" s="93">
        <f t="shared" si="6"/>
        <v>52198480</v>
      </c>
      <c r="H18" s="93">
        <f t="shared" si="6"/>
        <v>53353000</v>
      </c>
      <c r="I18" s="93">
        <f t="shared" si="6"/>
        <v>55059061</v>
      </c>
      <c r="J18" s="93">
        <f t="shared" si="6"/>
        <v>50762812</v>
      </c>
      <c r="K18" s="214">
        <f t="shared" si="0"/>
        <v>158360934</v>
      </c>
      <c r="L18" s="214">
        <f t="shared" si="1"/>
        <v>173225304</v>
      </c>
      <c r="M18" s="214">
        <f t="shared" si="2"/>
        <v>208473638</v>
      </c>
      <c r="N18" s="214">
        <f t="shared" si="3"/>
        <v>177237601</v>
      </c>
    </row>
    <row r="19" spans="1:14" ht="20.25" customHeight="1">
      <c r="A19" s="9" t="s">
        <v>1145</v>
      </c>
      <c r="B19" s="13" t="s">
        <v>134</v>
      </c>
      <c r="C19" s="10">
        <v>39591759</v>
      </c>
      <c r="D19" s="10">
        <v>204185943</v>
      </c>
      <c r="E19" s="10">
        <v>338879056</v>
      </c>
      <c r="F19" s="10">
        <v>131251949</v>
      </c>
      <c r="G19" s="10">
        <v>0</v>
      </c>
      <c r="H19" s="10"/>
      <c r="I19" s="10">
        <v>0</v>
      </c>
      <c r="J19" s="10">
        <v>0</v>
      </c>
      <c r="K19" s="10">
        <f t="shared" si="0"/>
        <v>39591759</v>
      </c>
      <c r="L19" s="10">
        <f t="shared" si="1"/>
        <v>204185943</v>
      </c>
      <c r="M19" s="10">
        <f t="shared" si="2"/>
        <v>338879056</v>
      </c>
      <c r="N19" s="10">
        <f t="shared" si="3"/>
        <v>131251949</v>
      </c>
    </row>
    <row r="20" spans="1:14">
      <c r="A20" s="9" t="s">
        <v>1146</v>
      </c>
      <c r="B20" s="13" t="s">
        <v>135</v>
      </c>
      <c r="C20" s="10">
        <v>60338085</v>
      </c>
      <c r="D20" s="10">
        <v>65194488</v>
      </c>
      <c r="E20" s="10">
        <v>65194488</v>
      </c>
      <c r="F20" s="10">
        <v>60496361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60338085</v>
      </c>
      <c r="L20" s="10">
        <f t="shared" si="1"/>
        <v>65194488</v>
      </c>
      <c r="M20" s="10">
        <f t="shared" si="2"/>
        <v>65194488</v>
      </c>
      <c r="N20" s="10">
        <f t="shared" si="3"/>
        <v>60496361</v>
      </c>
    </row>
    <row r="21" spans="1:14">
      <c r="A21" s="9" t="s">
        <v>1147</v>
      </c>
      <c r="B21" s="13" t="s">
        <v>136</v>
      </c>
      <c r="C21" s="10">
        <f>SUM(C22:C24)</f>
        <v>22896585</v>
      </c>
      <c r="D21" s="10">
        <f t="shared" ref="D21:J21" si="7">SUM(D22:D24)</f>
        <v>101216499</v>
      </c>
      <c r="E21" s="10">
        <f>SUM(E22:E24)</f>
        <v>101216499</v>
      </c>
      <c r="F21" s="10">
        <f t="shared" si="7"/>
        <v>5468931</v>
      </c>
      <c r="G21" s="10">
        <f t="shared" si="7"/>
        <v>0</v>
      </c>
      <c r="H21" s="10">
        <f t="shared" si="7"/>
        <v>0</v>
      </c>
      <c r="I21" s="10">
        <f t="shared" si="7"/>
        <v>0</v>
      </c>
      <c r="J21" s="10">
        <f t="shared" si="7"/>
        <v>0</v>
      </c>
      <c r="K21" s="10">
        <f t="shared" si="0"/>
        <v>22896585</v>
      </c>
      <c r="L21" s="10">
        <f t="shared" si="1"/>
        <v>101216499</v>
      </c>
      <c r="M21" s="10">
        <f t="shared" si="2"/>
        <v>101216499</v>
      </c>
      <c r="N21" s="10">
        <f t="shared" si="3"/>
        <v>5468931</v>
      </c>
    </row>
    <row r="22" spans="1:14">
      <c r="A22" s="9" t="s">
        <v>1148</v>
      </c>
      <c r="B22" s="5" t="s">
        <v>137</v>
      </c>
      <c r="C22" s="6">
        <v>22896585</v>
      </c>
      <c r="D22" s="6">
        <v>101216499</v>
      </c>
      <c r="E22" s="6">
        <v>101216499</v>
      </c>
      <c r="F22" s="6">
        <v>5468931</v>
      </c>
      <c r="G22" s="6">
        <v>0</v>
      </c>
      <c r="H22" s="6">
        <v>0</v>
      </c>
      <c r="I22" s="6">
        <v>0</v>
      </c>
      <c r="J22" s="6">
        <v>0</v>
      </c>
      <c r="K22" s="10">
        <f t="shared" si="0"/>
        <v>22896585</v>
      </c>
      <c r="L22" s="10">
        <f t="shared" si="1"/>
        <v>101216499</v>
      </c>
      <c r="M22" s="10">
        <f t="shared" si="2"/>
        <v>101216499</v>
      </c>
      <c r="N22" s="10">
        <f t="shared" si="3"/>
        <v>5468931</v>
      </c>
    </row>
    <row r="23" spans="1:14">
      <c r="A23" s="9" t="s">
        <v>1149</v>
      </c>
      <c r="B23" s="5" t="s">
        <v>138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10">
        <f t="shared" si="0"/>
        <v>0</v>
      </c>
      <c r="L23" s="10">
        <f t="shared" si="1"/>
        <v>0</v>
      </c>
      <c r="M23" s="10">
        <f t="shared" si="2"/>
        <v>0</v>
      </c>
      <c r="N23" s="10">
        <f t="shared" si="3"/>
        <v>0</v>
      </c>
    </row>
    <row r="24" spans="1:14">
      <c r="A24" s="9" t="s">
        <v>1150</v>
      </c>
      <c r="B24" s="5" t="s">
        <v>133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0</v>
      </c>
    </row>
    <row r="25" spans="1:14" ht="47.25" hidden="1">
      <c r="A25" s="9"/>
      <c r="B25" s="5" t="s">
        <v>74</v>
      </c>
      <c r="C25" s="6" t="e">
        <f>#REF!+#REF!</f>
        <v>#REF!</v>
      </c>
      <c r="D25" s="6" t="e">
        <f>#REF!+#REF!</f>
        <v>#REF!</v>
      </c>
      <c r="E25" s="6" t="e">
        <f>#REF!+#REF!</f>
        <v>#REF!</v>
      </c>
      <c r="F25" s="6" t="e">
        <f>#REF!+#REF!</f>
        <v>#REF!</v>
      </c>
      <c r="G25" s="6" t="e">
        <f>#REF!+#REF!</f>
        <v>#REF!</v>
      </c>
      <c r="H25" s="6" t="e">
        <f>#REF!+#REF!</f>
        <v>#REF!</v>
      </c>
      <c r="I25" s="6" t="e">
        <f>#REF!+#REF!</f>
        <v>#REF!</v>
      </c>
      <c r="J25" s="6" t="e">
        <f>#REF!+#REF!</f>
        <v>#REF!</v>
      </c>
      <c r="K25" s="10" t="e">
        <f t="shared" si="0"/>
        <v>#REF!</v>
      </c>
      <c r="L25" s="10" t="e">
        <f t="shared" si="1"/>
        <v>#REF!</v>
      </c>
      <c r="M25" s="10" t="e">
        <f t="shared" si="2"/>
        <v>#REF!</v>
      </c>
      <c r="N25" s="10" t="e">
        <f t="shared" si="3"/>
        <v>#REF!</v>
      </c>
    </row>
    <row r="26" spans="1:14" s="1" customFormat="1">
      <c r="A26" s="9" t="s">
        <v>1151</v>
      </c>
      <c r="B26" s="215" t="s">
        <v>108</v>
      </c>
      <c r="C26" s="214">
        <f t="shared" ref="C26:J26" si="8">C19+C20+C21</f>
        <v>122826429</v>
      </c>
      <c r="D26" s="214">
        <f t="shared" si="8"/>
        <v>370596930</v>
      </c>
      <c r="E26" s="214">
        <f t="shared" si="8"/>
        <v>505290043</v>
      </c>
      <c r="F26" s="214">
        <f t="shared" si="8"/>
        <v>197217241</v>
      </c>
      <c r="G26" s="214">
        <f t="shared" si="8"/>
        <v>0</v>
      </c>
      <c r="H26" s="214">
        <f t="shared" si="8"/>
        <v>0</v>
      </c>
      <c r="I26" s="214">
        <f t="shared" si="8"/>
        <v>0</v>
      </c>
      <c r="J26" s="214">
        <f t="shared" si="8"/>
        <v>0</v>
      </c>
      <c r="K26" s="214">
        <f t="shared" si="0"/>
        <v>122826429</v>
      </c>
      <c r="L26" s="214">
        <f t="shared" si="1"/>
        <v>370596930</v>
      </c>
      <c r="M26" s="214">
        <f t="shared" si="2"/>
        <v>505290043</v>
      </c>
      <c r="N26" s="214">
        <f t="shared" si="3"/>
        <v>197217241</v>
      </c>
    </row>
    <row r="27" spans="1:14" s="1" customFormat="1">
      <c r="A27" s="9" t="s">
        <v>1152</v>
      </c>
      <c r="B27" s="32" t="s">
        <v>116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0</v>
      </c>
      <c r="M27" s="10">
        <f t="shared" si="2"/>
        <v>0</v>
      </c>
      <c r="N27" s="10">
        <f t="shared" si="3"/>
        <v>0</v>
      </c>
    </row>
    <row r="28" spans="1:14" ht="24" customHeight="1">
      <c r="A28" s="9" t="s">
        <v>1153</v>
      </c>
      <c r="B28" s="92" t="s">
        <v>1</v>
      </c>
      <c r="C28" s="93">
        <f t="shared" ref="C28:J28" si="9">C26+C27</f>
        <v>122826429</v>
      </c>
      <c r="D28" s="93">
        <f t="shared" si="9"/>
        <v>370596930</v>
      </c>
      <c r="E28" s="93">
        <f t="shared" si="9"/>
        <v>505290043</v>
      </c>
      <c r="F28" s="93">
        <f t="shared" si="9"/>
        <v>197217241</v>
      </c>
      <c r="G28" s="93">
        <f t="shared" si="9"/>
        <v>0</v>
      </c>
      <c r="H28" s="93">
        <f t="shared" si="9"/>
        <v>0</v>
      </c>
      <c r="I28" s="93">
        <f t="shared" si="9"/>
        <v>0</v>
      </c>
      <c r="J28" s="93">
        <f t="shared" si="9"/>
        <v>0</v>
      </c>
      <c r="K28" s="214">
        <f t="shared" si="0"/>
        <v>122826429</v>
      </c>
      <c r="L28" s="214">
        <f t="shared" si="1"/>
        <v>370596930</v>
      </c>
      <c r="M28" s="214">
        <f t="shared" si="2"/>
        <v>505290043</v>
      </c>
      <c r="N28" s="214">
        <f t="shared" si="3"/>
        <v>197217241</v>
      </c>
    </row>
    <row r="29" spans="1:14" ht="36" customHeight="1">
      <c r="A29" s="9" t="s">
        <v>1154</v>
      </c>
      <c r="B29" s="15" t="s">
        <v>2</v>
      </c>
      <c r="C29" s="11">
        <f t="shared" ref="C29:J29" si="10">C18+C28</f>
        <v>228988883</v>
      </c>
      <c r="D29" s="11">
        <f t="shared" si="10"/>
        <v>490469234</v>
      </c>
      <c r="E29" s="11">
        <f t="shared" si="10"/>
        <v>658704620</v>
      </c>
      <c r="F29" s="11">
        <f t="shared" si="10"/>
        <v>323692030</v>
      </c>
      <c r="G29" s="11">
        <f t="shared" si="10"/>
        <v>52198480</v>
      </c>
      <c r="H29" s="11">
        <f t="shared" si="10"/>
        <v>53353000</v>
      </c>
      <c r="I29" s="11">
        <f t="shared" si="10"/>
        <v>55059061</v>
      </c>
      <c r="J29" s="11">
        <f t="shared" si="10"/>
        <v>50762812</v>
      </c>
      <c r="K29" s="10">
        <f t="shared" si="0"/>
        <v>281187363</v>
      </c>
      <c r="L29" s="10">
        <f t="shared" si="1"/>
        <v>543822234</v>
      </c>
      <c r="M29" s="10">
        <f t="shared" si="2"/>
        <v>713763681</v>
      </c>
      <c r="N29" s="10">
        <f t="shared" si="3"/>
        <v>374454842</v>
      </c>
    </row>
  </sheetData>
  <mergeCells count="2">
    <mergeCell ref="B2:N2"/>
    <mergeCell ref="B1:N1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47" orientation="landscape" r:id="rId1"/>
  <headerFooter alignWithMargins="0">
    <oddHeader xml:space="preserve">&amp;C19. melléklet a 7/2021. (V. 27.) önkormányzati rendelethez 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Munka23">
    <tabColor rgb="FF00B0F0"/>
    <pageSetUpPr fitToPage="1"/>
  </sheetPr>
  <dimension ref="A1:N32"/>
  <sheetViews>
    <sheetView view="pageLayout" zoomScaleNormal="100" workbookViewId="0">
      <selection activeCell="E16" sqref="E16"/>
    </sheetView>
  </sheetViews>
  <sheetFormatPr defaultRowHeight="15.75"/>
  <cols>
    <col min="1" max="1" width="9.140625" style="2"/>
    <col min="2" max="2" width="57.5703125" style="2" customWidth="1"/>
    <col min="3" max="14" width="17" style="2" customWidth="1"/>
    <col min="15" max="16384" width="9.140625" style="2"/>
  </cols>
  <sheetData>
    <row r="1" spans="1:14" s="1" customFormat="1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75" customHeight="1">
      <c r="B2" s="410" t="s">
        <v>85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>
      <c r="B3" s="410" t="s">
        <v>920</v>
      </c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>
      <c r="B4" s="86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97" customFormat="1">
      <c r="A5" s="328"/>
      <c r="B5" s="342" t="s">
        <v>1122</v>
      </c>
      <c r="C5" s="329" t="s">
        <v>1123</v>
      </c>
      <c r="D5" s="329" t="s">
        <v>1124</v>
      </c>
      <c r="E5" s="329" t="s">
        <v>1125</v>
      </c>
      <c r="F5" s="329" t="s">
        <v>1126</v>
      </c>
      <c r="G5" s="329" t="s">
        <v>1127</v>
      </c>
      <c r="H5" s="329" t="s">
        <v>1128</v>
      </c>
      <c r="I5" s="329" t="s">
        <v>1129</v>
      </c>
      <c r="J5" s="329" t="s">
        <v>1130</v>
      </c>
      <c r="K5" s="329" t="s">
        <v>1131</v>
      </c>
      <c r="L5" s="329" t="s">
        <v>1187</v>
      </c>
      <c r="M5" s="328" t="s">
        <v>1304</v>
      </c>
      <c r="N5" s="328" t="s">
        <v>1305</v>
      </c>
    </row>
    <row r="6" spans="1:14" ht="63">
      <c r="A6" s="9" t="s">
        <v>1132</v>
      </c>
      <c r="B6" s="4" t="s">
        <v>11</v>
      </c>
      <c r="C6" s="12" t="s">
        <v>1090</v>
      </c>
      <c r="D6" s="12" t="s">
        <v>1091</v>
      </c>
      <c r="E6" s="12" t="s">
        <v>1092</v>
      </c>
      <c r="F6" s="12" t="s">
        <v>1093</v>
      </c>
      <c r="G6" s="12" t="s">
        <v>1094</v>
      </c>
      <c r="H6" s="12" t="s">
        <v>1095</v>
      </c>
      <c r="I6" s="12" t="s">
        <v>1096</v>
      </c>
      <c r="J6" s="12" t="s">
        <v>1097</v>
      </c>
      <c r="K6" s="12" t="s">
        <v>1098</v>
      </c>
      <c r="L6" s="12" t="s">
        <v>1099</v>
      </c>
      <c r="M6" s="12" t="s">
        <v>1100</v>
      </c>
      <c r="N6" s="12" t="s">
        <v>1101</v>
      </c>
    </row>
    <row r="7" spans="1:14">
      <c r="A7" s="9" t="s">
        <v>1133</v>
      </c>
      <c r="B7" s="39" t="s">
        <v>139</v>
      </c>
      <c r="C7" s="10">
        <f t="shared" ref="C7:J7" si="0">SUM(C8:C10)</f>
        <v>122343740</v>
      </c>
      <c r="D7" s="10">
        <f t="shared" si="0"/>
        <v>101510300</v>
      </c>
      <c r="E7" s="10">
        <f t="shared" si="0"/>
        <v>105866720</v>
      </c>
      <c r="F7" s="10">
        <f t="shared" si="0"/>
        <v>116753667</v>
      </c>
      <c r="G7" s="10">
        <f>SUM(G8:G10)</f>
        <v>3635196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>C7+G7</f>
        <v>125978936</v>
      </c>
      <c r="L7" s="10">
        <f>D7+H7</f>
        <v>101510300</v>
      </c>
      <c r="M7" s="10">
        <f>E7+I7</f>
        <v>105866720</v>
      </c>
      <c r="N7" s="10">
        <f>F7+J7</f>
        <v>116753667</v>
      </c>
    </row>
    <row r="8" spans="1:14">
      <c r="A8" s="9" t="s">
        <v>1134</v>
      </c>
      <c r="B8" s="9" t="s">
        <v>140</v>
      </c>
      <c r="C8" s="6">
        <v>90487116</v>
      </c>
      <c r="D8" s="6">
        <v>76676124</v>
      </c>
      <c r="E8" s="6">
        <v>90156878</v>
      </c>
      <c r="F8" s="6">
        <v>90156878</v>
      </c>
      <c r="G8" s="6"/>
      <c r="H8" s="6">
        <v>0</v>
      </c>
      <c r="I8" s="6">
        <v>0</v>
      </c>
      <c r="J8" s="6">
        <v>0</v>
      </c>
      <c r="K8" s="10">
        <f t="shared" ref="K8:K31" si="1">C8+G8</f>
        <v>90487116</v>
      </c>
      <c r="L8" s="10">
        <f t="shared" ref="L8:L31" si="2">D8+H8</f>
        <v>76676124</v>
      </c>
      <c r="M8" s="10">
        <f t="shared" ref="M8:M31" si="3">E8+I8</f>
        <v>90156878</v>
      </c>
      <c r="N8" s="10">
        <f t="shared" ref="N8:N31" si="4">F8+J8</f>
        <v>90156878</v>
      </c>
    </row>
    <row r="9" spans="1:14">
      <c r="A9" s="9" t="s">
        <v>1135</v>
      </c>
      <c r="B9" s="9" t="s">
        <v>1075</v>
      </c>
      <c r="C9" s="6"/>
      <c r="D9" s="6"/>
      <c r="E9" s="6"/>
      <c r="F9" s="6">
        <v>1854</v>
      </c>
      <c r="G9" s="6"/>
      <c r="H9" s="6"/>
      <c r="I9" s="6"/>
      <c r="J9" s="6"/>
      <c r="K9" s="10"/>
      <c r="L9" s="10"/>
      <c r="M9" s="10"/>
      <c r="N9" s="10">
        <f t="shared" si="4"/>
        <v>1854</v>
      </c>
    </row>
    <row r="10" spans="1:14" ht="31.5">
      <c r="A10" s="9" t="s">
        <v>1136</v>
      </c>
      <c r="B10" s="26" t="s">
        <v>141</v>
      </c>
      <c r="C10" s="6">
        <v>31856624</v>
      </c>
      <c r="D10" s="6">
        <v>24834176</v>
      </c>
      <c r="E10" s="6">
        <v>15709842</v>
      </c>
      <c r="F10" s="6">
        <v>26594935</v>
      </c>
      <c r="G10" s="6">
        <v>3635196</v>
      </c>
      <c r="H10" s="6"/>
      <c r="I10" s="6"/>
      <c r="J10" s="6"/>
      <c r="K10" s="10">
        <f t="shared" si="1"/>
        <v>35491820</v>
      </c>
      <c r="L10" s="10">
        <f t="shared" si="2"/>
        <v>24834176</v>
      </c>
      <c r="M10" s="10">
        <f t="shared" si="3"/>
        <v>15709842</v>
      </c>
      <c r="N10" s="10">
        <f t="shared" si="4"/>
        <v>26594935</v>
      </c>
    </row>
    <row r="11" spans="1:14">
      <c r="A11" s="9" t="s">
        <v>1137</v>
      </c>
      <c r="B11" s="33" t="s">
        <v>145</v>
      </c>
      <c r="C11" s="10">
        <v>0</v>
      </c>
      <c r="D11" s="10">
        <v>0</v>
      </c>
      <c r="E11" s="10">
        <v>0</v>
      </c>
      <c r="F11" s="10">
        <v>0</v>
      </c>
      <c r="G11" s="10"/>
      <c r="H11" s="10">
        <v>0</v>
      </c>
      <c r="I11" s="10">
        <v>0</v>
      </c>
      <c r="J11" s="10">
        <v>0</v>
      </c>
      <c r="K11" s="10">
        <f t="shared" si="1"/>
        <v>0</v>
      </c>
      <c r="L11" s="10">
        <f t="shared" si="2"/>
        <v>0</v>
      </c>
      <c r="M11" s="10">
        <f t="shared" si="3"/>
        <v>0</v>
      </c>
      <c r="N11" s="10">
        <f t="shared" si="4"/>
        <v>0</v>
      </c>
    </row>
    <row r="12" spans="1:14">
      <c r="A12" s="9" t="s">
        <v>1138</v>
      </c>
      <c r="B12" s="33" t="s">
        <v>142</v>
      </c>
      <c r="C12" s="10">
        <v>11769389</v>
      </c>
      <c r="D12" s="10">
        <v>16600000</v>
      </c>
      <c r="E12" s="10">
        <v>16600000</v>
      </c>
      <c r="F12" s="10">
        <v>6560173</v>
      </c>
      <c r="G12" s="10"/>
      <c r="H12" s="10">
        <v>0</v>
      </c>
      <c r="I12" s="10">
        <v>0</v>
      </c>
      <c r="J12" s="10">
        <v>0</v>
      </c>
      <c r="K12" s="10">
        <f t="shared" si="1"/>
        <v>11769389</v>
      </c>
      <c r="L12" s="10">
        <f t="shared" si="2"/>
        <v>16600000</v>
      </c>
      <c r="M12" s="10">
        <f t="shared" si="3"/>
        <v>16600000</v>
      </c>
      <c r="N12" s="10">
        <f t="shared" si="4"/>
        <v>6560173</v>
      </c>
    </row>
    <row r="13" spans="1:14">
      <c r="A13" s="9" t="s">
        <v>1139</v>
      </c>
      <c r="B13" s="33" t="s">
        <v>143</v>
      </c>
      <c r="C13" s="10">
        <v>16829147</v>
      </c>
      <c r="D13" s="10">
        <v>18272500</v>
      </c>
      <c r="E13" s="10">
        <v>19550317</v>
      </c>
      <c r="F13" s="10">
        <v>21877504</v>
      </c>
      <c r="G13" s="10">
        <v>1</v>
      </c>
      <c r="H13" s="10">
        <v>0</v>
      </c>
      <c r="I13" s="10"/>
      <c r="J13" s="10"/>
      <c r="K13" s="10">
        <f t="shared" si="1"/>
        <v>16829148</v>
      </c>
      <c r="L13" s="10">
        <f t="shared" si="2"/>
        <v>18272500</v>
      </c>
      <c r="M13" s="10">
        <f t="shared" si="3"/>
        <v>19550317</v>
      </c>
      <c r="N13" s="10">
        <f t="shared" si="4"/>
        <v>21877504</v>
      </c>
    </row>
    <row r="14" spans="1:14">
      <c r="A14" s="9" t="s">
        <v>1140</v>
      </c>
      <c r="B14" s="94" t="s">
        <v>109</v>
      </c>
      <c r="C14" s="10">
        <f t="shared" ref="C14:J14" si="5">C7+C11+C12+C13</f>
        <v>150942276</v>
      </c>
      <c r="D14" s="10">
        <f t="shared" si="5"/>
        <v>136382800</v>
      </c>
      <c r="E14" s="10">
        <f t="shared" si="5"/>
        <v>142017037</v>
      </c>
      <c r="F14" s="10">
        <f t="shared" si="5"/>
        <v>145191344</v>
      </c>
      <c r="G14" s="10">
        <f t="shared" si="5"/>
        <v>3635197</v>
      </c>
      <c r="H14" s="10">
        <f t="shared" si="5"/>
        <v>0</v>
      </c>
      <c r="I14" s="10">
        <f t="shared" si="5"/>
        <v>0</v>
      </c>
      <c r="J14" s="10">
        <f t="shared" si="5"/>
        <v>0</v>
      </c>
      <c r="K14" s="10">
        <f t="shared" si="1"/>
        <v>154577473</v>
      </c>
      <c r="L14" s="10">
        <f t="shared" si="2"/>
        <v>136382800</v>
      </c>
      <c r="M14" s="10">
        <f t="shared" si="3"/>
        <v>142017037</v>
      </c>
      <c r="N14" s="10">
        <f t="shared" si="4"/>
        <v>145191344</v>
      </c>
    </row>
    <row r="15" spans="1:14" s="97" customFormat="1" ht="18.75" customHeight="1">
      <c r="A15" s="51" t="s">
        <v>1141</v>
      </c>
      <c r="B15" s="94" t="s">
        <v>4</v>
      </c>
      <c r="C15" s="84"/>
      <c r="D15" s="84"/>
      <c r="E15" s="84"/>
      <c r="F15" s="84"/>
      <c r="G15" s="84">
        <f>G14-'MÉRLEG KIADÁS'!G15</f>
        <v>-48563283</v>
      </c>
      <c r="H15" s="84">
        <f>H14-'MÉRLEG KIADÁS'!H15</f>
        <v>-53353000</v>
      </c>
      <c r="I15" s="84">
        <f>I14-'MÉRLEG KIADÁS'!I15</f>
        <v>-55059061</v>
      </c>
      <c r="J15" s="84">
        <f>J14-'MÉRLEG KIADÁS'!J15</f>
        <v>-50762812</v>
      </c>
      <c r="K15" s="84">
        <f>K14-'MÉRLEG KIADÁS'!K15</f>
        <v>-703023</v>
      </c>
      <c r="L15" s="84">
        <f>L14-'MÉRLEG KIADÁS'!L15</f>
        <v>-33775460</v>
      </c>
      <c r="M15" s="84">
        <f>M14-'MÉRLEG KIADÁS'!M15</f>
        <v>-63389557</v>
      </c>
      <c r="N15" s="84">
        <f>N14-'MÉRLEG KIADÁS'!N15</f>
        <v>-28979213</v>
      </c>
    </row>
    <row r="16" spans="1:14" s="97" customFormat="1" ht="19.5" customHeight="1">
      <c r="A16" s="51" t="s">
        <v>1142</v>
      </c>
      <c r="B16" s="94" t="s">
        <v>5</v>
      </c>
      <c r="C16" s="78">
        <f>C14-'MÉRLEG KIADÁS'!C15</f>
        <v>47860260</v>
      </c>
      <c r="D16" s="78">
        <f>D14-'MÉRLEG KIADÁS'!D15</f>
        <v>19577540</v>
      </c>
      <c r="E16" s="78">
        <f>E14-'MÉRLEG KIADÁS'!E15</f>
        <v>-8330496</v>
      </c>
      <c r="F16" s="78">
        <f>F14-'MÉRLEG KIADÁS'!F15</f>
        <v>21783599</v>
      </c>
      <c r="G16" s="78">
        <v>0</v>
      </c>
      <c r="H16" s="78">
        <v>0</v>
      </c>
      <c r="I16" s="78">
        <v>0</v>
      </c>
      <c r="J16" s="78">
        <v>0</v>
      </c>
      <c r="K16" s="78"/>
      <c r="L16" s="78"/>
      <c r="M16" s="78"/>
      <c r="N16" s="78"/>
    </row>
    <row r="17" spans="1:14" ht="31.5">
      <c r="A17" s="9" t="s">
        <v>1143</v>
      </c>
      <c r="B17" s="94" t="s">
        <v>150</v>
      </c>
      <c r="C17" s="84">
        <v>12752733</v>
      </c>
      <c r="D17" s="84">
        <v>24511711</v>
      </c>
      <c r="E17" s="84">
        <v>24511711</v>
      </c>
      <c r="F17" s="84">
        <v>24511711</v>
      </c>
      <c r="G17" s="84">
        <v>375216</v>
      </c>
      <c r="H17" s="84"/>
      <c r="I17" s="84">
        <v>1433121</v>
      </c>
      <c r="J17" s="84">
        <v>1433121</v>
      </c>
      <c r="K17" s="10">
        <f t="shared" si="1"/>
        <v>13127949</v>
      </c>
      <c r="L17" s="10">
        <f t="shared" si="2"/>
        <v>24511711</v>
      </c>
      <c r="M17" s="10">
        <f t="shared" si="3"/>
        <v>25944832</v>
      </c>
      <c r="N17" s="10">
        <f t="shared" si="4"/>
        <v>25944832</v>
      </c>
    </row>
    <row r="18" spans="1:14" ht="31.5">
      <c r="A18" s="9" t="s">
        <v>1144</v>
      </c>
      <c r="B18" s="32" t="s">
        <v>148</v>
      </c>
      <c r="C18" s="84">
        <v>0</v>
      </c>
      <c r="D18" s="84">
        <v>0</v>
      </c>
      <c r="E18" s="84">
        <v>0</v>
      </c>
      <c r="F18" s="84">
        <v>0</v>
      </c>
      <c r="G18" s="84">
        <v>49996404</v>
      </c>
      <c r="H18" s="84">
        <v>53353000</v>
      </c>
      <c r="I18" s="84">
        <v>53625940</v>
      </c>
      <c r="J18" s="84">
        <v>53625940</v>
      </c>
      <c r="K18" s="10">
        <v>0</v>
      </c>
      <c r="L18" s="10">
        <v>0</v>
      </c>
      <c r="M18" s="10">
        <v>0</v>
      </c>
      <c r="N18" s="10">
        <v>0</v>
      </c>
    </row>
    <row r="19" spans="1:14">
      <c r="A19" s="9" t="s">
        <v>1145</v>
      </c>
      <c r="B19" s="32" t="s">
        <v>117</v>
      </c>
      <c r="C19" s="84">
        <v>3067044</v>
      </c>
      <c r="D19" s="84">
        <v>0</v>
      </c>
      <c r="E19" s="84">
        <v>0</v>
      </c>
      <c r="F19" s="84">
        <v>3585128</v>
      </c>
      <c r="G19" s="84"/>
      <c r="H19" s="84"/>
      <c r="I19" s="84"/>
      <c r="J19" s="84"/>
      <c r="K19" s="10">
        <f t="shared" si="1"/>
        <v>3067044</v>
      </c>
      <c r="L19" s="10">
        <f t="shared" si="2"/>
        <v>0</v>
      </c>
      <c r="M19" s="10">
        <f t="shared" si="3"/>
        <v>0</v>
      </c>
      <c r="N19" s="10">
        <f t="shared" si="4"/>
        <v>3585128</v>
      </c>
    </row>
    <row r="20" spans="1:14">
      <c r="A20" s="9" t="s">
        <v>1146</v>
      </c>
      <c r="B20" s="92" t="s">
        <v>0</v>
      </c>
      <c r="C20" s="93">
        <f t="shared" ref="C20:N20" si="6">C14+C17+C18+C19</f>
        <v>166762053</v>
      </c>
      <c r="D20" s="93">
        <f t="shared" si="6"/>
        <v>160894511</v>
      </c>
      <c r="E20" s="93">
        <f t="shared" si="6"/>
        <v>166528748</v>
      </c>
      <c r="F20" s="93">
        <f t="shared" si="6"/>
        <v>173288183</v>
      </c>
      <c r="G20" s="93">
        <f t="shared" si="6"/>
        <v>54006817</v>
      </c>
      <c r="H20" s="93">
        <f t="shared" si="6"/>
        <v>53353000</v>
      </c>
      <c r="I20" s="93">
        <f t="shared" si="6"/>
        <v>55059061</v>
      </c>
      <c r="J20" s="93">
        <f t="shared" si="6"/>
        <v>55059061</v>
      </c>
      <c r="K20" s="93">
        <f t="shared" si="6"/>
        <v>170772466</v>
      </c>
      <c r="L20" s="93">
        <f t="shared" si="6"/>
        <v>160894511</v>
      </c>
      <c r="M20" s="93">
        <f t="shared" si="6"/>
        <v>167961869</v>
      </c>
      <c r="N20" s="93">
        <f t="shared" si="6"/>
        <v>174721304</v>
      </c>
    </row>
    <row r="21" spans="1:14" ht="19.5" customHeight="1">
      <c r="A21" s="9" t="s">
        <v>1147</v>
      </c>
      <c r="B21" s="39" t="s">
        <v>146</v>
      </c>
      <c r="C21" s="10">
        <v>111439515</v>
      </c>
      <c r="D21" s="10">
        <v>63058810</v>
      </c>
      <c r="E21" s="10">
        <v>205907339</v>
      </c>
      <c r="F21" s="10">
        <v>216411120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1"/>
        <v>111439515</v>
      </c>
      <c r="L21" s="10">
        <f t="shared" si="2"/>
        <v>63058810</v>
      </c>
      <c r="M21" s="10">
        <f t="shared" si="3"/>
        <v>205907339</v>
      </c>
      <c r="N21" s="10">
        <f t="shared" si="4"/>
        <v>216411120</v>
      </c>
    </row>
    <row r="22" spans="1:14" ht="27.75" customHeight="1">
      <c r="A22" s="9" t="s">
        <v>1148</v>
      </c>
      <c r="B22" s="39" t="s">
        <v>144</v>
      </c>
      <c r="C22" s="10">
        <v>0</v>
      </c>
      <c r="D22" s="10">
        <v>8000000</v>
      </c>
      <c r="E22" s="10">
        <v>8000000</v>
      </c>
      <c r="F22" s="10">
        <v>0</v>
      </c>
      <c r="G22" s="10"/>
      <c r="H22" s="10">
        <v>0</v>
      </c>
      <c r="I22" s="10">
        <v>0</v>
      </c>
      <c r="J22" s="10">
        <v>0</v>
      </c>
      <c r="K22" s="10">
        <f t="shared" si="1"/>
        <v>0</v>
      </c>
      <c r="L22" s="10">
        <f t="shared" si="2"/>
        <v>8000000</v>
      </c>
      <c r="M22" s="10">
        <f t="shared" si="3"/>
        <v>8000000</v>
      </c>
      <c r="N22" s="10">
        <f t="shared" si="4"/>
        <v>0</v>
      </c>
    </row>
    <row r="23" spans="1:14">
      <c r="A23" s="9" t="s">
        <v>1149</v>
      </c>
      <c r="B23" s="39" t="s">
        <v>147</v>
      </c>
      <c r="C23" s="10">
        <v>23826352</v>
      </c>
      <c r="D23" s="10">
        <v>99474499</v>
      </c>
      <c r="E23" s="10">
        <v>99474499</v>
      </c>
      <c r="F23" s="10">
        <v>6279998</v>
      </c>
      <c r="G23" s="10"/>
      <c r="H23" s="10">
        <v>0</v>
      </c>
      <c r="I23" s="10">
        <v>0</v>
      </c>
      <c r="J23" s="10">
        <v>0</v>
      </c>
      <c r="K23" s="10">
        <f t="shared" si="1"/>
        <v>23826352</v>
      </c>
      <c r="L23" s="10">
        <f t="shared" si="2"/>
        <v>99474499</v>
      </c>
      <c r="M23" s="10">
        <f t="shared" si="3"/>
        <v>99474499</v>
      </c>
      <c r="N23" s="10">
        <f t="shared" si="4"/>
        <v>6279998</v>
      </c>
    </row>
    <row r="24" spans="1:14">
      <c r="A24" s="9" t="s">
        <v>1150</v>
      </c>
      <c r="B24" s="32" t="s">
        <v>117</v>
      </c>
      <c r="C24" s="33">
        <v>0</v>
      </c>
      <c r="D24" s="33">
        <v>0</v>
      </c>
      <c r="E24" s="33">
        <v>0</v>
      </c>
      <c r="F24" s="33">
        <v>0</v>
      </c>
      <c r="G24" s="33"/>
      <c r="H24" s="33">
        <v>0</v>
      </c>
      <c r="I24" s="33">
        <v>0</v>
      </c>
      <c r="J24" s="33">
        <v>0</v>
      </c>
      <c r="K24" s="10">
        <f t="shared" si="1"/>
        <v>0</v>
      </c>
      <c r="L24" s="10">
        <f t="shared" si="2"/>
        <v>0</v>
      </c>
      <c r="M24" s="10">
        <f t="shared" si="3"/>
        <v>0</v>
      </c>
      <c r="N24" s="10">
        <f t="shared" si="4"/>
        <v>0</v>
      </c>
    </row>
    <row r="25" spans="1:14">
      <c r="A25" s="9" t="s">
        <v>1151</v>
      </c>
      <c r="B25" s="94" t="s">
        <v>3</v>
      </c>
      <c r="C25" s="10">
        <f t="shared" ref="C25:J25" si="7">C21+C22+C23+C24</f>
        <v>135265867</v>
      </c>
      <c r="D25" s="10">
        <f t="shared" si="7"/>
        <v>170533309</v>
      </c>
      <c r="E25" s="10">
        <f t="shared" si="7"/>
        <v>313381838</v>
      </c>
      <c r="F25" s="10">
        <f t="shared" si="7"/>
        <v>222691118</v>
      </c>
      <c r="G25" s="10">
        <f t="shared" si="7"/>
        <v>0</v>
      </c>
      <c r="H25" s="10">
        <f t="shared" si="7"/>
        <v>0</v>
      </c>
      <c r="I25" s="10">
        <f t="shared" si="7"/>
        <v>0</v>
      </c>
      <c r="J25" s="10">
        <f t="shared" si="7"/>
        <v>0</v>
      </c>
      <c r="K25" s="10">
        <f t="shared" si="1"/>
        <v>135265867</v>
      </c>
      <c r="L25" s="10">
        <f t="shared" si="2"/>
        <v>170533309</v>
      </c>
      <c r="M25" s="10">
        <f t="shared" si="3"/>
        <v>313381838</v>
      </c>
      <c r="N25" s="10">
        <f t="shared" si="4"/>
        <v>222691118</v>
      </c>
    </row>
    <row r="26" spans="1:14" ht="25.5" customHeight="1">
      <c r="A26" s="9" t="s">
        <v>1152</v>
      </c>
      <c r="B26" s="94" t="s">
        <v>6</v>
      </c>
      <c r="C26" s="84">
        <f>C25-'MÉRLEG KIADÁS'!C26</f>
        <v>12439438</v>
      </c>
      <c r="D26" s="10">
        <f>D25-'MÉRLEG KIADÁS'!D26</f>
        <v>-200063621</v>
      </c>
      <c r="E26" s="84">
        <f>E25-'MÉRLEG KIADÁS'!E26</f>
        <v>-191908205</v>
      </c>
      <c r="F26" s="84">
        <f>F25-'MÉRLEG KIADÁS'!F26</f>
        <v>25473877</v>
      </c>
      <c r="G26" s="10"/>
      <c r="H26" s="10">
        <v>0</v>
      </c>
      <c r="I26" s="10">
        <v>0</v>
      </c>
      <c r="J26" s="10"/>
      <c r="K26" s="10">
        <f t="shared" si="1"/>
        <v>12439438</v>
      </c>
      <c r="L26" s="10">
        <f t="shared" si="2"/>
        <v>-200063621</v>
      </c>
      <c r="M26" s="84">
        <f>M25-'MÉRLEG KIADÁS'!M26</f>
        <v>-191908205</v>
      </c>
      <c r="N26" s="84">
        <f>N25-'MÉRLEG KIADÁS'!N26</f>
        <v>25473877</v>
      </c>
    </row>
    <row r="27" spans="1:14" ht="25.5" customHeight="1">
      <c r="A27" s="9" t="s">
        <v>1153</v>
      </c>
      <c r="B27" s="94" t="s">
        <v>7</v>
      </c>
      <c r="C27" s="84"/>
      <c r="D27" s="84"/>
      <c r="E27" s="9"/>
      <c r="F27" s="9"/>
      <c r="G27" s="84">
        <f>G25-'MÉRLEG KIADÁS'!G26</f>
        <v>0</v>
      </c>
      <c r="H27" s="84">
        <f>H25-'MÉRLEG KIADÁS'!H26</f>
        <v>0</v>
      </c>
      <c r="I27" s="84">
        <f>I25-'MÉRLEG KIADÁS'!I26</f>
        <v>0</v>
      </c>
      <c r="J27" s="84">
        <f>J25-'MÉRLEG KIADÁS'!J26</f>
        <v>0</v>
      </c>
      <c r="K27" s="84">
        <f>K25-'MÉRLEG KIADÁS'!K26</f>
        <v>12439438</v>
      </c>
      <c r="L27" s="84"/>
      <c r="M27" s="9"/>
      <c r="N27" s="9"/>
    </row>
    <row r="28" spans="1:14" ht="33" customHeight="1">
      <c r="A28" s="9" t="s">
        <v>1154</v>
      </c>
      <c r="B28" s="94" t="s">
        <v>151</v>
      </c>
      <c r="C28" s="10">
        <v>213488276</v>
      </c>
      <c r="D28" s="10">
        <v>212394414</v>
      </c>
      <c r="E28" s="10">
        <v>232419974</v>
      </c>
      <c r="F28" s="10">
        <v>232419974</v>
      </c>
      <c r="G28" s="10"/>
      <c r="H28" s="10">
        <v>0</v>
      </c>
      <c r="I28" s="10">
        <v>0</v>
      </c>
      <c r="J28" s="10">
        <v>0</v>
      </c>
      <c r="K28" s="10">
        <f t="shared" si="1"/>
        <v>213488276</v>
      </c>
      <c r="L28" s="10">
        <f t="shared" si="2"/>
        <v>212394414</v>
      </c>
      <c r="M28" s="10">
        <f t="shared" si="3"/>
        <v>232419974</v>
      </c>
      <c r="N28" s="10">
        <f t="shared" si="4"/>
        <v>232419974</v>
      </c>
    </row>
    <row r="29" spans="1:14" ht="31.5">
      <c r="A29" s="9" t="s">
        <v>1155</v>
      </c>
      <c r="B29" s="32" t="s">
        <v>148</v>
      </c>
      <c r="C29" s="84">
        <v>0</v>
      </c>
      <c r="D29" s="84">
        <v>0</v>
      </c>
      <c r="E29" s="84">
        <v>0</v>
      </c>
      <c r="F29" s="84">
        <v>0</v>
      </c>
      <c r="G29" s="84"/>
      <c r="H29" s="84">
        <v>0</v>
      </c>
      <c r="I29" s="84">
        <v>0</v>
      </c>
      <c r="J29" s="84">
        <v>0</v>
      </c>
      <c r="K29" s="10">
        <f t="shared" si="1"/>
        <v>0</v>
      </c>
      <c r="L29" s="10">
        <f t="shared" si="2"/>
        <v>0</v>
      </c>
      <c r="M29" s="10">
        <f t="shared" si="3"/>
        <v>0</v>
      </c>
      <c r="N29" s="10">
        <f t="shared" si="4"/>
        <v>0</v>
      </c>
    </row>
    <row r="30" spans="1:14">
      <c r="A30" s="9" t="s">
        <v>1156</v>
      </c>
      <c r="B30" s="32" t="s">
        <v>268</v>
      </c>
      <c r="C30" s="84">
        <v>0</v>
      </c>
      <c r="D30" s="84">
        <v>0</v>
      </c>
      <c r="E30" s="84">
        <v>0</v>
      </c>
      <c r="F30" s="84">
        <v>0</v>
      </c>
      <c r="G30" s="84"/>
      <c r="H30" s="84"/>
      <c r="I30" s="84"/>
      <c r="J30" s="84"/>
      <c r="K30" s="10">
        <f t="shared" si="1"/>
        <v>0</v>
      </c>
      <c r="L30" s="10">
        <f t="shared" si="2"/>
        <v>0</v>
      </c>
      <c r="M30" s="10">
        <f t="shared" si="3"/>
        <v>0</v>
      </c>
      <c r="N30" s="10">
        <f t="shared" si="4"/>
        <v>0</v>
      </c>
    </row>
    <row r="31" spans="1:14">
      <c r="A31" s="9" t="s">
        <v>1157</v>
      </c>
      <c r="B31" s="92" t="s">
        <v>1</v>
      </c>
      <c r="C31" s="93">
        <f>C29+C25+C28+C30</f>
        <v>348754143</v>
      </c>
      <c r="D31" s="93">
        <f>D29+D25+D28+D30</f>
        <v>382927723</v>
      </c>
      <c r="E31" s="93">
        <f>E29+E25+E28+E30</f>
        <v>545801812</v>
      </c>
      <c r="F31" s="93">
        <f>F29+F25+F28+F30</f>
        <v>455111092</v>
      </c>
      <c r="G31" s="93">
        <f>G29+G25+G28</f>
        <v>0</v>
      </c>
      <c r="H31" s="93">
        <f>H29+H25+H28</f>
        <v>0</v>
      </c>
      <c r="I31" s="93">
        <f>I29+I25+I28</f>
        <v>0</v>
      </c>
      <c r="J31" s="93">
        <f>J29+J25+J28</f>
        <v>0</v>
      </c>
      <c r="K31" s="214">
        <f t="shared" si="1"/>
        <v>348754143</v>
      </c>
      <c r="L31" s="214">
        <f t="shared" si="2"/>
        <v>382927723</v>
      </c>
      <c r="M31" s="214">
        <f t="shared" si="3"/>
        <v>545801812</v>
      </c>
      <c r="N31" s="214">
        <f t="shared" si="4"/>
        <v>455111092</v>
      </c>
    </row>
    <row r="32" spans="1:14">
      <c r="A32" s="9" t="s">
        <v>1158</v>
      </c>
      <c r="B32" s="4" t="s">
        <v>8</v>
      </c>
      <c r="C32" s="10">
        <f t="shared" ref="C32:N32" si="8">C31+C20</f>
        <v>515516196</v>
      </c>
      <c r="D32" s="10">
        <f t="shared" si="8"/>
        <v>543822234</v>
      </c>
      <c r="E32" s="10">
        <f t="shared" si="8"/>
        <v>712330560</v>
      </c>
      <c r="F32" s="10">
        <f t="shared" si="8"/>
        <v>628399275</v>
      </c>
      <c r="G32" s="10">
        <f t="shared" si="8"/>
        <v>54006817</v>
      </c>
      <c r="H32" s="10">
        <f t="shared" si="8"/>
        <v>53353000</v>
      </c>
      <c r="I32" s="10">
        <f t="shared" si="8"/>
        <v>55059061</v>
      </c>
      <c r="J32" s="10">
        <f t="shared" si="8"/>
        <v>55059061</v>
      </c>
      <c r="K32" s="10">
        <f t="shared" si="8"/>
        <v>519526609</v>
      </c>
      <c r="L32" s="10">
        <f t="shared" si="8"/>
        <v>543822234</v>
      </c>
      <c r="M32" s="10">
        <f t="shared" si="8"/>
        <v>713763681</v>
      </c>
      <c r="N32" s="10">
        <f t="shared" si="8"/>
        <v>629832396</v>
      </c>
    </row>
  </sheetData>
  <mergeCells count="2">
    <mergeCell ref="B3:N3"/>
    <mergeCell ref="B2:N2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52" orientation="landscape" r:id="rId1"/>
  <headerFooter alignWithMargins="0">
    <oddHeader xml:space="preserve">&amp;C19. melléklet a 7/2021. (V. 27.) önkormányzati rendelethez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Munka30">
    <tabColor rgb="FF00B0F0"/>
    <pageSetUpPr fitToPage="1"/>
  </sheetPr>
  <dimension ref="A1:I153"/>
  <sheetViews>
    <sheetView view="pageLayout" zoomScaleNormal="100" workbookViewId="0">
      <selection activeCell="E153" sqref="A1:E153"/>
    </sheetView>
  </sheetViews>
  <sheetFormatPr defaultRowHeight="12.75"/>
  <cols>
    <col min="2" max="2" width="85.85546875" customWidth="1"/>
    <col min="3" max="3" width="25.85546875" customWidth="1"/>
    <col min="4" max="4" width="25.140625" customWidth="1"/>
    <col min="5" max="5" width="20.7109375" customWidth="1"/>
  </cols>
  <sheetData>
    <row r="1" spans="1:9">
      <c r="B1" s="203"/>
    </row>
    <row r="2" spans="1:9" ht="24" customHeight="1">
      <c r="B2" s="422" t="s">
        <v>927</v>
      </c>
      <c r="C2" s="414"/>
      <c r="D2" s="414"/>
      <c r="E2" s="414"/>
      <c r="F2" s="85"/>
      <c r="G2" s="90"/>
      <c r="H2" s="90"/>
      <c r="I2" s="90"/>
    </row>
    <row r="3" spans="1:9" ht="24" customHeight="1">
      <c r="B3" s="134"/>
      <c r="C3" s="85"/>
      <c r="D3" s="85"/>
      <c r="E3" s="85"/>
      <c r="F3" s="85"/>
      <c r="G3" s="90"/>
      <c r="H3" s="90"/>
      <c r="I3" s="90"/>
    </row>
    <row r="4" spans="1:9" ht="15">
      <c r="B4" s="204" t="s">
        <v>559</v>
      </c>
      <c r="C4" s="135"/>
      <c r="D4" s="135"/>
      <c r="E4" s="135"/>
      <c r="F4" s="135"/>
    </row>
    <row r="5" spans="1:9" ht="15">
      <c r="B5" s="204"/>
      <c r="C5" s="135"/>
      <c r="D5" s="135"/>
      <c r="E5" s="135"/>
      <c r="F5" s="135"/>
    </row>
    <row r="6" spans="1:9" ht="15">
      <c r="A6" s="385"/>
      <c r="B6" s="386" t="s">
        <v>1122</v>
      </c>
      <c r="C6" s="386" t="s">
        <v>1123</v>
      </c>
      <c r="D6" s="386" t="s">
        <v>1124</v>
      </c>
      <c r="E6" s="386" t="s">
        <v>1125</v>
      </c>
      <c r="F6" s="135"/>
    </row>
    <row r="7" spans="1:9" ht="26.25">
      <c r="A7" s="387" t="s">
        <v>1132</v>
      </c>
      <c r="B7" s="383" t="s">
        <v>99</v>
      </c>
      <c r="C7" s="384" t="s">
        <v>499</v>
      </c>
      <c r="D7" s="384" t="s">
        <v>500</v>
      </c>
      <c r="E7" s="384" t="s">
        <v>501</v>
      </c>
      <c r="F7" s="135"/>
    </row>
    <row r="8" spans="1:9" ht="15">
      <c r="A8" s="387" t="s">
        <v>1133</v>
      </c>
      <c r="B8" s="238" t="s">
        <v>502</v>
      </c>
      <c r="C8" s="239"/>
      <c r="D8" s="239"/>
      <c r="E8" s="239"/>
      <c r="F8" s="135"/>
    </row>
    <row r="9" spans="1:9" ht="15">
      <c r="A9" s="387" t="s">
        <v>1134</v>
      </c>
      <c r="B9" s="136" t="s">
        <v>301</v>
      </c>
      <c r="C9" s="137"/>
      <c r="D9" s="137"/>
      <c r="E9" s="137">
        <f>C9-D9</f>
        <v>0</v>
      </c>
      <c r="F9" s="135"/>
    </row>
    <row r="10" spans="1:9" ht="15">
      <c r="A10" s="388" t="s">
        <v>1135</v>
      </c>
      <c r="B10" s="205" t="s">
        <v>503</v>
      </c>
      <c r="C10" s="137"/>
      <c r="D10" s="137"/>
      <c r="E10" s="137">
        <f t="shared" ref="E10:E72" si="0">C10-D10</f>
        <v>0</v>
      </c>
      <c r="F10" s="135"/>
    </row>
    <row r="11" spans="1:9" ht="15">
      <c r="A11" s="387" t="s">
        <v>1136</v>
      </c>
      <c r="B11" s="205" t="s">
        <v>504</v>
      </c>
      <c r="C11" s="137"/>
      <c r="D11" s="137"/>
      <c r="E11" s="137">
        <f t="shared" si="0"/>
        <v>0</v>
      </c>
      <c r="F11" s="135"/>
    </row>
    <row r="12" spans="1:9" ht="15">
      <c r="A12" s="387" t="s">
        <v>1137</v>
      </c>
      <c r="B12" s="205" t="s">
        <v>505</v>
      </c>
      <c r="C12" s="137"/>
      <c r="D12" s="137"/>
      <c r="E12" s="137">
        <f t="shared" si="0"/>
        <v>0</v>
      </c>
      <c r="F12" s="135"/>
    </row>
    <row r="13" spans="1:9" ht="15">
      <c r="A13" s="387" t="s">
        <v>1138</v>
      </c>
      <c r="B13" s="205" t="s">
        <v>506</v>
      </c>
      <c r="C13" s="137"/>
      <c r="D13" s="137"/>
      <c r="E13" s="137">
        <f t="shared" si="0"/>
        <v>0</v>
      </c>
      <c r="F13" s="135"/>
    </row>
    <row r="14" spans="1:9" ht="15">
      <c r="A14" s="387" t="s">
        <v>1139</v>
      </c>
      <c r="B14" s="205" t="s">
        <v>507</v>
      </c>
      <c r="C14" s="137"/>
      <c r="D14" s="137"/>
      <c r="E14" s="137">
        <f t="shared" si="0"/>
        <v>0</v>
      </c>
      <c r="F14" s="135"/>
    </row>
    <row r="15" spans="1:9" ht="15">
      <c r="A15" s="387" t="s">
        <v>1140</v>
      </c>
      <c r="B15" s="205" t="s">
        <v>508</v>
      </c>
      <c r="C15" s="137"/>
      <c r="D15" s="137"/>
      <c r="E15" s="137">
        <f t="shared" si="0"/>
        <v>0</v>
      </c>
      <c r="F15" s="135"/>
    </row>
    <row r="16" spans="1:9" s="291" customFormat="1" ht="15">
      <c r="A16" s="389" t="s">
        <v>1141</v>
      </c>
      <c r="B16" s="138" t="s">
        <v>302</v>
      </c>
      <c r="C16" s="233">
        <f>SUM(C17:C21)</f>
        <v>15297860</v>
      </c>
      <c r="D16" s="233">
        <f>SUM(D17:D21)</f>
        <v>14808202</v>
      </c>
      <c r="E16" s="139">
        <f>SUM(E17:E21)</f>
        <v>489658</v>
      </c>
      <c r="F16" s="204"/>
    </row>
    <row r="17" spans="1:6" ht="15">
      <c r="A17" s="387" t="s">
        <v>1142</v>
      </c>
      <c r="B17" s="205" t="s">
        <v>503</v>
      </c>
      <c r="C17" s="232"/>
      <c r="D17" s="232"/>
      <c r="E17" s="137">
        <f t="shared" si="0"/>
        <v>0</v>
      </c>
      <c r="F17" s="135"/>
    </row>
    <row r="18" spans="1:6" ht="15">
      <c r="A18" s="387" t="s">
        <v>1143</v>
      </c>
      <c r="B18" s="205" t="s">
        <v>1057</v>
      </c>
      <c r="C18" s="232"/>
      <c r="D18" s="232"/>
      <c r="E18" s="137">
        <f t="shared" si="0"/>
        <v>0</v>
      </c>
      <c r="F18" s="135"/>
    </row>
    <row r="19" spans="1:6" ht="15">
      <c r="A19" s="387" t="s">
        <v>1144</v>
      </c>
      <c r="B19" s="205" t="s">
        <v>505</v>
      </c>
      <c r="C19" s="232"/>
      <c r="D19" s="232"/>
      <c r="E19" s="137">
        <f t="shared" si="0"/>
        <v>0</v>
      </c>
      <c r="F19" s="135"/>
    </row>
    <row r="20" spans="1:6" ht="15">
      <c r="A20" s="387" t="s">
        <v>1145</v>
      </c>
      <c r="B20" s="205" t="s">
        <v>506</v>
      </c>
      <c r="C20" s="232">
        <v>1500000</v>
      </c>
      <c r="D20" s="232">
        <v>1010342</v>
      </c>
      <c r="E20" s="137">
        <f t="shared" si="0"/>
        <v>489658</v>
      </c>
      <c r="F20" s="135"/>
    </row>
    <row r="21" spans="1:6" ht="15">
      <c r="A21" s="387" t="s">
        <v>1146</v>
      </c>
      <c r="B21" s="205" t="s">
        <v>507</v>
      </c>
      <c r="C21" s="232">
        <f>13257860+540000</f>
        <v>13797860</v>
      </c>
      <c r="D21" s="232">
        <f>13257860+540000</f>
        <v>13797860</v>
      </c>
      <c r="E21" s="137">
        <f t="shared" si="0"/>
        <v>0</v>
      </c>
      <c r="F21" s="135"/>
    </row>
    <row r="22" spans="1:6" ht="15">
      <c r="A22" s="387" t="s">
        <v>1147</v>
      </c>
      <c r="B22" s="205" t="s">
        <v>508</v>
      </c>
      <c r="C22" s="232"/>
      <c r="D22" s="232"/>
      <c r="E22" s="137">
        <f t="shared" si="0"/>
        <v>0</v>
      </c>
      <c r="F22" s="135"/>
    </row>
    <row r="23" spans="1:6" ht="15">
      <c r="A23" s="387" t="s">
        <v>1148</v>
      </c>
      <c r="B23" s="136" t="s">
        <v>303</v>
      </c>
      <c r="C23" s="232"/>
      <c r="D23" s="232"/>
      <c r="E23" s="137">
        <f t="shared" si="0"/>
        <v>0</v>
      </c>
      <c r="F23" s="135"/>
    </row>
    <row r="24" spans="1:6" ht="15">
      <c r="A24" s="387" t="s">
        <v>1149</v>
      </c>
      <c r="B24" s="205" t="s">
        <v>503</v>
      </c>
      <c r="C24" s="232"/>
      <c r="D24" s="232"/>
      <c r="E24" s="137">
        <f t="shared" si="0"/>
        <v>0</v>
      </c>
      <c r="F24" s="135"/>
    </row>
    <row r="25" spans="1:6" ht="15">
      <c r="A25" s="387" t="s">
        <v>1150</v>
      </c>
      <c r="B25" s="205" t="s">
        <v>1057</v>
      </c>
      <c r="C25" s="137"/>
      <c r="D25" s="137"/>
      <c r="E25" s="137">
        <f t="shared" si="0"/>
        <v>0</v>
      </c>
      <c r="F25" s="135"/>
    </row>
    <row r="26" spans="1:6" ht="15">
      <c r="A26" s="387" t="s">
        <v>1151</v>
      </c>
      <c r="B26" s="205" t="s">
        <v>505</v>
      </c>
      <c r="C26" s="137"/>
      <c r="D26" s="137"/>
      <c r="E26" s="137">
        <f t="shared" si="0"/>
        <v>0</v>
      </c>
      <c r="F26" s="135"/>
    </row>
    <row r="27" spans="1:6" ht="15">
      <c r="A27" s="387" t="s">
        <v>1152</v>
      </c>
      <c r="B27" s="205" t="s">
        <v>506</v>
      </c>
      <c r="C27" s="137"/>
      <c r="D27" s="137"/>
      <c r="E27" s="137">
        <f t="shared" si="0"/>
        <v>0</v>
      </c>
      <c r="F27" s="135"/>
    </row>
    <row r="28" spans="1:6" ht="15">
      <c r="A28" s="387" t="s">
        <v>1153</v>
      </c>
      <c r="B28" s="205" t="s">
        <v>507</v>
      </c>
      <c r="C28" s="137"/>
      <c r="D28" s="137"/>
      <c r="E28" s="137">
        <f t="shared" si="0"/>
        <v>0</v>
      </c>
      <c r="F28" s="135"/>
    </row>
    <row r="29" spans="1:6" ht="15">
      <c r="A29" s="387" t="s">
        <v>1154</v>
      </c>
      <c r="B29" s="205" t="s">
        <v>508</v>
      </c>
      <c r="C29" s="137"/>
      <c r="D29" s="137"/>
      <c r="E29" s="137">
        <f t="shared" si="0"/>
        <v>0</v>
      </c>
      <c r="F29" s="135"/>
    </row>
    <row r="30" spans="1:6" s="290" customFormat="1" ht="15">
      <c r="A30" s="387" t="s">
        <v>1155</v>
      </c>
      <c r="B30" s="136" t="s">
        <v>304</v>
      </c>
      <c r="C30" s="232">
        <f t="shared" ref="C30:E31" si="1">C9+C16+C23</f>
        <v>15297860</v>
      </c>
      <c r="D30" s="232">
        <f t="shared" si="1"/>
        <v>14808202</v>
      </c>
      <c r="E30" s="232">
        <f t="shared" si="1"/>
        <v>489658</v>
      </c>
      <c r="F30" s="135"/>
    </row>
    <row r="31" spans="1:6" s="290" customFormat="1" ht="15">
      <c r="A31" s="387" t="s">
        <v>1156</v>
      </c>
      <c r="B31" s="205" t="s">
        <v>503</v>
      </c>
      <c r="C31" s="232">
        <f t="shared" si="1"/>
        <v>0</v>
      </c>
      <c r="D31" s="232">
        <f t="shared" si="1"/>
        <v>0</v>
      </c>
      <c r="E31" s="232">
        <f t="shared" si="1"/>
        <v>0</v>
      </c>
      <c r="F31" s="135"/>
    </row>
    <row r="32" spans="1:6" s="290" customFormat="1" ht="15">
      <c r="A32" s="387" t="s">
        <v>1157</v>
      </c>
      <c r="B32" s="205" t="s">
        <v>1057</v>
      </c>
      <c r="C32" s="232">
        <f>C11+C18+C25</f>
        <v>0</v>
      </c>
      <c r="D32" s="232"/>
      <c r="E32" s="232">
        <f t="shared" si="0"/>
        <v>0</v>
      </c>
      <c r="F32" s="135"/>
    </row>
    <row r="33" spans="1:6" s="290" customFormat="1" ht="15">
      <c r="A33" s="387" t="s">
        <v>1158</v>
      </c>
      <c r="B33" s="205" t="s">
        <v>505</v>
      </c>
      <c r="C33" s="232">
        <f>C12+C19+C26</f>
        <v>0</v>
      </c>
      <c r="D33" s="232">
        <f>D12+D19+D26</f>
        <v>0</v>
      </c>
      <c r="E33" s="232">
        <f>E12+E19+E26</f>
        <v>0</v>
      </c>
      <c r="F33" s="135"/>
    </row>
    <row r="34" spans="1:6" s="290" customFormat="1" ht="15">
      <c r="A34" s="387" t="s">
        <v>1159</v>
      </c>
      <c r="B34" s="205" t="s">
        <v>506</v>
      </c>
      <c r="C34" s="232">
        <f>C20+C27+C13</f>
        <v>1500000</v>
      </c>
      <c r="D34" s="232">
        <f>D20+D27+D13</f>
        <v>1010342</v>
      </c>
      <c r="E34" s="232">
        <f>E20+E27+E13</f>
        <v>489658</v>
      </c>
      <c r="F34" s="135"/>
    </row>
    <row r="35" spans="1:6" s="290" customFormat="1" ht="15">
      <c r="A35" s="387" t="s">
        <v>1160</v>
      </c>
      <c r="B35" s="205" t="s">
        <v>507</v>
      </c>
      <c r="C35" s="232">
        <f t="shared" ref="C35:E36" si="2">C14+C21+C28</f>
        <v>13797860</v>
      </c>
      <c r="D35" s="232">
        <f t="shared" si="2"/>
        <v>13797860</v>
      </c>
      <c r="E35" s="232">
        <f t="shared" si="2"/>
        <v>0</v>
      </c>
      <c r="F35" s="135"/>
    </row>
    <row r="36" spans="1:6" s="290" customFormat="1" ht="15">
      <c r="A36" s="387" t="s">
        <v>1162</v>
      </c>
      <c r="B36" s="205" t="s">
        <v>509</v>
      </c>
      <c r="C36" s="232">
        <f t="shared" si="2"/>
        <v>0</v>
      </c>
      <c r="D36" s="232">
        <f t="shared" si="2"/>
        <v>0</v>
      </c>
      <c r="E36" s="232">
        <f t="shared" si="2"/>
        <v>0</v>
      </c>
      <c r="F36" s="135"/>
    </row>
    <row r="37" spans="1:6" ht="15">
      <c r="A37" s="387" t="s">
        <v>1167</v>
      </c>
      <c r="B37" s="136" t="s">
        <v>305</v>
      </c>
      <c r="C37" s="232">
        <f>SUM(C38:C41)</f>
        <v>1952611355</v>
      </c>
      <c r="D37" s="232">
        <f>SUM(D38:D41)</f>
        <v>407212460</v>
      </c>
      <c r="E37" s="232">
        <f>SUM(E38:E41)</f>
        <v>1545398895</v>
      </c>
      <c r="F37" s="135"/>
    </row>
    <row r="38" spans="1:6" ht="15">
      <c r="A38" s="387" t="s">
        <v>1168</v>
      </c>
      <c r="B38" s="205" t="s">
        <v>503</v>
      </c>
      <c r="C38" s="137"/>
      <c r="D38" s="137"/>
      <c r="E38" s="137">
        <f t="shared" si="0"/>
        <v>0</v>
      </c>
      <c r="F38" s="135"/>
    </row>
    <row r="39" spans="1:6" ht="15">
      <c r="A39" s="387" t="s">
        <v>1169</v>
      </c>
      <c r="B39" s="205" t="s">
        <v>1057</v>
      </c>
      <c r="C39" s="137">
        <f>1475714082+570000</f>
        <v>1476284082</v>
      </c>
      <c r="D39" s="137">
        <v>306539323</v>
      </c>
      <c r="E39" s="137">
        <f t="shared" si="0"/>
        <v>1169744759</v>
      </c>
      <c r="F39" s="135"/>
    </row>
    <row r="40" spans="1:6" ht="15">
      <c r="A40" s="387" t="s">
        <v>1170</v>
      </c>
      <c r="B40" s="205" t="s">
        <v>505</v>
      </c>
      <c r="C40" s="137">
        <v>412347250</v>
      </c>
      <c r="D40" s="137">
        <v>85285785</v>
      </c>
      <c r="E40" s="137">
        <f t="shared" si="0"/>
        <v>327061465</v>
      </c>
      <c r="F40" s="135"/>
    </row>
    <row r="41" spans="1:6" ht="15">
      <c r="A41" s="387" t="s">
        <v>1171</v>
      </c>
      <c r="B41" s="205" t="s">
        <v>506</v>
      </c>
      <c r="C41" s="137">
        <f>6614458+1221000+1442465+4069000+35588000+168000+14877100</f>
        <v>63980023</v>
      </c>
      <c r="D41" s="137">
        <v>15387352</v>
      </c>
      <c r="E41" s="137">
        <f t="shared" si="0"/>
        <v>48592671</v>
      </c>
      <c r="F41" s="135"/>
    </row>
    <row r="42" spans="1:6" ht="15">
      <c r="A42" s="387" t="s">
        <v>1172</v>
      </c>
      <c r="B42" s="205" t="s">
        <v>507</v>
      </c>
      <c r="C42" s="137"/>
      <c r="D42" s="137"/>
      <c r="E42" s="137">
        <f t="shared" si="0"/>
        <v>0</v>
      </c>
      <c r="F42" s="135"/>
    </row>
    <row r="43" spans="1:6" ht="15">
      <c r="A43" s="387" t="s">
        <v>1173</v>
      </c>
      <c r="B43" s="205" t="s">
        <v>509</v>
      </c>
      <c r="C43" s="137"/>
      <c r="D43" s="137"/>
      <c r="E43" s="137">
        <f t="shared" si="0"/>
        <v>0</v>
      </c>
      <c r="F43" s="135"/>
    </row>
    <row r="44" spans="1:6" ht="15">
      <c r="A44" s="387" t="s">
        <v>1174</v>
      </c>
      <c r="B44" s="136" t="s">
        <v>306</v>
      </c>
      <c r="C44" s="137">
        <f>SUM(C45:C50)</f>
        <v>107036760</v>
      </c>
      <c r="D44" s="137">
        <f>SUM(D45:D50)</f>
        <v>88124501</v>
      </c>
      <c r="E44" s="137">
        <f t="shared" si="0"/>
        <v>18912259</v>
      </c>
      <c r="F44" s="135"/>
    </row>
    <row r="45" spans="1:6" ht="15">
      <c r="A45" s="387" t="s">
        <v>1175</v>
      </c>
      <c r="B45" s="205" t="s">
        <v>503</v>
      </c>
      <c r="C45" s="137"/>
      <c r="D45" s="137"/>
      <c r="E45" s="137">
        <f t="shared" si="0"/>
        <v>0</v>
      </c>
      <c r="F45" s="135"/>
    </row>
    <row r="46" spans="1:6" ht="15">
      <c r="A46" s="387" t="s">
        <v>1176</v>
      </c>
      <c r="B46" s="205" t="s">
        <v>1057</v>
      </c>
      <c r="C46" s="232">
        <v>12146902</v>
      </c>
      <c r="D46" s="232">
        <v>8600382</v>
      </c>
      <c r="E46" s="137">
        <f t="shared" si="0"/>
        <v>3546520</v>
      </c>
      <c r="F46" s="135"/>
    </row>
    <row r="47" spans="1:6" ht="15">
      <c r="A47" s="387" t="s">
        <v>1177</v>
      </c>
      <c r="B47" s="205" t="s">
        <v>505</v>
      </c>
      <c r="C47" s="232">
        <v>16595773</v>
      </c>
      <c r="D47" s="232">
        <v>5055476</v>
      </c>
      <c r="E47" s="137">
        <f t="shared" si="0"/>
        <v>11540297</v>
      </c>
      <c r="F47" s="135"/>
    </row>
    <row r="48" spans="1:6" ht="15">
      <c r="A48" s="387" t="s">
        <v>1178</v>
      </c>
      <c r="B48" s="205" t="s">
        <v>506</v>
      </c>
      <c r="C48" s="232">
        <v>5604143</v>
      </c>
      <c r="D48" s="232">
        <v>1778701</v>
      </c>
      <c r="E48" s="137">
        <f t="shared" si="0"/>
        <v>3825442</v>
      </c>
      <c r="F48" s="135"/>
    </row>
    <row r="49" spans="1:6" ht="15">
      <c r="A49" s="387" t="s">
        <v>1179</v>
      </c>
      <c r="B49" s="205" t="s">
        <v>507</v>
      </c>
      <c r="C49" s="232">
        <f>65749796+2122968+4817178</f>
        <v>72689942</v>
      </c>
      <c r="D49" s="232">
        <f>65749796+2122968+4817178</f>
        <v>72689942</v>
      </c>
      <c r="E49" s="137">
        <f t="shared" si="0"/>
        <v>0</v>
      </c>
      <c r="F49" s="135"/>
    </row>
    <row r="50" spans="1:6" ht="15">
      <c r="A50" s="387" t="s">
        <v>1180</v>
      </c>
      <c r="B50" s="205" t="s">
        <v>509</v>
      </c>
      <c r="C50" s="232"/>
      <c r="D50" s="232"/>
      <c r="E50" s="137">
        <f t="shared" si="0"/>
        <v>0</v>
      </c>
      <c r="F50" s="135"/>
    </row>
    <row r="51" spans="1:6" ht="15">
      <c r="A51" s="387" t="s">
        <v>1181</v>
      </c>
      <c r="B51" s="136" t="s">
        <v>307</v>
      </c>
      <c r="C51" s="137"/>
      <c r="D51" s="137"/>
      <c r="E51" s="137">
        <f t="shared" si="0"/>
        <v>0</v>
      </c>
      <c r="F51" s="135"/>
    </row>
    <row r="52" spans="1:6" ht="15">
      <c r="A52" s="387" t="s">
        <v>1182</v>
      </c>
      <c r="B52" s="205" t="s">
        <v>503</v>
      </c>
      <c r="C52" s="137"/>
      <c r="D52" s="137"/>
      <c r="E52" s="137">
        <f t="shared" si="0"/>
        <v>0</v>
      </c>
      <c r="F52" s="135"/>
    </row>
    <row r="53" spans="1:6" ht="15">
      <c r="A53" s="387" t="s">
        <v>1183</v>
      </c>
      <c r="B53" s="205" t="s">
        <v>1057</v>
      </c>
      <c r="C53" s="75"/>
      <c r="D53" s="75"/>
      <c r="E53" s="137">
        <f t="shared" si="0"/>
        <v>0</v>
      </c>
      <c r="F53" s="135"/>
    </row>
    <row r="54" spans="1:6" ht="15">
      <c r="A54" s="387" t="s">
        <v>1184</v>
      </c>
      <c r="B54" s="205" t="s">
        <v>505</v>
      </c>
      <c r="C54" s="75"/>
      <c r="D54" s="75"/>
      <c r="E54" s="137">
        <f t="shared" si="0"/>
        <v>0</v>
      </c>
      <c r="F54" s="135"/>
    </row>
    <row r="55" spans="1:6" ht="15">
      <c r="A55" s="387" t="s">
        <v>1185</v>
      </c>
      <c r="B55" s="205" t="s">
        <v>506</v>
      </c>
      <c r="C55" s="75"/>
      <c r="D55" s="75"/>
      <c r="E55" s="137">
        <f t="shared" si="0"/>
        <v>0</v>
      </c>
      <c r="F55" s="135"/>
    </row>
    <row r="56" spans="1:6" ht="15">
      <c r="A56" s="387" t="s">
        <v>1186</v>
      </c>
      <c r="B56" s="205" t="s">
        <v>507</v>
      </c>
      <c r="C56" s="137"/>
      <c r="D56" s="137"/>
      <c r="E56" s="137">
        <f t="shared" si="0"/>
        <v>0</v>
      </c>
      <c r="F56" s="135"/>
    </row>
    <row r="57" spans="1:6" ht="15">
      <c r="A57" s="387" t="s">
        <v>1188</v>
      </c>
      <c r="B57" s="205" t="s">
        <v>509</v>
      </c>
      <c r="C57" s="137"/>
      <c r="D57" s="137"/>
      <c r="E57" s="137">
        <f t="shared" si="0"/>
        <v>0</v>
      </c>
      <c r="F57" s="135"/>
    </row>
    <row r="58" spans="1:6" ht="15">
      <c r="A58" s="387" t="s">
        <v>1189</v>
      </c>
      <c r="B58" s="136" t="s">
        <v>308</v>
      </c>
      <c r="C58" s="232">
        <v>150420347</v>
      </c>
      <c r="D58" s="232"/>
      <c r="E58" s="137">
        <f t="shared" si="0"/>
        <v>150420347</v>
      </c>
      <c r="F58" s="135"/>
    </row>
    <row r="59" spans="1:6" ht="15">
      <c r="A59" s="387" t="s">
        <v>1190</v>
      </c>
      <c r="B59" s="136" t="s">
        <v>309</v>
      </c>
      <c r="C59" s="232"/>
      <c r="D59" s="232"/>
      <c r="E59" s="137">
        <f t="shared" si="0"/>
        <v>0</v>
      </c>
      <c r="F59" s="135"/>
    </row>
    <row r="60" spans="1:6" ht="15">
      <c r="A60" s="387" t="s">
        <v>1191</v>
      </c>
      <c r="B60" s="138" t="s">
        <v>310</v>
      </c>
      <c r="C60" s="233">
        <f>C37+C44+C51+C58+C59</f>
        <v>2210068462</v>
      </c>
      <c r="D60" s="233">
        <f>D37+D44+D51+D58+D59</f>
        <v>495336961</v>
      </c>
      <c r="E60" s="139">
        <f t="shared" si="0"/>
        <v>1714731501</v>
      </c>
      <c r="F60" s="135"/>
    </row>
    <row r="61" spans="1:6" ht="15">
      <c r="A61" s="387" t="s">
        <v>1192</v>
      </c>
      <c r="B61" s="207" t="s">
        <v>503</v>
      </c>
      <c r="C61" s="233">
        <f t="shared" ref="C61:E63" si="3">C38+C45+C52</f>
        <v>0</v>
      </c>
      <c r="D61" s="233">
        <f t="shared" si="3"/>
        <v>0</v>
      </c>
      <c r="E61" s="233">
        <f t="shared" si="3"/>
        <v>0</v>
      </c>
      <c r="F61" s="135"/>
    </row>
    <row r="62" spans="1:6" ht="15">
      <c r="A62" s="387" t="s">
        <v>1193</v>
      </c>
      <c r="B62" s="207" t="s">
        <v>504</v>
      </c>
      <c r="C62" s="233">
        <f>C39++C46</f>
        <v>1488430984</v>
      </c>
      <c r="D62" s="233">
        <f>D32+D39+D46</f>
        <v>315139705</v>
      </c>
      <c r="E62" s="233">
        <f t="shared" si="3"/>
        <v>1173291279</v>
      </c>
      <c r="F62" s="135"/>
    </row>
    <row r="63" spans="1:6" ht="15">
      <c r="A63" s="387" t="s">
        <v>1194</v>
      </c>
      <c r="B63" s="207" t="s">
        <v>505</v>
      </c>
      <c r="C63" s="233">
        <f>C33+C40+C47</f>
        <v>428943023</v>
      </c>
      <c r="D63" s="233">
        <f>D33+D41+D47</f>
        <v>20442828</v>
      </c>
      <c r="E63" s="233">
        <f t="shared" si="3"/>
        <v>338601762</v>
      </c>
      <c r="F63" s="135"/>
    </row>
    <row r="64" spans="1:6" ht="15">
      <c r="A64" s="387" t="s">
        <v>1195</v>
      </c>
      <c r="B64" s="207" t="s">
        <v>506</v>
      </c>
      <c r="C64" s="233">
        <f>C20+C41+C48</f>
        <v>71084166</v>
      </c>
      <c r="D64" s="233">
        <f>D20+D41+D48</f>
        <v>18176395</v>
      </c>
      <c r="E64" s="233">
        <f>E41+E55+E48</f>
        <v>52418113</v>
      </c>
      <c r="F64" s="135"/>
    </row>
    <row r="65" spans="1:6" ht="15">
      <c r="A65" s="387" t="s">
        <v>1196</v>
      </c>
      <c r="B65" s="207" t="s">
        <v>507</v>
      </c>
      <c r="C65" s="233">
        <f>C42+C49</f>
        <v>72689942</v>
      </c>
      <c r="D65" s="233">
        <f t="shared" ref="C65:E66" si="4">D42+D49+D56</f>
        <v>72689942</v>
      </c>
      <c r="E65" s="233">
        <f t="shared" si="4"/>
        <v>0</v>
      </c>
      <c r="F65" s="135"/>
    </row>
    <row r="66" spans="1:6" ht="15">
      <c r="A66" s="387" t="s">
        <v>1197</v>
      </c>
      <c r="B66" s="207" t="s">
        <v>509</v>
      </c>
      <c r="C66" s="233">
        <f t="shared" si="4"/>
        <v>0</v>
      </c>
      <c r="D66" s="233">
        <f t="shared" si="4"/>
        <v>0</v>
      </c>
      <c r="E66" s="233">
        <f t="shared" si="4"/>
        <v>0</v>
      </c>
      <c r="F66" s="135"/>
    </row>
    <row r="67" spans="1:6" ht="15">
      <c r="A67" s="387" t="s">
        <v>1198</v>
      </c>
      <c r="B67" s="136" t="s">
        <v>311</v>
      </c>
      <c r="C67" s="137">
        <f>C72+C71+C70</f>
        <v>515580</v>
      </c>
      <c r="D67" s="137">
        <f>D72+D71+D70</f>
        <v>0</v>
      </c>
      <c r="E67" s="137">
        <f>E72+E71+E70</f>
        <v>515580</v>
      </c>
      <c r="F67" s="135"/>
    </row>
    <row r="68" spans="1:6" ht="15">
      <c r="A68" s="387" t="s">
        <v>1199</v>
      </c>
      <c r="B68" s="136" t="s">
        <v>510</v>
      </c>
      <c r="C68" s="137"/>
      <c r="D68" s="137"/>
      <c r="E68" s="137">
        <f t="shared" si="0"/>
        <v>0</v>
      </c>
      <c r="F68" s="135"/>
    </row>
    <row r="69" spans="1:6" ht="15">
      <c r="A69" s="387" t="s">
        <v>1200</v>
      </c>
      <c r="B69" s="136" t="s">
        <v>511</v>
      </c>
      <c r="C69" s="137"/>
      <c r="D69" s="137"/>
      <c r="E69" s="137">
        <f t="shared" si="0"/>
        <v>0</v>
      </c>
      <c r="F69" s="135"/>
    </row>
    <row r="70" spans="1:6" ht="15">
      <c r="A70" s="387" t="s">
        <v>1201</v>
      </c>
      <c r="B70" s="136" t="s">
        <v>556</v>
      </c>
      <c r="C70" s="137"/>
      <c r="D70" s="137"/>
      <c r="E70" s="137">
        <f t="shared" si="0"/>
        <v>0</v>
      </c>
      <c r="F70" s="135"/>
    </row>
    <row r="71" spans="1:6" ht="15">
      <c r="A71" s="387" t="s">
        <v>1202</v>
      </c>
      <c r="B71" s="136" t="s">
        <v>558</v>
      </c>
      <c r="C71" s="137">
        <v>15580</v>
      </c>
      <c r="D71" s="137"/>
      <c r="E71" s="137">
        <f t="shared" si="0"/>
        <v>15580</v>
      </c>
      <c r="F71" s="135"/>
    </row>
    <row r="72" spans="1:6" ht="15">
      <c r="A72" s="387" t="s">
        <v>1203</v>
      </c>
      <c r="B72" s="136" t="s">
        <v>557</v>
      </c>
      <c r="C72" s="137">
        <v>500000</v>
      </c>
      <c r="D72" s="137"/>
      <c r="E72" s="137">
        <f t="shared" si="0"/>
        <v>500000</v>
      </c>
      <c r="F72" s="135"/>
    </row>
    <row r="73" spans="1:6" ht="15">
      <c r="A73" s="387" t="s">
        <v>1204</v>
      </c>
      <c r="B73" s="136" t="s">
        <v>312</v>
      </c>
      <c r="C73" s="137"/>
      <c r="D73" s="137"/>
      <c r="E73" s="137">
        <f t="shared" ref="E73:E136" si="5">C73-D73</f>
        <v>0</v>
      </c>
      <c r="F73" s="135"/>
    </row>
    <row r="74" spans="1:6" ht="15">
      <c r="A74" s="387" t="s">
        <v>1205</v>
      </c>
      <c r="B74" s="136" t="s">
        <v>512</v>
      </c>
      <c r="C74" s="137"/>
      <c r="D74" s="137"/>
      <c r="E74" s="137">
        <f t="shared" si="5"/>
        <v>0</v>
      </c>
      <c r="F74" s="135"/>
    </row>
    <row r="75" spans="1:6" ht="15">
      <c r="A75" s="387" t="s">
        <v>1206</v>
      </c>
      <c r="B75" s="136" t="s">
        <v>513</v>
      </c>
      <c r="C75" s="137"/>
      <c r="D75" s="137"/>
      <c r="E75" s="137">
        <f t="shared" si="5"/>
        <v>0</v>
      </c>
      <c r="F75" s="135"/>
    </row>
    <row r="76" spans="1:6" ht="15">
      <c r="A76" s="387" t="s">
        <v>1207</v>
      </c>
      <c r="B76" s="136" t="s">
        <v>313</v>
      </c>
      <c r="C76" s="137"/>
      <c r="D76" s="137"/>
      <c r="E76" s="137">
        <f t="shared" si="5"/>
        <v>0</v>
      </c>
      <c r="F76" s="135"/>
    </row>
    <row r="77" spans="1:6" ht="15">
      <c r="A77" s="387" t="s">
        <v>1208</v>
      </c>
      <c r="B77" s="138" t="s">
        <v>314</v>
      </c>
      <c r="C77" s="139">
        <f>C76+C73+C67</f>
        <v>515580</v>
      </c>
      <c r="D77" s="139">
        <f>D76+D73+D67</f>
        <v>0</v>
      </c>
      <c r="E77" s="139">
        <f>E76+E73+E67</f>
        <v>515580</v>
      </c>
      <c r="F77" s="135"/>
    </row>
    <row r="78" spans="1:6" ht="15">
      <c r="A78" s="387" t="s">
        <v>1209</v>
      </c>
      <c r="B78" s="136" t="s">
        <v>315</v>
      </c>
      <c r="C78" s="137"/>
      <c r="D78" s="137"/>
      <c r="E78" s="137">
        <f t="shared" si="5"/>
        <v>0</v>
      </c>
      <c r="F78" s="135"/>
    </row>
    <row r="79" spans="1:6" ht="15">
      <c r="A79" s="387" t="s">
        <v>1210</v>
      </c>
      <c r="B79" s="205" t="s">
        <v>503</v>
      </c>
      <c r="C79" s="137"/>
      <c r="D79" s="137"/>
      <c r="E79" s="137">
        <f t="shared" si="5"/>
        <v>0</v>
      </c>
      <c r="F79" s="135"/>
    </row>
    <row r="80" spans="1:6" ht="15">
      <c r="A80" s="387" t="s">
        <v>1211</v>
      </c>
      <c r="B80" s="205" t="s">
        <v>504</v>
      </c>
      <c r="C80" s="137"/>
      <c r="D80" s="137"/>
      <c r="E80" s="137">
        <f t="shared" si="5"/>
        <v>0</v>
      </c>
      <c r="F80" s="135"/>
    </row>
    <row r="81" spans="1:6" ht="15">
      <c r="A81" s="387" t="s">
        <v>1212</v>
      </c>
      <c r="B81" s="205" t="s">
        <v>505</v>
      </c>
      <c r="C81" s="137"/>
      <c r="D81" s="137"/>
      <c r="E81" s="137">
        <f t="shared" si="5"/>
        <v>0</v>
      </c>
      <c r="F81" s="135"/>
    </row>
    <row r="82" spans="1:6" ht="15">
      <c r="A82" s="387" t="s">
        <v>1213</v>
      </c>
      <c r="B82" s="205" t="s">
        <v>506</v>
      </c>
      <c r="C82" s="137"/>
      <c r="D82" s="137"/>
      <c r="E82" s="137">
        <f t="shared" si="5"/>
        <v>0</v>
      </c>
      <c r="F82" s="135"/>
    </row>
    <row r="83" spans="1:6" ht="15">
      <c r="A83" s="387" t="s">
        <v>1214</v>
      </c>
      <c r="B83" s="205" t="s">
        <v>507</v>
      </c>
      <c r="C83" s="137"/>
      <c r="D83" s="137"/>
      <c r="E83" s="137">
        <f t="shared" si="5"/>
        <v>0</v>
      </c>
      <c r="F83" s="135"/>
    </row>
    <row r="84" spans="1:6" ht="15">
      <c r="A84" s="387" t="s">
        <v>1215</v>
      </c>
      <c r="B84" s="205" t="s">
        <v>509</v>
      </c>
      <c r="C84" s="137"/>
      <c r="D84" s="137"/>
      <c r="E84" s="137">
        <f t="shared" si="5"/>
        <v>0</v>
      </c>
      <c r="F84" s="135"/>
    </row>
    <row r="85" spans="1:6" ht="15">
      <c r="A85" s="390" t="s">
        <v>1216</v>
      </c>
      <c r="B85" s="136" t="s">
        <v>316</v>
      </c>
      <c r="C85" s="137"/>
      <c r="D85" s="137"/>
      <c r="E85" s="137">
        <f t="shared" si="5"/>
        <v>0</v>
      </c>
      <c r="F85" s="135"/>
    </row>
    <row r="86" spans="1:6" ht="15">
      <c r="A86" s="387" t="s">
        <v>1217</v>
      </c>
      <c r="B86" s="138" t="s">
        <v>514</v>
      </c>
      <c r="C86" s="139"/>
      <c r="D86" s="139"/>
      <c r="E86" s="137">
        <f t="shared" si="5"/>
        <v>0</v>
      </c>
      <c r="F86" s="135"/>
    </row>
    <row r="87" spans="1:6" ht="15">
      <c r="A87" s="387" t="s">
        <v>1218</v>
      </c>
      <c r="B87" s="205" t="s">
        <v>503</v>
      </c>
      <c r="C87" s="139"/>
      <c r="D87" s="139"/>
      <c r="E87" s="137">
        <f t="shared" si="5"/>
        <v>0</v>
      </c>
      <c r="F87" s="135"/>
    </row>
    <row r="88" spans="1:6" ht="15">
      <c r="A88" s="387" t="s">
        <v>1219</v>
      </c>
      <c r="B88" s="205" t="s">
        <v>504</v>
      </c>
      <c r="C88" s="139"/>
      <c r="D88" s="139"/>
      <c r="E88" s="137">
        <f t="shared" si="5"/>
        <v>0</v>
      </c>
      <c r="F88" s="135"/>
    </row>
    <row r="89" spans="1:6" ht="15">
      <c r="A89" s="387" t="s">
        <v>1220</v>
      </c>
      <c r="B89" s="205" t="s">
        <v>505</v>
      </c>
      <c r="C89" s="139"/>
      <c r="D89" s="139"/>
      <c r="E89" s="137">
        <f t="shared" si="5"/>
        <v>0</v>
      </c>
      <c r="F89" s="135"/>
    </row>
    <row r="90" spans="1:6" ht="15">
      <c r="A90" s="387" t="s">
        <v>1221</v>
      </c>
      <c r="B90" s="205" t="s">
        <v>506</v>
      </c>
      <c r="C90" s="139"/>
      <c r="D90" s="139"/>
      <c r="E90" s="137">
        <f t="shared" si="5"/>
        <v>0</v>
      </c>
      <c r="F90" s="135"/>
    </row>
    <row r="91" spans="1:6" ht="15">
      <c r="A91" s="387" t="s">
        <v>1222</v>
      </c>
      <c r="B91" s="205" t="s">
        <v>507</v>
      </c>
      <c r="C91" s="139"/>
      <c r="D91" s="139"/>
      <c r="E91" s="137">
        <f t="shared" si="5"/>
        <v>0</v>
      </c>
      <c r="F91" s="135"/>
    </row>
    <row r="92" spans="1:6" ht="15">
      <c r="A92" s="387" t="s">
        <v>1223</v>
      </c>
      <c r="B92" s="205" t="s">
        <v>509</v>
      </c>
      <c r="C92" s="139"/>
      <c r="D92" s="139"/>
      <c r="E92" s="137">
        <f t="shared" si="5"/>
        <v>0</v>
      </c>
      <c r="F92" s="135"/>
    </row>
    <row r="93" spans="1:6" ht="15">
      <c r="A93" s="387" t="s">
        <v>1224</v>
      </c>
      <c r="B93" s="138" t="s">
        <v>318</v>
      </c>
      <c r="C93" s="139">
        <f>C86+C77+C60+C30</f>
        <v>2225881902</v>
      </c>
      <c r="D93" s="139">
        <f>D86+D77+D60+D30</f>
        <v>510145163</v>
      </c>
      <c r="E93" s="139">
        <f>E86+E77+E60+E30</f>
        <v>1715736739</v>
      </c>
      <c r="F93" s="135"/>
    </row>
    <row r="94" spans="1:6" ht="15">
      <c r="A94" s="387" t="s">
        <v>1225</v>
      </c>
      <c r="B94" s="138" t="s">
        <v>515</v>
      </c>
      <c r="C94" s="139"/>
      <c r="D94" s="139"/>
      <c r="E94" s="137">
        <f t="shared" si="5"/>
        <v>0</v>
      </c>
      <c r="F94" s="135"/>
    </row>
    <row r="95" spans="1:6" ht="15">
      <c r="A95" s="387" t="s">
        <v>1226</v>
      </c>
      <c r="B95" s="205" t="s">
        <v>516</v>
      </c>
      <c r="C95" s="139"/>
      <c r="D95" s="139"/>
      <c r="E95" s="137">
        <f t="shared" si="5"/>
        <v>0</v>
      </c>
      <c r="F95" s="135"/>
    </row>
    <row r="96" spans="1:6" ht="15">
      <c r="A96" s="387" t="s">
        <v>1227</v>
      </c>
      <c r="B96" s="138" t="s">
        <v>1113</v>
      </c>
      <c r="C96" s="139">
        <v>1440942</v>
      </c>
      <c r="D96" s="139"/>
      <c r="E96" s="139">
        <f t="shared" si="5"/>
        <v>1440942</v>
      </c>
      <c r="F96" s="135"/>
    </row>
    <row r="97" spans="1:6" ht="15">
      <c r="A97" s="387" t="s">
        <v>1228</v>
      </c>
      <c r="B97" s="138" t="s">
        <v>517</v>
      </c>
      <c r="C97" s="139">
        <f>C96+C94</f>
        <v>1440942</v>
      </c>
      <c r="D97" s="139">
        <f>D96+D94</f>
        <v>0</v>
      </c>
      <c r="E97" s="139">
        <f>E96+E94</f>
        <v>1440942</v>
      </c>
      <c r="F97" s="135"/>
    </row>
    <row r="98" spans="1:6" ht="15">
      <c r="A98" s="387" t="s">
        <v>1229</v>
      </c>
      <c r="B98" s="136" t="s">
        <v>334</v>
      </c>
      <c r="C98" s="137"/>
      <c r="D98" s="137"/>
      <c r="E98" s="137">
        <f t="shared" si="5"/>
        <v>0</v>
      </c>
      <c r="F98" s="135"/>
    </row>
    <row r="99" spans="1:6" ht="15">
      <c r="A99" s="387" t="s">
        <v>1231</v>
      </c>
      <c r="B99" s="136" t="s">
        <v>335</v>
      </c>
      <c r="C99" s="137">
        <v>527815</v>
      </c>
      <c r="D99" s="137"/>
      <c r="E99" s="137">
        <f t="shared" si="5"/>
        <v>527815</v>
      </c>
      <c r="F99" s="135"/>
    </row>
    <row r="100" spans="1:6" ht="15">
      <c r="A100" s="387" t="s">
        <v>1230</v>
      </c>
      <c r="B100" s="136" t="s">
        <v>336</v>
      </c>
      <c r="C100" s="137">
        <v>242172504</v>
      </c>
      <c r="D100" s="137"/>
      <c r="E100" s="137">
        <f t="shared" si="5"/>
        <v>242172504</v>
      </c>
      <c r="F100" s="135"/>
    </row>
    <row r="101" spans="1:6" ht="15">
      <c r="A101" s="387" t="s">
        <v>1232</v>
      </c>
      <c r="B101" s="136" t="s">
        <v>337</v>
      </c>
      <c r="C101" s="137"/>
      <c r="D101" s="137"/>
      <c r="E101" s="137">
        <f t="shared" si="5"/>
        <v>0</v>
      </c>
      <c r="F101" s="135"/>
    </row>
    <row r="102" spans="1:6" ht="15">
      <c r="A102" s="387" t="s">
        <v>1233</v>
      </c>
      <c r="B102" s="136" t="s">
        <v>338</v>
      </c>
      <c r="C102" s="137"/>
      <c r="D102" s="137"/>
      <c r="E102" s="137">
        <f t="shared" si="5"/>
        <v>0</v>
      </c>
      <c r="F102" s="135"/>
    </row>
    <row r="103" spans="1:6" ht="15">
      <c r="A103" s="387" t="s">
        <v>1234</v>
      </c>
      <c r="B103" s="138" t="s">
        <v>339</v>
      </c>
      <c r="C103" s="139">
        <f>SUM(C98:C102)</f>
        <v>242700319</v>
      </c>
      <c r="D103" s="139"/>
      <c r="E103" s="139">
        <f t="shared" si="5"/>
        <v>242700319</v>
      </c>
      <c r="F103" s="135"/>
    </row>
    <row r="104" spans="1:6" ht="15">
      <c r="A104" s="387" t="s">
        <v>1235</v>
      </c>
      <c r="B104" s="138" t="s">
        <v>518</v>
      </c>
      <c r="C104" s="139">
        <f>7086774+2891393+424400</f>
        <v>10402567</v>
      </c>
      <c r="D104" s="139">
        <v>2885593</v>
      </c>
      <c r="E104" s="139">
        <f t="shared" si="5"/>
        <v>7516974</v>
      </c>
      <c r="F104" s="135"/>
    </row>
    <row r="105" spans="1:6" ht="15">
      <c r="A105" s="387" t="s">
        <v>1236</v>
      </c>
      <c r="B105" s="138" t="s">
        <v>357</v>
      </c>
      <c r="C105" s="139"/>
      <c r="D105" s="139"/>
      <c r="E105" s="137">
        <f t="shared" si="5"/>
        <v>0</v>
      </c>
      <c r="F105" s="135"/>
    </row>
    <row r="106" spans="1:6" ht="15">
      <c r="A106" s="387" t="s">
        <v>1237</v>
      </c>
      <c r="B106" s="136" t="s">
        <v>358</v>
      </c>
      <c r="C106" s="137">
        <v>14398534</v>
      </c>
      <c r="D106" s="137"/>
      <c r="E106" s="137">
        <f t="shared" si="5"/>
        <v>14398534</v>
      </c>
      <c r="F106" s="135"/>
    </row>
    <row r="107" spans="1:6" ht="15">
      <c r="A107" s="387" t="s">
        <v>1238</v>
      </c>
      <c r="B107" s="136" t="s">
        <v>364</v>
      </c>
      <c r="C107" s="137"/>
      <c r="D107" s="137"/>
      <c r="E107" s="137">
        <f t="shared" si="5"/>
        <v>0</v>
      </c>
      <c r="F107" s="135"/>
    </row>
    <row r="108" spans="1:6" ht="15">
      <c r="A108" s="387" t="s">
        <v>1239</v>
      </c>
      <c r="B108" s="136" t="s">
        <v>365</v>
      </c>
      <c r="C108" s="137"/>
      <c r="D108" s="137"/>
      <c r="E108" s="137">
        <f t="shared" si="5"/>
        <v>0</v>
      </c>
      <c r="F108" s="135"/>
    </row>
    <row r="109" spans="1:6" ht="15">
      <c r="A109" s="387" t="s">
        <v>1240</v>
      </c>
      <c r="B109" s="136" t="s">
        <v>366</v>
      </c>
      <c r="C109" s="137">
        <v>5000</v>
      </c>
      <c r="D109" s="137"/>
      <c r="E109" s="137">
        <f t="shared" si="5"/>
        <v>5000</v>
      </c>
      <c r="F109" s="135"/>
    </row>
    <row r="110" spans="1:6" ht="30">
      <c r="A110" s="387" t="s">
        <v>1241</v>
      </c>
      <c r="B110" s="136" t="s">
        <v>367</v>
      </c>
      <c r="C110" s="137"/>
      <c r="D110" s="137"/>
      <c r="E110" s="137">
        <f t="shared" si="5"/>
        <v>0</v>
      </c>
      <c r="F110" s="135"/>
    </row>
    <row r="111" spans="1:6" ht="30">
      <c r="A111" s="387" t="s">
        <v>1242</v>
      </c>
      <c r="B111" s="136" t="s">
        <v>368</v>
      </c>
      <c r="C111" s="137"/>
      <c r="D111" s="137"/>
      <c r="E111" s="137">
        <f t="shared" si="5"/>
        <v>0</v>
      </c>
      <c r="F111" s="135"/>
    </row>
    <row r="112" spans="1:6" ht="30">
      <c r="A112" s="387" t="s">
        <v>1243</v>
      </c>
      <c r="B112" s="136" t="s">
        <v>369</v>
      </c>
      <c r="C112" s="137"/>
      <c r="D112" s="137"/>
      <c r="E112" s="137">
        <f t="shared" si="5"/>
        <v>0</v>
      </c>
      <c r="F112" s="135"/>
    </row>
    <row r="113" spans="1:6" ht="15">
      <c r="A113" s="387" t="s">
        <v>1244</v>
      </c>
      <c r="B113" s="138" t="s">
        <v>370</v>
      </c>
      <c r="C113" s="139">
        <f>SUM(C106:C112)</f>
        <v>14403534</v>
      </c>
      <c r="D113" s="139">
        <f>SUM(D106:D112)</f>
        <v>0</v>
      </c>
      <c r="E113" s="139">
        <f>SUM(E106:E112)</f>
        <v>14403534</v>
      </c>
      <c r="F113" s="135"/>
    </row>
    <row r="114" spans="1:6" ht="15">
      <c r="A114" s="387" t="s">
        <v>1245</v>
      </c>
      <c r="B114" s="138" t="s">
        <v>519</v>
      </c>
      <c r="C114" s="139">
        <f>C113+C105+C104</f>
        <v>24806101</v>
      </c>
      <c r="D114" s="139">
        <f>D113+D105+D104</f>
        <v>2885593</v>
      </c>
      <c r="E114" s="139">
        <f>E113+E105+E104</f>
        <v>21920508</v>
      </c>
      <c r="F114" s="135"/>
    </row>
    <row r="115" spans="1:6" ht="15">
      <c r="A115" s="387" t="s">
        <v>1246</v>
      </c>
      <c r="B115" s="138" t="s">
        <v>372</v>
      </c>
      <c r="C115" s="139">
        <v>-571000</v>
      </c>
      <c r="D115" s="139"/>
      <c r="E115" s="137">
        <f>C115</f>
        <v>-571000</v>
      </c>
      <c r="F115" s="135"/>
    </row>
    <row r="116" spans="1:6" ht="15">
      <c r="A116" s="387" t="s">
        <v>1247</v>
      </c>
      <c r="B116" s="136" t="s">
        <v>373</v>
      </c>
      <c r="C116" s="137"/>
      <c r="D116" s="137"/>
      <c r="E116" s="137">
        <f t="shared" si="5"/>
        <v>0</v>
      </c>
      <c r="F116" s="135"/>
    </row>
    <row r="117" spans="1:6" ht="15">
      <c r="A117" s="387" t="s">
        <v>1248</v>
      </c>
      <c r="B117" s="136" t="s">
        <v>374</v>
      </c>
      <c r="C117" s="137"/>
      <c r="D117" s="137"/>
      <c r="E117" s="137">
        <f t="shared" si="5"/>
        <v>0</v>
      </c>
      <c r="F117" s="135"/>
    </row>
    <row r="118" spans="1:6" ht="15">
      <c r="A118" s="387" t="s">
        <v>1249</v>
      </c>
      <c r="B118" s="136" t="s">
        <v>375</v>
      </c>
      <c r="C118" s="137"/>
      <c r="D118" s="137"/>
      <c r="E118" s="137">
        <f t="shared" si="5"/>
        <v>0</v>
      </c>
      <c r="F118" s="135"/>
    </row>
    <row r="119" spans="1:6" ht="15">
      <c r="A119" s="387" t="s">
        <v>1250</v>
      </c>
      <c r="B119" s="138" t="s">
        <v>520</v>
      </c>
      <c r="C119" s="139"/>
      <c r="D119" s="139"/>
      <c r="E119" s="137">
        <f t="shared" si="5"/>
        <v>0</v>
      </c>
      <c r="F119" s="135"/>
    </row>
    <row r="120" spans="1:6" ht="15.75">
      <c r="A120" s="387" t="s">
        <v>1251</v>
      </c>
      <c r="B120" s="236" t="s">
        <v>377</v>
      </c>
      <c r="C120" s="237">
        <f>C119+C115+C114+C103+C97+C93</f>
        <v>2494258264</v>
      </c>
      <c r="D120" s="237">
        <f>D119+D115+D114+D103+D97+D93</f>
        <v>513030756</v>
      </c>
      <c r="E120" s="237">
        <f>E119+E115+E114+E103+E97+E93</f>
        <v>1981227508</v>
      </c>
      <c r="F120" s="135"/>
    </row>
    <row r="121" spans="1:6" ht="15.75">
      <c r="A121" s="387" t="s">
        <v>1252</v>
      </c>
      <c r="B121" s="236" t="s">
        <v>378</v>
      </c>
      <c r="C121" s="234"/>
      <c r="D121" s="234"/>
      <c r="E121" s="235"/>
      <c r="F121" s="135"/>
    </row>
    <row r="122" spans="1:6" ht="15">
      <c r="A122" s="387" t="s">
        <v>1253</v>
      </c>
      <c r="B122" s="136" t="s">
        <v>379</v>
      </c>
      <c r="C122" s="137">
        <v>3119676803</v>
      </c>
      <c r="D122" s="137"/>
      <c r="E122" s="137">
        <f t="shared" si="5"/>
        <v>3119676803</v>
      </c>
      <c r="F122" s="135"/>
    </row>
    <row r="123" spans="1:6" ht="15">
      <c r="A123" s="387" t="s">
        <v>1254</v>
      </c>
      <c r="B123" s="136" t="s">
        <v>380</v>
      </c>
      <c r="C123" s="137"/>
      <c r="D123" s="137"/>
      <c r="E123" s="137">
        <f t="shared" si="5"/>
        <v>0</v>
      </c>
      <c r="F123" s="135"/>
    </row>
    <row r="124" spans="1:6" ht="15">
      <c r="A124" s="387" t="s">
        <v>1255</v>
      </c>
      <c r="B124" s="136" t="s">
        <v>381</v>
      </c>
      <c r="C124" s="137">
        <v>23977745</v>
      </c>
      <c r="D124" s="137"/>
      <c r="E124" s="137">
        <f t="shared" si="5"/>
        <v>23977745</v>
      </c>
      <c r="F124" s="135"/>
    </row>
    <row r="125" spans="1:6" ht="15">
      <c r="A125" s="387" t="s">
        <v>1256</v>
      </c>
      <c r="B125" s="136" t="s">
        <v>382</v>
      </c>
      <c r="C125" s="137">
        <v>-1370466691</v>
      </c>
      <c r="D125" s="137"/>
      <c r="E125" s="137">
        <f t="shared" si="5"/>
        <v>-1370466691</v>
      </c>
      <c r="F125" s="135"/>
    </row>
    <row r="126" spans="1:6" ht="15">
      <c r="A126" s="387" t="s">
        <v>1257</v>
      </c>
      <c r="B126" s="136" t="s">
        <v>383</v>
      </c>
      <c r="C126" s="137"/>
      <c r="D126" s="137"/>
      <c r="E126" s="137">
        <f t="shared" si="5"/>
        <v>0</v>
      </c>
      <c r="F126" s="135"/>
    </row>
    <row r="127" spans="1:6" ht="15">
      <c r="A127" s="387" t="s">
        <v>1258</v>
      </c>
      <c r="B127" s="136" t="s">
        <v>384</v>
      </c>
      <c r="C127" s="137">
        <v>72055890</v>
      </c>
      <c r="D127" s="137"/>
      <c r="E127" s="137">
        <f t="shared" si="5"/>
        <v>72055890</v>
      </c>
      <c r="F127" s="135"/>
    </row>
    <row r="128" spans="1:6" ht="15">
      <c r="A128" s="387" t="s">
        <v>1259</v>
      </c>
      <c r="B128" s="138" t="s">
        <v>521</v>
      </c>
      <c r="C128" s="139">
        <f>SUM(C122:C127)</f>
        <v>1845243747</v>
      </c>
      <c r="D128" s="139">
        <f>SUM(D122:D127)</f>
        <v>0</v>
      </c>
      <c r="E128" s="139">
        <f>SUM(E122:E127)</f>
        <v>1845243747</v>
      </c>
      <c r="F128" s="135"/>
    </row>
    <row r="129" spans="1:6" ht="15">
      <c r="A129" s="387" t="s">
        <v>1260</v>
      </c>
      <c r="B129" s="138" t="s">
        <v>395</v>
      </c>
      <c r="C129" s="139">
        <v>0</v>
      </c>
      <c r="D129" s="139"/>
      <c r="E129" s="137">
        <f t="shared" si="5"/>
        <v>0</v>
      </c>
      <c r="F129" s="135"/>
    </row>
    <row r="130" spans="1:6" ht="15">
      <c r="A130" s="387" t="s">
        <v>1261</v>
      </c>
      <c r="B130" s="138" t="s">
        <v>405</v>
      </c>
      <c r="C130" s="139">
        <v>3585128</v>
      </c>
      <c r="D130" s="139"/>
      <c r="E130" s="139">
        <f t="shared" si="5"/>
        <v>3585128</v>
      </c>
      <c r="F130" s="135"/>
    </row>
    <row r="131" spans="1:6" ht="15">
      <c r="A131" s="387" t="s">
        <v>1262</v>
      </c>
      <c r="B131" s="136" t="s">
        <v>406</v>
      </c>
      <c r="C131" s="137">
        <v>1726299</v>
      </c>
      <c r="D131" s="137"/>
      <c r="E131" s="137">
        <f t="shared" si="5"/>
        <v>1726299</v>
      </c>
      <c r="F131" s="135"/>
    </row>
    <row r="132" spans="1:6" ht="15">
      <c r="A132" s="387" t="s">
        <v>1263</v>
      </c>
      <c r="B132" s="136" t="s">
        <v>407</v>
      </c>
      <c r="C132" s="137"/>
      <c r="D132" s="137"/>
      <c r="E132" s="137">
        <f t="shared" si="5"/>
        <v>0</v>
      </c>
      <c r="F132" s="135"/>
    </row>
    <row r="133" spans="1:6" ht="15">
      <c r="A133" s="387" t="s">
        <v>1264</v>
      </c>
      <c r="B133" s="136" t="s">
        <v>408</v>
      </c>
      <c r="C133" s="137"/>
      <c r="D133" s="137"/>
      <c r="E133" s="137">
        <f t="shared" si="5"/>
        <v>0</v>
      </c>
      <c r="F133" s="135"/>
    </row>
    <row r="134" spans="1:6" ht="15">
      <c r="A134" s="387" t="s">
        <v>1265</v>
      </c>
      <c r="B134" s="136" t="s">
        <v>409</v>
      </c>
      <c r="C134" s="137"/>
      <c r="D134" s="137"/>
      <c r="E134" s="137">
        <f t="shared" si="5"/>
        <v>0</v>
      </c>
      <c r="F134" s="135"/>
    </row>
    <row r="135" spans="1:6" ht="30">
      <c r="A135" s="387" t="s">
        <v>1266</v>
      </c>
      <c r="B135" s="136" t="s">
        <v>410</v>
      </c>
      <c r="C135" s="137"/>
      <c r="D135" s="137"/>
      <c r="E135" s="137">
        <f t="shared" si="5"/>
        <v>0</v>
      </c>
      <c r="F135" s="135"/>
    </row>
    <row r="136" spans="1:6" ht="30">
      <c r="A136" s="387" t="s">
        <v>1267</v>
      </c>
      <c r="B136" s="136" t="s">
        <v>411</v>
      </c>
      <c r="C136" s="137"/>
      <c r="D136" s="137"/>
      <c r="E136" s="137">
        <f t="shared" si="5"/>
        <v>0</v>
      </c>
      <c r="F136" s="135"/>
    </row>
    <row r="137" spans="1:6" ht="30">
      <c r="A137" s="387" t="s">
        <v>1268</v>
      </c>
      <c r="B137" s="136" t="s">
        <v>412</v>
      </c>
      <c r="C137" s="137"/>
      <c r="D137" s="137"/>
      <c r="E137" s="137">
        <f t="shared" ref="E137:E153" si="6">C137-D137</f>
        <v>0</v>
      </c>
      <c r="F137" s="135"/>
    </row>
    <row r="138" spans="1:6" ht="30">
      <c r="A138" s="387" t="s">
        <v>1269</v>
      </c>
      <c r="B138" s="136" t="s">
        <v>522</v>
      </c>
      <c r="C138" s="137">
        <f>C137+C136+C135+C134+C133+C132+C131</f>
        <v>1726299</v>
      </c>
      <c r="D138" s="137">
        <f>D137+D136+D135+D134+D133+D132+D131</f>
        <v>0</v>
      </c>
      <c r="E138" s="137">
        <f>E137+E136+E135+E134+E133+E132+E131</f>
        <v>1726299</v>
      </c>
      <c r="F138" s="135"/>
    </row>
    <row r="139" spans="1:6" ht="15">
      <c r="A139" s="387" t="s">
        <v>1270</v>
      </c>
      <c r="B139" s="138" t="s">
        <v>414</v>
      </c>
      <c r="C139" s="139">
        <f>C138+C130+C129</f>
        <v>5311427</v>
      </c>
      <c r="D139" s="139">
        <f>D138+D130+D129</f>
        <v>0</v>
      </c>
      <c r="E139" s="139">
        <f>E138+E130+E129</f>
        <v>5311427</v>
      </c>
      <c r="F139" s="135"/>
    </row>
    <row r="140" spans="1:6" ht="15">
      <c r="A140" s="387" t="s">
        <v>1271</v>
      </c>
      <c r="B140" s="138" t="s">
        <v>415</v>
      </c>
      <c r="C140" s="139"/>
      <c r="D140" s="139"/>
      <c r="E140" s="137">
        <f t="shared" si="6"/>
        <v>0</v>
      </c>
      <c r="F140" s="135"/>
    </row>
    <row r="141" spans="1:6" ht="15">
      <c r="A141" s="387" t="s">
        <v>1272</v>
      </c>
      <c r="B141" s="138" t="s">
        <v>416</v>
      </c>
      <c r="C141" s="139"/>
      <c r="D141" s="139"/>
      <c r="E141" s="137">
        <f t="shared" si="6"/>
        <v>0</v>
      </c>
      <c r="F141" s="135"/>
    </row>
    <row r="142" spans="1:6" ht="15">
      <c r="A142" s="387" t="s">
        <v>1273</v>
      </c>
      <c r="B142" s="136" t="s">
        <v>417</v>
      </c>
      <c r="C142" s="137"/>
      <c r="D142" s="137"/>
      <c r="E142" s="137">
        <f t="shared" si="6"/>
        <v>0</v>
      </c>
      <c r="F142" s="135"/>
    </row>
    <row r="143" spans="1:6" ht="15">
      <c r="A143" s="387" t="s">
        <v>1274</v>
      </c>
      <c r="B143" s="136" t="s">
        <v>418</v>
      </c>
      <c r="C143" s="137">
        <v>6378668</v>
      </c>
      <c r="D143" s="137"/>
      <c r="E143" s="137">
        <v>5060130</v>
      </c>
      <c r="F143" s="135"/>
    </row>
    <row r="144" spans="1:6" ht="15">
      <c r="A144" s="387" t="s">
        <v>1275</v>
      </c>
      <c r="B144" s="136" t="s">
        <v>419</v>
      </c>
      <c r="C144" s="137">
        <v>124293666</v>
      </c>
      <c r="D144" s="137"/>
      <c r="E144" s="137">
        <v>86970904</v>
      </c>
      <c r="F144" s="135"/>
    </row>
    <row r="145" spans="1:6" ht="15">
      <c r="A145" s="387" t="s">
        <v>1276</v>
      </c>
      <c r="B145" s="138" t="s">
        <v>523</v>
      </c>
      <c r="C145" s="139">
        <f>SUM(C142:C144)</f>
        <v>130672334</v>
      </c>
      <c r="D145" s="139">
        <f>SUM(D142:D144)</f>
        <v>0</v>
      </c>
      <c r="E145" s="139">
        <f>SUM(E142:E144)</f>
        <v>92031034</v>
      </c>
      <c r="F145" s="135"/>
    </row>
    <row r="146" spans="1:6" ht="15.75">
      <c r="A146" s="387" t="s">
        <v>1277</v>
      </c>
      <c r="B146" s="236" t="s">
        <v>524</v>
      </c>
      <c r="C146" s="237">
        <f>C145+C141+C140+C139+C128</f>
        <v>1981227508</v>
      </c>
      <c r="D146" s="237">
        <f>D145+D141+D140+D139+D128</f>
        <v>0</v>
      </c>
      <c r="E146" s="237">
        <f>E145+E141+E140+E139+E128</f>
        <v>1942586208</v>
      </c>
      <c r="F146" s="135"/>
    </row>
    <row r="147" spans="1:6" ht="15">
      <c r="A147" s="387" t="s">
        <v>1278</v>
      </c>
      <c r="B147" s="165" t="s">
        <v>525</v>
      </c>
      <c r="C147" s="165"/>
      <c r="D147" s="165"/>
      <c r="E147" s="137">
        <f t="shared" si="6"/>
        <v>0</v>
      </c>
      <c r="F147" s="135"/>
    </row>
    <row r="148" spans="1:6" ht="15">
      <c r="A148" s="387" t="s">
        <v>1279</v>
      </c>
      <c r="B148" s="165" t="s">
        <v>526</v>
      </c>
      <c r="C148" s="165">
        <v>0</v>
      </c>
      <c r="D148" s="165"/>
      <c r="E148" s="137">
        <f t="shared" si="6"/>
        <v>0</v>
      </c>
      <c r="F148" s="135"/>
    </row>
    <row r="149" spans="1:6" ht="15">
      <c r="A149" s="387" t="s">
        <v>1280</v>
      </c>
      <c r="B149" s="165" t="s">
        <v>527</v>
      </c>
      <c r="C149" s="165">
        <v>0</v>
      </c>
      <c r="D149" s="165"/>
      <c r="E149" s="137">
        <f t="shared" si="6"/>
        <v>0</v>
      </c>
      <c r="F149" s="135"/>
    </row>
    <row r="150" spans="1:6" ht="15">
      <c r="A150" s="387" t="s">
        <v>1281</v>
      </c>
      <c r="B150" s="165" t="s">
        <v>528</v>
      </c>
      <c r="C150" s="165">
        <v>0</v>
      </c>
      <c r="D150" s="165"/>
      <c r="E150" s="137">
        <f t="shared" si="6"/>
        <v>0</v>
      </c>
      <c r="F150" s="135"/>
    </row>
    <row r="151" spans="1:6" ht="15">
      <c r="A151" s="387" t="s">
        <v>1282</v>
      </c>
      <c r="B151" s="165" t="s">
        <v>529</v>
      </c>
      <c r="C151" s="165">
        <v>0</v>
      </c>
      <c r="D151" s="165"/>
      <c r="E151" s="137">
        <f t="shared" si="6"/>
        <v>0</v>
      </c>
      <c r="F151" s="135"/>
    </row>
    <row r="152" spans="1:6" ht="15">
      <c r="A152" s="387" t="s">
        <v>1283</v>
      </c>
      <c r="B152" s="165" t="s">
        <v>530</v>
      </c>
      <c r="C152" s="165">
        <v>0</v>
      </c>
      <c r="D152" s="165"/>
      <c r="E152" s="137">
        <f t="shared" si="6"/>
        <v>0</v>
      </c>
      <c r="F152" s="135"/>
    </row>
    <row r="153" spans="1:6" ht="30">
      <c r="A153" s="387" t="s">
        <v>1284</v>
      </c>
      <c r="B153" s="206" t="s">
        <v>531</v>
      </c>
      <c r="C153" s="75">
        <v>0</v>
      </c>
      <c r="D153" s="75"/>
      <c r="E153" s="137">
        <f t="shared" si="6"/>
        <v>0</v>
      </c>
    </row>
  </sheetData>
  <mergeCells count="1">
    <mergeCell ref="B2:E2"/>
  </mergeCells>
  <pageMargins left="0.35433070866141736" right="0.35433070866141736" top="0.74803149606299213" bottom="0.74803149606299213" header="0.31496062992125984" footer="0.31496062992125984"/>
  <pageSetup paperSize="9" scale="59" fitToHeight="0" orientation="portrait" r:id="rId1"/>
  <headerFooter>
    <oddHeader xml:space="preserve">&amp;C20. melléklet a 7/2021. (V. 27.) önkormányzati rendelethez 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Munka31">
    <tabColor rgb="FF00B0F0"/>
    <pageSetUpPr fitToPage="1"/>
  </sheetPr>
  <dimension ref="A1:I49"/>
  <sheetViews>
    <sheetView view="pageLayout" zoomScaleNormal="100" workbookViewId="0">
      <selection activeCell="B23" sqref="B23"/>
    </sheetView>
  </sheetViews>
  <sheetFormatPr defaultRowHeight="15"/>
  <cols>
    <col min="1" max="1" width="9.140625" style="64"/>
    <col min="2" max="2" width="110" style="64" customWidth="1"/>
    <col min="3" max="3" width="18" style="72" customWidth="1"/>
    <col min="4" max="4" width="13.85546875" style="72" hidden="1" customWidth="1"/>
    <col min="5" max="5" width="18" style="72" customWidth="1"/>
    <col min="6" max="6" width="12.42578125" style="72" hidden="1" customWidth="1"/>
    <col min="7" max="7" width="0" style="72" hidden="1" customWidth="1"/>
    <col min="8" max="8" width="15.85546875" style="72" customWidth="1"/>
    <col min="9" max="16384" width="9.140625" style="64"/>
  </cols>
  <sheetData>
    <row r="1" spans="1:9">
      <c r="B1" s="243"/>
    </row>
    <row r="2" spans="1:9" ht="24.75" customHeight="1">
      <c r="B2" s="426"/>
      <c r="C2" s="421"/>
      <c r="D2" s="213"/>
      <c r="F2" s="213"/>
      <c r="G2" s="246"/>
      <c r="H2" s="246"/>
      <c r="I2" s="212"/>
    </row>
    <row r="3" spans="1:9" ht="23.25" customHeight="1">
      <c r="B3" s="420" t="s">
        <v>928</v>
      </c>
      <c r="C3" s="421"/>
      <c r="D3" s="406"/>
      <c r="E3" s="406"/>
      <c r="F3" s="406"/>
      <c r="G3" s="406"/>
      <c r="H3" s="406"/>
      <c r="I3" s="212"/>
    </row>
    <row r="4" spans="1:9" ht="23.25" customHeight="1">
      <c r="A4" s="351"/>
      <c r="B4" s="395" t="s">
        <v>1122</v>
      </c>
      <c r="C4" s="394" t="s">
        <v>1123</v>
      </c>
      <c r="D4" s="394"/>
      <c r="E4" s="394" t="s">
        <v>1124</v>
      </c>
      <c r="F4" s="394"/>
      <c r="G4" s="352"/>
      <c r="H4" s="352" t="s">
        <v>1125</v>
      </c>
      <c r="I4" s="212"/>
    </row>
    <row r="5" spans="1:9" s="30" customFormat="1" ht="43.5">
      <c r="A5" s="300" t="s">
        <v>1132</v>
      </c>
      <c r="B5" s="391"/>
      <c r="C5" s="392" t="s">
        <v>72</v>
      </c>
      <c r="D5" s="392"/>
      <c r="E5" s="392" t="s">
        <v>10</v>
      </c>
      <c r="F5" s="392"/>
      <c r="G5" s="393"/>
      <c r="H5" s="393" t="s">
        <v>16</v>
      </c>
      <c r="I5" s="244"/>
    </row>
    <row r="6" spans="1:9">
      <c r="A6" s="300" t="s">
        <v>1133</v>
      </c>
      <c r="B6" s="240" t="s">
        <v>99</v>
      </c>
      <c r="C6" s="247" t="s">
        <v>1017</v>
      </c>
      <c r="D6" s="248"/>
      <c r="E6" s="247" t="s">
        <v>1017</v>
      </c>
      <c r="F6" s="247" t="s">
        <v>532</v>
      </c>
      <c r="G6" s="247" t="s">
        <v>532</v>
      </c>
      <c r="H6" s="247" t="s">
        <v>1017</v>
      </c>
    </row>
    <row r="7" spans="1:9" ht="15.75" customHeight="1">
      <c r="A7" s="300" t="s">
        <v>1134</v>
      </c>
      <c r="B7" s="245" t="s">
        <v>533</v>
      </c>
      <c r="C7" s="249">
        <v>237156112</v>
      </c>
      <c r="D7" s="249">
        <v>23943642</v>
      </c>
      <c r="E7" s="249">
        <v>1433121</v>
      </c>
      <c r="F7" s="249">
        <v>34103</v>
      </c>
      <c r="G7" s="249"/>
      <c r="H7" s="250">
        <f>C7+E7</f>
        <v>238589233</v>
      </c>
    </row>
    <row r="8" spans="1:9">
      <c r="A8" s="300" t="s">
        <v>1135</v>
      </c>
      <c r="B8" s="241" t="s">
        <v>534</v>
      </c>
      <c r="C8" s="151">
        <v>-377317970</v>
      </c>
      <c r="D8" s="151">
        <v>-120075058</v>
      </c>
      <c r="E8" s="151">
        <v>-50762812</v>
      </c>
      <c r="F8" s="151">
        <v>-37690241</v>
      </c>
      <c r="G8" s="151"/>
      <c r="H8" s="248">
        <f t="shared" ref="H8:H17" si="0">C8+E8</f>
        <v>-428080782</v>
      </c>
    </row>
    <row r="9" spans="1:9">
      <c r="A9" s="300" t="s">
        <v>1136</v>
      </c>
      <c r="B9" s="241" t="s">
        <v>535</v>
      </c>
      <c r="C9" s="151">
        <v>628399275</v>
      </c>
      <c r="D9" s="151">
        <f>125240349-3117000</f>
        <v>122123349</v>
      </c>
      <c r="E9" s="151">
        <v>55059061</v>
      </c>
      <c r="F9" s="151">
        <f>38089295-34000</f>
        <v>38055295</v>
      </c>
      <c r="G9" s="151" t="s">
        <v>563</v>
      </c>
      <c r="H9" s="248">
        <f t="shared" si="0"/>
        <v>683458336</v>
      </c>
    </row>
    <row r="10" spans="1:9" ht="30">
      <c r="A10" s="300" t="s">
        <v>1137</v>
      </c>
      <c r="B10" s="241" t="s">
        <v>536</v>
      </c>
      <c r="C10" s="151">
        <f>-256931685+6534086+25000+539252</f>
        <v>-249833347</v>
      </c>
      <c r="D10" s="151">
        <f>-15000+-2050140</f>
        <v>-2065140</v>
      </c>
      <c r="E10" s="151">
        <v>-1433121</v>
      </c>
      <c r="F10" s="151">
        <v>-103778</v>
      </c>
      <c r="G10" s="151"/>
      <c r="H10" s="248">
        <f t="shared" si="0"/>
        <v>-251266468</v>
      </c>
    </row>
    <row r="11" spans="1:9" ht="30">
      <c r="A11" s="300" t="s">
        <v>1138</v>
      </c>
      <c r="B11" s="241" t="s">
        <v>537</v>
      </c>
      <c r="C11" s="151"/>
      <c r="D11" s="151">
        <v>2002002</v>
      </c>
      <c r="E11" s="151"/>
      <c r="F11" s="151">
        <v>0</v>
      </c>
      <c r="G11" s="151"/>
      <c r="H11" s="248">
        <f t="shared" si="0"/>
        <v>0</v>
      </c>
    </row>
    <row r="12" spans="1:9">
      <c r="A12" s="300" t="s">
        <v>1139</v>
      </c>
      <c r="B12" s="241" t="s">
        <v>538</v>
      </c>
      <c r="C12" s="151"/>
      <c r="D12" s="151"/>
      <c r="E12" s="151"/>
      <c r="F12" s="151">
        <v>0</v>
      </c>
      <c r="G12" s="151"/>
      <c r="H12" s="248">
        <f t="shared" si="0"/>
        <v>0</v>
      </c>
    </row>
    <row r="13" spans="1:9" ht="30">
      <c r="A13" s="300" t="s">
        <v>1140</v>
      </c>
      <c r="B13" s="241" t="s">
        <v>539</v>
      </c>
      <c r="C13" s="151"/>
      <c r="D13" s="151"/>
      <c r="E13" s="151"/>
      <c r="F13" s="151">
        <v>0</v>
      </c>
      <c r="G13" s="151"/>
      <c r="H13" s="248">
        <f t="shared" si="0"/>
        <v>0</v>
      </c>
    </row>
    <row r="14" spans="1:9">
      <c r="A14" s="300" t="s">
        <v>1141</v>
      </c>
      <c r="B14" s="241" t="s">
        <v>540</v>
      </c>
      <c r="C14" s="151"/>
      <c r="D14" s="151"/>
      <c r="E14" s="151"/>
      <c r="F14" s="151">
        <v>0</v>
      </c>
      <c r="G14" s="151"/>
      <c r="H14" s="248">
        <f t="shared" si="0"/>
        <v>0</v>
      </c>
    </row>
    <row r="15" spans="1:9" ht="30">
      <c r="A15" s="300" t="s">
        <v>1142</v>
      </c>
      <c r="B15" s="241" t="s">
        <v>541</v>
      </c>
      <c r="C15" s="151">
        <v>0</v>
      </c>
      <c r="D15" s="151">
        <f>-805373+4000</f>
        <v>-801373</v>
      </c>
      <c r="E15" s="151"/>
      <c r="F15" s="151">
        <v>0</v>
      </c>
      <c r="G15" s="151"/>
      <c r="H15" s="248">
        <f t="shared" si="0"/>
        <v>0</v>
      </c>
    </row>
    <row r="16" spans="1:9">
      <c r="A16" s="300" t="s">
        <v>1143</v>
      </c>
      <c r="B16" s="241" t="s">
        <v>542</v>
      </c>
      <c r="C16" s="151"/>
      <c r="D16" s="151"/>
      <c r="E16" s="151"/>
      <c r="F16" s="151">
        <v>0</v>
      </c>
      <c r="G16" s="151"/>
      <c r="H16" s="248">
        <f t="shared" si="0"/>
        <v>0</v>
      </c>
    </row>
    <row r="17" spans="1:8">
      <c r="A17" s="300" t="s">
        <v>1144</v>
      </c>
      <c r="B17" s="143" t="s">
        <v>543</v>
      </c>
      <c r="C17" s="249">
        <f>C7+C8+C9+C10+C11+C12+C13+C15++C16</f>
        <v>238404070</v>
      </c>
      <c r="D17" s="249">
        <v>25127422</v>
      </c>
      <c r="E17" s="249">
        <f>E7+E8+E9+E10+E11+E12+E13+E14+E15+E16</f>
        <v>4296249</v>
      </c>
      <c r="F17" s="249">
        <f>SUM(F7:F16)</f>
        <v>295379</v>
      </c>
      <c r="G17" s="249">
        <v>295379</v>
      </c>
      <c r="H17" s="250">
        <f t="shared" si="0"/>
        <v>242700319</v>
      </c>
    </row>
    <row r="18" spans="1:8">
      <c r="A18" s="300" t="s">
        <v>1145</v>
      </c>
      <c r="B18" s="143" t="s">
        <v>544</v>
      </c>
      <c r="C18" s="151">
        <v>0</v>
      </c>
      <c r="D18" s="151"/>
      <c r="E18" s="151"/>
      <c r="F18" s="151"/>
      <c r="G18" s="151"/>
      <c r="H18" s="151"/>
    </row>
    <row r="19" spans="1:8" ht="30">
      <c r="A19" s="300" t="s">
        <v>1146</v>
      </c>
      <c r="B19" s="242" t="s">
        <v>545</v>
      </c>
      <c r="C19" s="151">
        <v>0</v>
      </c>
      <c r="D19" s="151"/>
      <c r="E19" s="151"/>
      <c r="F19" s="151"/>
      <c r="G19" s="151"/>
      <c r="H19" s="151"/>
    </row>
    <row r="20" spans="1:8">
      <c r="A20" s="300" t="s">
        <v>1147</v>
      </c>
      <c r="B20" s="143" t="s">
        <v>546</v>
      </c>
      <c r="C20" s="151">
        <v>0</v>
      </c>
      <c r="D20" s="151"/>
      <c r="E20" s="151"/>
      <c r="F20" s="151"/>
      <c r="G20" s="151"/>
      <c r="H20" s="151"/>
    </row>
    <row r="21" spans="1:8">
      <c r="B21" s="140"/>
      <c r="C21" s="154"/>
      <c r="D21" s="154"/>
      <c r="E21" s="154"/>
      <c r="F21" s="154"/>
      <c r="G21" s="154"/>
      <c r="H21" s="154"/>
    </row>
    <row r="22" spans="1:8">
      <c r="B22" s="140"/>
      <c r="C22" s="154"/>
      <c r="D22" s="154"/>
      <c r="E22" s="154"/>
      <c r="F22" s="154"/>
      <c r="G22" s="154"/>
      <c r="H22" s="154"/>
    </row>
    <row r="23" spans="1:8">
      <c r="B23" s="140"/>
      <c r="C23" s="154"/>
      <c r="D23" s="154"/>
      <c r="E23" s="154"/>
      <c r="F23" s="154"/>
      <c r="G23" s="154"/>
      <c r="H23" s="154"/>
    </row>
    <row r="24" spans="1:8">
      <c r="B24" s="140"/>
      <c r="C24" s="154"/>
      <c r="D24" s="154"/>
      <c r="E24" s="154"/>
      <c r="F24" s="154"/>
      <c r="G24" s="154"/>
      <c r="H24" s="154"/>
    </row>
    <row r="25" spans="1:8">
      <c r="B25" s="140"/>
      <c r="C25" s="154"/>
      <c r="D25" s="154"/>
      <c r="E25" s="154"/>
      <c r="F25" s="154"/>
      <c r="G25" s="154"/>
      <c r="H25" s="154"/>
    </row>
    <row r="26" spans="1:8">
      <c r="B26" s="140"/>
      <c r="C26" s="154"/>
      <c r="D26" s="154"/>
      <c r="E26" s="154"/>
      <c r="F26" s="154"/>
      <c r="G26" s="154"/>
      <c r="H26" s="154"/>
    </row>
    <row r="27" spans="1:8">
      <c r="B27" s="140"/>
      <c r="C27" s="154"/>
      <c r="D27" s="154"/>
      <c r="E27" s="154"/>
      <c r="F27" s="154"/>
      <c r="G27" s="154"/>
      <c r="H27" s="154"/>
    </row>
    <row r="28" spans="1:8">
      <c r="B28" s="140"/>
      <c r="C28" s="154"/>
      <c r="D28" s="154"/>
      <c r="E28" s="154"/>
      <c r="F28" s="154"/>
      <c r="G28" s="154"/>
      <c r="H28" s="154"/>
    </row>
    <row r="29" spans="1:8">
      <c r="B29" s="140"/>
      <c r="C29" s="154"/>
      <c r="D29" s="154"/>
      <c r="E29" s="154"/>
      <c r="F29" s="154"/>
      <c r="G29" s="154"/>
    </row>
    <row r="30" spans="1:8">
      <c r="B30" s="140"/>
      <c r="C30" s="154"/>
      <c r="D30" s="154"/>
      <c r="E30" s="154"/>
      <c r="F30" s="154"/>
      <c r="G30" s="154"/>
    </row>
    <row r="31" spans="1:8">
      <c r="B31" s="140"/>
      <c r="C31" s="154"/>
      <c r="D31" s="154"/>
      <c r="E31" s="154"/>
      <c r="F31" s="154"/>
      <c r="G31" s="154"/>
    </row>
    <row r="32" spans="1:8">
      <c r="B32" s="140"/>
      <c r="C32" s="154"/>
      <c r="D32" s="154"/>
      <c r="E32" s="154"/>
      <c r="F32" s="154"/>
      <c r="G32" s="154"/>
    </row>
    <row r="33" spans="2:7">
      <c r="B33" s="140"/>
      <c r="C33" s="154"/>
      <c r="D33" s="154"/>
      <c r="E33" s="154"/>
      <c r="F33" s="154"/>
      <c r="G33" s="154"/>
    </row>
    <row r="34" spans="2:7">
      <c r="B34" s="140"/>
      <c r="C34" s="154"/>
      <c r="D34" s="154"/>
      <c r="E34" s="154"/>
      <c r="F34" s="154"/>
      <c r="G34" s="154"/>
    </row>
    <row r="35" spans="2:7">
      <c r="B35" s="140"/>
      <c r="C35" s="154"/>
      <c r="D35" s="154"/>
      <c r="E35" s="154"/>
      <c r="F35" s="154"/>
      <c r="G35" s="154"/>
    </row>
    <row r="36" spans="2:7">
      <c r="B36" s="140"/>
      <c r="C36" s="154"/>
      <c r="D36" s="154"/>
      <c r="E36" s="154"/>
      <c r="F36" s="154"/>
      <c r="G36" s="154"/>
    </row>
    <row r="37" spans="2:7">
      <c r="B37" s="140"/>
      <c r="C37" s="154"/>
      <c r="D37" s="154"/>
      <c r="E37" s="154"/>
      <c r="F37" s="154"/>
      <c r="G37" s="154"/>
    </row>
    <row r="38" spans="2:7">
      <c r="B38" s="140"/>
      <c r="C38" s="154"/>
      <c r="D38" s="154"/>
      <c r="E38" s="154"/>
      <c r="F38" s="154"/>
      <c r="G38" s="154"/>
    </row>
    <row r="39" spans="2:7">
      <c r="B39" s="140"/>
      <c r="C39" s="154"/>
      <c r="D39" s="154"/>
      <c r="E39" s="154"/>
      <c r="F39" s="154"/>
      <c r="G39" s="154"/>
    </row>
    <row r="40" spans="2:7">
      <c r="B40" s="140"/>
      <c r="C40" s="154"/>
      <c r="D40" s="154"/>
      <c r="E40" s="154"/>
      <c r="F40" s="154"/>
      <c r="G40" s="154"/>
    </row>
    <row r="41" spans="2:7">
      <c r="B41" s="140"/>
      <c r="C41" s="154"/>
      <c r="D41" s="154"/>
      <c r="E41" s="154"/>
      <c r="F41" s="154"/>
      <c r="G41" s="154"/>
    </row>
    <row r="42" spans="2:7">
      <c r="B42" s="140"/>
      <c r="C42" s="154"/>
      <c r="D42" s="154"/>
      <c r="E42" s="154"/>
      <c r="F42" s="154"/>
      <c r="G42" s="154"/>
    </row>
    <row r="43" spans="2:7">
      <c r="B43" s="140"/>
      <c r="C43" s="154"/>
      <c r="D43" s="154"/>
      <c r="E43" s="154"/>
      <c r="F43" s="154"/>
      <c r="G43" s="154"/>
    </row>
    <row r="44" spans="2:7">
      <c r="B44" s="140"/>
      <c r="C44" s="154"/>
      <c r="D44" s="154"/>
      <c r="E44" s="154"/>
      <c r="F44" s="154"/>
      <c r="G44" s="154"/>
    </row>
    <row r="45" spans="2:7">
      <c r="B45" s="140"/>
      <c r="C45" s="154"/>
      <c r="D45" s="154"/>
      <c r="E45" s="154"/>
      <c r="F45" s="154"/>
      <c r="G45" s="154"/>
    </row>
    <row r="46" spans="2:7">
      <c r="B46" s="140"/>
      <c r="C46" s="154"/>
      <c r="D46" s="154"/>
      <c r="E46" s="154"/>
      <c r="F46" s="154"/>
      <c r="G46" s="154"/>
    </row>
    <row r="47" spans="2:7">
      <c r="B47" s="140"/>
      <c r="C47" s="154"/>
      <c r="D47" s="154"/>
      <c r="E47" s="154"/>
      <c r="F47" s="154"/>
      <c r="G47" s="154"/>
    </row>
    <row r="48" spans="2:7">
      <c r="B48" s="140"/>
      <c r="C48" s="154"/>
      <c r="D48" s="154"/>
      <c r="E48" s="154"/>
      <c r="F48" s="154"/>
      <c r="G48" s="154"/>
    </row>
    <row r="49" spans="2:7">
      <c r="B49" s="140"/>
      <c r="C49" s="154"/>
      <c r="D49" s="154"/>
      <c r="E49" s="154"/>
      <c r="F49" s="154"/>
      <c r="G49" s="154"/>
    </row>
  </sheetData>
  <mergeCells count="2">
    <mergeCell ref="B2:C2"/>
    <mergeCell ref="B3:H3"/>
  </mergeCells>
  <pageMargins left="0.35433070866141736" right="0.35433070866141736" top="0.74803149606299213" bottom="0.74803149606299213" header="0.31496062992125984" footer="0.31496062992125984"/>
  <pageSetup paperSize="9" scale="83" orientation="landscape" r:id="rId1"/>
  <headerFooter>
    <oddHeader xml:space="preserve">&amp;C21. melléklet a 7/2021. (V. 27.) önkormányzati rendelethez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Munka20">
    <pageSetUpPr fitToPage="1"/>
  </sheetPr>
  <dimension ref="A1:F79"/>
  <sheetViews>
    <sheetView view="pageLayout" zoomScaleNormal="100" workbookViewId="0">
      <selection activeCell="B28" sqref="B28"/>
    </sheetView>
  </sheetViews>
  <sheetFormatPr defaultRowHeight="15"/>
  <cols>
    <col min="1" max="1" width="9.140625" style="64"/>
    <col min="2" max="2" width="67.140625" style="64" customWidth="1"/>
    <col min="3" max="3" width="16.85546875" style="72" customWidth="1"/>
    <col min="4" max="4" width="15.85546875" style="72" customWidth="1"/>
    <col min="5" max="5" width="14.7109375" style="72" customWidth="1"/>
    <col min="6" max="16384" width="9.140625" style="64"/>
  </cols>
  <sheetData>
    <row r="1" spans="1:6" ht="23.25" customHeight="1">
      <c r="B1" s="420" t="s">
        <v>921</v>
      </c>
      <c r="C1" s="427"/>
      <c r="D1" s="427"/>
      <c r="E1" s="428"/>
    </row>
    <row r="3" spans="1:6">
      <c r="A3" s="351"/>
      <c r="B3" s="351" t="s">
        <v>1122</v>
      </c>
      <c r="C3" s="352" t="s">
        <v>1123</v>
      </c>
      <c r="D3" s="352" t="s">
        <v>1124</v>
      </c>
      <c r="E3" s="352" t="s">
        <v>1125</v>
      </c>
    </row>
    <row r="4" spans="1:6" ht="43.5">
      <c r="A4" s="64" t="s">
        <v>1132</v>
      </c>
      <c r="B4" s="370" t="s">
        <v>99</v>
      </c>
      <c r="C4" s="371" t="s">
        <v>72</v>
      </c>
      <c r="D4" s="371" t="s">
        <v>10</v>
      </c>
      <c r="E4" s="371" t="s">
        <v>16</v>
      </c>
      <c r="F4" s="140"/>
    </row>
    <row r="5" spans="1:6">
      <c r="A5" s="64" t="s">
        <v>1133</v>
      </c>
      <c r="B5" s="144" t="s">
        <v>270</v>
      </c>
      <c r="C5" s="145">
        <v>367882462</v>
      </c>
      <c r="D5" s="151"/>
      <c r="E5" s="151">
        <f>C5+D5</f>
        <v>367882462</v>
      </c>
      <c r="F5" s="140"/>
    </row>
    <row r="6" spans="1:6">
      <c r="A6" s="64" t="s">
        <v>1134</v>
      </c>
      <c r="B6" s="144" t="s">
        <v>271</v>
      </c>
      <c r="C6" s="145">
        <v>320624986</v>
      </c>
      <c r="D6" s="151">
        <v>50762812</v>
      </c>
      <c r="E6" s="151">
        <f>C6+D6</f>
        <v>371387798</v>
      </c>
      <c r="F6" s="140"/>
    </row>
    <row r="7" spans="1:6">
      <c r="A7" s="64" t="s">
        <v>1135</v>
      </c>
      <c r="B7" s="146" t="s">
        <v>272</v>
      </c>
      <c r="C7" s="147">
        <f>C5-C6</f>
        <v>47257476</v>
      </c>
      <c r="D7" s="147">
        <f>D5-D6</f>
        <v>-50762812</v>
      </c>
      <c r="E7" s="147">
        <f>E5-E6</f>
        <v>-3505336</v>
      </c>
      <c r="F7" s="140"/>
    </row>
    <row r="8" spans="1:6">
      <c r="A8" s="64" t="s">
        <v>1136</v>
      </c>
      <c r="B8" s="144" t="s">
        <v>273</v>
      </c>
      <c r="C8" s="145">
        <v>260516813</v>
      </c>
      <c r="D8" s="151">
        <v>55059061</v>
      </c>
      <c r="E8" s="151">
        <f>C8+D8</f>
        <v>315575874</v>
      </c>
      <c r="F8" s="140"/>
    </row>
    <row r="9" spans="1:6">
      <c r="A9" s="64" t="s">
        <v>1137</v>
      </c>
      <c r="B9" s="144" t="s">
        <v>274</v>
      </c>
      <c r="C9" s="145">
        <v>56692984</v>
      </c>
      <c r="D9" s="151"/>
      <c r="E9" s="151">
        <f>C9+D9</f>
        <v>56692984</v>
      </c>
      <c r="F9" s="140"/>
    </row>
    <row r="10" spans="1:6">
      <c r="A10" s="64" t="s">
        <v>1138</v>
      </c>
      <c r="B10" s="146" t="s">
        <v>275</v>
      </c>
      <c r="C10" s="147">
        <f>C8-C9</f>
        <v>203823829</v>
      </c>
      <c r="D10" s="147">
        <f>D8-D9</f>
        <v>55059061</v>
      </c>
      <c r="E10" s="147">
        <f>E8-E9</f>
        <v>258882890</v>
      </c>
      <c r="F10" s="140"/>
    </row>
    <row r="11" spans="1:6">
      <c r="A11" s="64" t="s">
        <v>1139</v>
      </c>
      <c r="B11" s="141" t="s">
        <v>276</v>
      </c>
      <c r="C11" s="148">
        <f>C7+C10</f>
        <v>251081305</v>
      </c>
      <c r="D11" s="148">
        <f>D7+D10</f>
        <v>4296249</v>
      </c>
      <c r="E11" s="148">
        <f>E7+E10</f>
        <v>255377554</v>
      </c>
      <c r="F11" s="140"/>
    </row>
    <row r="12" spans="1:6">
      <c r="A12" s="64" t="s">
        <v>1140</v>
      </c>
      <c r="B12" s="144" t="s">
        <v>277</v>
      </c>
      <c r="C12" s="145"/>
      <c r="D12" s="151"/>
      <c r="E12" s="151">
        <f>C12+D12</f>
        <v>0</v>
      </c>
      <c r="F12" s="140"/>
    </row>
    <row r="13" spans="1:6">
      <c r="A13" s="64" t="s">
        <v>1141</v>
      </c>
      <c r="B13" s="144" t="s">
        <v>278</v>
      </c>
      <c r="C13" s="145"/>
      <c r="D13" s="151"/>
      <c r="E13" s="151">
        <f>C13+D13</f>
        <v>0</v>
      </c>
      <c r="F13" s="140"/>
    </row>
    <row r="14" spans="1:6">
      <c r="A14" s="64" t="s">
        <v>1142</v>
      </c>
      <c r="B14" s="146" t="s">
        <v>279</v>
      </c>
      <c r="C14" s="147">
        <f>SUM(C12:C13)</f>
        <v>0</v>
      </c>
      <c r="D14" s="147">
        <f>SUM(D12:D13)</f>
        <v>0</v>
      </c>
      <c r="E14" s="147">
        <f>SUM(E12:E13)</f>
        <v>0</v>
      </c>
      <c r="F14" s="140"/>
    </row>
    <row r="15" spans="1:6">
      <c r="A15" s="64" t="s">
        <v>1143</v>
      </c>
      <c r="B15" s="144" t="s">
        <v>280</v>
      </c>
      <c r="C15" s="145"/>
      <c r="D15" s="151"/>
      <c r="E15" s="151">
        <f>C15+D15</f>
        <v>0</v>
      </c>
      <c r="F15" s="140"/>
    </row>
    <row r="16" spans="1:6">
      <c r="A16" s="64" t="s">
        <v>1144</v>
      </c>
      <c r="B16" s="144" t="s">
        <v>281</v>
      </c>
      <c r="C16" s="145"/>
      <c r="D16" s="151"/>
      <c r="E16" s="151">
        <f>C16+D16</f>
        <v>0</v>
      </c>
      <c r="F16" s="140"/>
    </row>
    <row r="17" spans="1:6">
      <c r="A17" s="64" t="s">
        <v>1145</v>
      </c>
      <c r="B17" s="146" t="s">
        <v>282</v>
      </c>
      <c r="C17" s="147">
        <f>SUM(C15:C16)</f>
        <v>0</v>
      </c>
      <c r="D17" s="147">
        <f>SUM(D15:D16)</f>
        <v>0</v>
      </c>
      <c r="E17" s="147">
        <f>SUM(E15:E16)</f>
        <v>0</v>
      </c>
      <c r="F17" s="140"/>
    </row>
    <row r="18" spans="1:6">
      <c r="A18" s="64" t="s">
        <v>1146</v>
      </c>
      <c r="B18" s="149" t="s">
        <v>283</v>
      </c>
      <c r="C18" s="150">
        <f>C14+C17</f>
        <v>0</v>
      </c>
      <c r="D18" s="150">
        <f>D14+D17</f>
        <v>0</v>
      </c>
      <c r="E18" s="150">
        <f>E14+E17</f>
        <v>0</v>
      </c>
      <c r="F18" s="140"/>
    </row>
    <row r="19" spans="1:6">
      <c r="A19" s="64" t="s">
        <v>1147</v>
      </c>
      <c r="B19" s="146" t="s">
        <v>284</v>
      </c>
      <c r="C19" s="147">
        <f>C11+C18</f>
        <v>251081305</v>
      </c>
      <c r="D19" s="147">
        <f>D11+D18</f>
        <v>4296249</v>
      </c>
      <c r="E19" s="147">
        <f>E11+E18</f>
        <v>255377554</v>
      </c>
      <c r="F19" s="140"/>
    </row>
    <row r="20" spans="1:6" ht="28.5">
      <c r="A20" s="64" t="s">
        <v>1148</v>
      </c>
      <c r="B20" s="141" t="s">
        <v>285</v>
      </c>
      <c r="C20" s="148"/>
      <c r="D20" s="152"/>
      <c r="E20" s="155">
        <f>C20+D20</f>
        <v>0</v>
      </c>
      <c r="F20" s="140"/>
    </row>
    <row r="21" spans="1:6">
      <c r="A21" s="64" t="s">
        <v>1149</v>
      </c>
      <c r="B21" s="141" t="s">
        <v>286</v>
      </c>
      <c r="C21" s="148">
        <v>251081305</v>
      </c>
      <c r="D21" s="155">
        <v>4296249</v>
      </c>
      <c r="E21" s="155">
        <f>C21+D21</f>
        <v>255377554</v>
      </c>
      <c r="F21" s="140"/>
    </row>
    <row r="22" spans="1:6" ht="28.5">
      <c r="A22" s="64" t="s">
        <v>1150</v>
      </c>
      <c r="B22" s="149" t="s">
        <v>287</v>
      </c>
      <c r="C22" s="150"/>
      <c r="D22" s="153"/>
      <c r="E22" s="153"/>
      <c r="F22" s="140"/>
    </row>
    <row r="23" spans="1:6">
      <c r="A23" s="64" t="s">
        <v>1151</v>
      </c>
      <c r="B23" s="149" t="s">
        <v>288</v>
      </c>
      <c r="C23" s="150"/>
      <c r="D23" s="153"/>
      <c r="E23" s="153"/>
      <c r="F23" s="140"/>
    </row>
    <row r="24" spans="1:6" ht="27" hidden="1" customHeight="1">
      <c r="B24" s="141" t="s">
        <v>289</v>
      </c>
      <c r="C24" s="152"/>
      <c r="D24" s="152"/>
      <c r="E24" s="152"/>
      <c r="F24" s="140"/>
    </row>
    <row r="25" spans="1:6">
      <c r="B25" s="140"/>
      <c r="C25" s="154"/>
      <c r="D25" s="154"/>
      <c r="E25" s="154"/>
      <c r="F25" s="140"/>
    </row>
    <row r="26" spans="1:6">
      <c r="B26" s="140"/>
      <c r="C26" s="154"/>
      <c r="D26" s="154"/>
      <c r="E26" s="154"/>
      <c r="F26" s="140"/>
    </row>
    <row r="27" spans="1:6">
      <c r="B27" s="140"/>
      <c r="C27" s="154"/>
      <c r="D27" s="154"/>
      <c r="E27" s="154"/>
      <c r="F27" s="140"/>
    </row>
    <row r="28" spans="1:6">
      <c r="B28" s="140"/>
      <c r="C28" s="154"/>
      <c r="D28" s="154"/>
      <c r="E28" s="154"/>
      <c r="F28" s="140"/>
    </row>
    <row r="29" spans="1:6">
      <c r="B29" s="140"/>
      <c r="C29" s="154"/>
      <c r="D29" s="154"/>
      <c r="E29" s="154"/>
      <c r="F29" s="140"/>
    </row>
    <row r="30" spans="1:6">
      <c r="B30" s="140"/>
      <c r="C30" s="154"/>
      <c r="D30" s="154"/>
      <c r="E30" s="154"/>
      <c r="F30" s="140"/>
    </row>
    <row r="31" spans="1:6">
      <c r="B31" s="140"/>
      <c r="C31" s="154"/>
      <c r="D31" s="154"/>
      <c r="E31" s="154"/>
      <c r="F31" s="140"/>
    </row>
    <row r="32" spans="1:6">
      <c r="B32" s="140"/>
      <c r="C32" s="154"/>
      <c r="D32" s="154"/>
      <c r="E32" s="154"/>
      <c r="F32" s="140"/>
    </row>
    <row r="33" spans="2:6">
      <c r="B33" s="140"/>
      <c r="C33" s="154"/>
      <c r="D33" s="154"/>
      <c r="E33" s="154"/>
      <c r="F33" s="140"/>
    </row>
    <row r="34" spans="2:6">
      <c r="B34" s="140"/>
      <c r="C34" s="154"/>
      <c r="D34" s="154"/>
      <c r="E34" s="154"/>
      <c r="F34" s="140"/>
    </row>
    <row r="35" spans="2:6">
      <c r="B35" s="140"/>
      <c r="C35" s="154"/>
      <c r="D35" s="154"/>
      <c r="E35" s="154"/>
      <c r="F35" s="140"/>
    </row>
    <row r="36" spans="2:6">
      <c r="B36" s="140"/>
      <c r="C36" s="154"/>
      <c r="D36" s="154"/>
      <c r="E36" s="154"/>
      <c r="F36" s="140"/>
    </row>
    <row r="37" spans="2:6">
      <c r="B37" s="140"/>
      <c r="C37" s="154"/>
      <c r="D37" s="154"/>
      <c r="E37" s="154"/>
      <c r="F37" s="140"/>
    </row>
    <row r="38" spans="2:6">
      <c r="B38" s="140"/>
      <c r="C38" s="154"/>
      <c r="D38" s="154"/>
      <c r="E38" s="154"/>
      <c r="F38" s="140"/>
    </row>
    <row r="39" spans="2:6">
      <c r="B39" s="140"/>
      <c r="C39" s="154"/>
      <c r="D39" s="154"/>
      <c r="E39" s="154"/>
      <c r="F39" s="140"/>
    </row>
    <row r="40" spans="2:6">
      <c r="B40" s="140"/>
      <c r="C40" s="154"/>
      <c r="D40" s="154"/>
      <c r="E40" s="154"/>
      <c r="F40" s="140"/>
    </row>
    <row r="41" spans="2:6">
      <c r="B41" s="140"/>
      <c r="C41" s="154"/>
      <c r="D41" s="154"/>
      <c r="E41" s="154"/>
      <c r="F41" s="140"/>
    </row>
    <row r="42" spans="2:6">
      <c r="B42" s="140"/>
      <c r="C42" s="154"/>
      <c r="D42" s="154"/>
      <c r="E42" s="154"/>
      <c r="F42" s="140"/>
    </row>
    <row r="43" spans="2:6">
      <c r="B43" s="140"/>
      <c r="C43" s="154"/>
      <c r="D43" s="154"/>
      <c r="E43" s="154"/>
      <c r="F43" s="140"/>
    </row>
    <row r="44" spans="2:6">
      <c r="B44" s="140"/>
      <c r="C44" s="154"/>
      <c r="D44" s="154"/>
      <c r="E44" s="154"/>
      <c r="F44" s="140"/>
    </row>
    <row r="45" spans="2:6">
      <c r="B45" s="140"/>
      <c r="C45" s="154"/>
      <c r="D45" s="154"/>
      <c r="E45" s="154"/>
      <c r="F45" s="140"/>
    </row>
    <row r="46" spans="2:6">
      <c r="B46" s="140"/>
      <c r="C46" s="154"/>
      <c r="D46" s="154"/>
      <c r="E46" s="154"/>
      <c r="F46" s="140"/>
    </row>
    <row r="47" spans="2:6">
      <c r="B47" s="140"/>
      <c r="C47" s="154"/>
      <c r="D47" s="154"/>
      <c r="E47" s="154"/>
      <c r="F47" s="140"/>
    </row>
    <row r="48" spans="2:6">
      <c r="B48" s="140"/>
      <c r="C48" s="154"/>
      <c r="D48" s="154"/>
      <c r="E48" s="154"/>
      <c r="F48" s="140"/>
    </row>
    <row r="49" spans="2:6">
      <c r="B49" s="140"/>
      <c r="C49" s="154"/>
      <c r="D49" s="154"/>
      <c r="E49" s="154"/>
      <c r="F49" s="140"/>
    </row>
    <row r="50" spans="2:6">
      <c r="B50" s="140"/>
      <c r="C50" s="154"/>
      <c r="D50" s="154"/>
      <c r="E50" s="154"/>
      <c r="F50" s="140"/>
    </row>
    <row r="51" spans="2:6">
      <c r="B51" s="140"/>
      <c r="C51" s="154"/>
      <c r="D51" s="154"/>
      <c r="E51" s="154"/>
      <c r="F51" s="140"/>
    </row>
    <row r="52" spans="2:6">
      <c r="B52" s="140"/>
      <c r="C52" s="154"/>
      <c r="D52" s="154"/>
      <c r="E52" s="154"/>
      <c r="F52" s="140"/>
    </row>
    <row r="53" spans="2:6">
      <c r="B53" s="140"/>
      <c r="C53" s="154"/>
      <c r="D53" s="154"/>
      <c r="E53" s="154"/>
      <c r="F53" s="140"/>
    </row>
    <row r="54" spans="2:6">
      <c r="B54" s="140"/>
      <c r="C54" s="154"/>
      <c r="D54" s="154"/>
      <c r="E54" s="154"/>
      <c r="F54" s="140"/>
    </row>
    <row r="55" spans="2:6">
      <c r="B55" s="140"/>
      <c r="C55" s="154"/>
      <c r="D55" s="154"/>
      <c r="E55" s="154"/>
      <c r="F55" s="140"/>
    </row>
    <row r="56" spans="2:6">
      <c r="B56" s="140"/>
      <c r="C56" s="154"/>
      <c r="D56" s="154"/>
      <c r="E56" s="154"/>
      <c r="F56" s="140"/>
    </row>
    <row r="57" spans="2:6">
      <c r="B57" s="140"/>
      <c r="C57" s="154"/>
      <c r="D57" s="154"/>
      <c r="E57" s="154"/>
      <c r="F57" s="140"/>
    </row>
    <row r="58" spans="2:6">
      <c r="B58" s="140"/>
      <c r="C58" s="154"/>
      <c r="D58" s="154"/>
      <c r="E58" s="154"/>
      <c r="F58" s="140"/>
    </row>
    <row r="59" spans="2:6">
      <c r="B59" s="140"/>
      <c r="C59" s="154"/>
      <c r="D59" s="154"/>
      <c r="E59" s="154"/>
      <c r="F59" s="140"/>
    </row>
    <row r="60" spans="2:6">
      <c r="B60" s="140"/>
      <c r="C60" s="154"/>
      <c r="D60" s="154"/>
      <c r="E60" s="154"/>
      <c r="F60" s="140"/>
    </row>
    <row r="61" spans="2:6">
      <c r="B61" s="140"/>
      <c r="C61" s="154"/>
      <c r="D61" s="154"/>
      <c r="E61" s="154"/>
      <c r="F61" s="140"/>
    </row>
    <row r="62" spans="2:6">
      <c r="B62" s="140"/>
      <c r="C62" s="154"/>
      <c r="D62" s="154"/>
      <c r="E62" s="154"/>
      <c r="F62" s="140"/>
    </row>
    <row r="63" spans="2:6">
      <c r="B63" s="140"/>
      <c r="C63" s="154"/>
      <c r="D63" s="154"/>
      <c r="E63" s="154"/>
      <c r="F63" s="140"/>
    </row>
    <row r="64" spans="2:6">
      <c r="B64" s="140"/>
      <c r="C64" s="154"/>
      <c r="D64" s="154"/>
      <c r="E64" s="154"/>
      <c r="F64" s="140"/>
    </row>
    <row r="65" spans="2:6">
      <c r="B65" s="140"/>
      <c r="C65" s="154"/>
      <c r="D65" s="154"/>
      <c r="E65" s="154"/>
      <c r="F65" s="140"/>
    </row>
    <row r="66" spans="2:6">
      <c r="B66" s="140"/>
      <c r="C66" s="154"/>
      <c r="D66" s="154"/>
      <c r="E66" s="154"/>
      <c r="F66" s="140"/>
    </row>
    <row r="67" spans="2:6">
      <c r="B67" s="140"/>
      <c r="C67" s="154"/>
      <c r="D67" s="154"/>
      <c r="E67" s="154"/>
      <c r="F67" s="140"/>
    </row>
    <row r="68" spans="2:6">
      <c r="B68" s="140"/>
      <c r="C68" s="154"/>
      <c r="D68" s="154"/>
      <c r="E68" s="154"/>
      <c r="F68" s="140"/>
    </row>
    <row r="69" spans="2:6">
      <c r="B69" s="140"/>
      <c r="C69" s="154"/>
      <c r="D69" s="154"/>
      <c r="E69" s="154"/>
      <c r="F69" s="140"/>
    </row>
    <row r="70" spans="2:6">
      <c r="B70" s="140"/>
      <c r="C70" s="154"/>
      <c r="D70" s="154"/>
      <c r="E70" s="154"/>
      <c r="F70" s="140"/>
    </row>
    <row r="71" spans="2:6">
      <c r="B71" s="140"/>
      <c r="C71" s="154"/>
      <c r="D71" s="154"/>
      <c r="E71" s="154"/>
      <c r="F71" s="140"/>
    </row>
    <row r="72" spans="2:6">
      <c r="B72" s="140"/>
      <c r="C72" s="154"/>
      <c r="D72" s="154"/>
      <c r="E72" s="154"/>
      <c r="F72" s="140"/>
    </row>
    <row r="73" spans="2:6">
      <c r="B73" s="140"/>
      <c r="C73" s="154"/>
      <c r="D73" s="154"/>
      <c r="E73" s="154"/>
      <c r="F73" s="140"/>
    </row>
    <row r="74" spans="2:6">
      <c r="B74" s="140"/>
      <c r="C74" s="154"/>
      <c r="D74" s="154"/>
      <c r="E74" s="154"/>
      <c r="F74" s="140"/>
    </row>
    <row r="75" spans="2:6">
      <c r="B75" s="140"/>
      <c r="C75" s="154"/>
      <c r="D75" s="154"/>
      <c r="E75" s="154"/>
      <c r="F75" s="140"/>
    </row>
    <row r="76" spans="2:6">
      <c r="B76" s="140"/>
      <c r="C76" s="154"/>
      <c r="D76" s="154"/>
      <c r="E76" s="154"/>
      <c r="F76" s="140"/>
    </row>
    <row r="77" spans="2:6">
      <c r="B77" s="140"/>
      <c r="C77" s="154"/>
      <c r="D77" s="154"/>
      <c r="E77" s="154"/>
      <c r="F77" s="140"/>
    </row>
    <row r="78" spans="2:6">
      <c r="B78" s="140"/>
      <c r="C78" s="154"/>
      <c r="D78" s="154"/>
      <c r="E78" s="154"/>
      <c r="F78" s="140"/>
    </row>
    <row r="79" spans="2:6">
      <c r="B79" s="140"/>
      <c r="C79" s="154"/>
      <c r="D79" s="154"/>
      <c r="E79" s="154"/>
      <c r="F79" s="140"/>
    </row>
  </sheetData>
  <mergeCells count="1">
    <mergeCell ref="B1:E1"/>
  </mergeCells>
  <pageMargins left="0.35433070866141736" right="0.35433070866141736" top="0.74803149606299213" bottom="0.74803149606299213" header="0.31496062992125984" footer="0.31496062992125984"/>
  <pageSetup paperSize="9" orientation="landscape" r:id="rId1"/>
  <headerFooter>
    <oddHeader>&amp;C22. melléklet a 7/2021 (V.27.)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Munka21">
    <pageSetUpPr fitToPage="1"/>
  </sheetPr>
  <dimension ref="A1:M51"/>
  <sheetViews>
    <sheetView view="pageLayout" zoomScaleNormal="100" workbookViewId="0">
      <selection activeCell="D13" sqref="D13"/>
    </sheetView>
  </sheetViews>
  <sheetFormatPr defaultRowHeight="15.75"/>
  <cols>
    <col min="1" max="1" width="9.140625" style="2"/>
    <col min="2" max="2" width="65" style="2" customWidth="1"/>
    <col min="3" max="3" width="14.7109375" style="2" customWidth="1"/>
    <col min="4" max="4" width="14.42578125" style="2" customWidth="1"/>
    <col min="5" max="5" width="14.28515625" style="2" customWidth="1"/>
    <col min="6" max="6" width="12.28515625" style="2" customWidth="1"/>
    <col min="7" max="7" width="14.42578125" style="2" customWidth="1"/>
    <col min="8" max="8" width="14.28515625" style="2" customWidth="1"/>
    <col min="9" max="10" width="14.42578125" style="2" customWidth="1"/>
    <col min="11" max="11" width="14.28515625" style="2" customWidth="1"/>
    <col min="12" max="16384" width="9.140625" style="2"/>
  </cols>
  <sheetData>
    <row r="1" spans="1:13" ht="21" customHeight="1">
      <c r="B1" s="430"/>
      <c r="C1" s="431"/>
      <c r="D1" s="431"/>
      <c r="E1" s="431"/>
      <c r="F1" s="432"/>
      <c r="G1" s="432"/>
      <c r="H1" s="432"/>
    </row>
    <row r="2" spans="1:13" ht="21" customHeight="1">
      <c r="B2" s="433" t="s">
        <v>922</v>
      </c>
      <c r="C2" s="431"/>
      <c r="D2" s="431"/>
      <c r="E2" s="431"/>
      <c r="F2" s="432"/>
      <c r="G2" s="432"/>
      <c r="H2" s="432"/>
      <c r="I2" s="406"/>
      <c r="J2" s="406"/>
      <c r="K2" s="406"/>
    </row>
    <row r="3" spans="1:13" ht="21" customHeight="1">
      <c r="B3" s="157"/>
      <c r="C3" s="156"/>
      <c r="D3" s="156"/>
      <c r="E3" s="156"/>
      <c r="F3" s="35"/>
      <c r="G3" s="35"/>
      <c r="H3" s="35"/>
      <c r="I3" s="95"/>
      <c r="J3" s="95"/>
      <c r="K3" s="95"/>
    </row>
    <row r="4" spans="1:13" s="97" customFormat="1">
      <c r="A4" s="328"/>
      <c r="B4" s="342" t="s">
        <v>1122</v>
      </c>
      <c r="C4" s="329" t="s">
        <v>1123</v>
      </c>
      <c r="D4" s="329" t="s">
        <v>1124</v>
      </c>
      <c r="E4" s="329" t="s">
        <v>1125</v>
      </c>
      <c r="F4" s="329" t="s">
        <v>1126</v>
      </c>
      <c r="G4" s="329" t="s">
        <v>1127</v>
      </c>
      <c r="H4" s="329" t="s">
        <v>1128</v>
      </c>
      <c r="I4" s="329" t="s">
        <v>1129</v>
      </c>
      <c r="J4" s="329" t="s">
        <v>1130</v>
      </c>
      <c r="K4" s="329" t="s">
        <v>1131</v>
      </c>
      <c r="L4" s="340"/>
      <c r="M4" s="369"/>
    </row>
    <row r="5" spans="1:13">
      <c r="A5" s="9" t="s">
        <v>1132</v>
      </c>
      <c r="B5" s="158"/>
      <c r="C5" s="429" t="s">
        <v>72</v>
      </c>
      <c r="D5" s="429"/>
      <c r="E5" s="429"/>
      <c r="F5" s="429" t="s">
        <v>10</v>
      </c>
      <c r="G5" s="429"/>
      <c r="H5" s="429"/>
      <c r="I5" s="429" t="s">
        <v>16</v>
      </c>
      <c r="J5" s="429"/>
      <c r="K5" s="429"/>
    </row>
    <row r="6" spans="1:13" ht="31.5">
      <c r="A6" s="9" t="s">
        <v>1133</v>
      </c>
      <c r="B6" s="158" t="s">
        <v>99</v>
      </c>
      <c r="C6" s="159" t="s">
        <v>578</v>
      </c>
      <c r="D6" s="159" t="s">
        <v>290</v>
      </c>
      <c r="E6" s="159" t="s">
        <v>579</v>
      </c>
      <c r="F6" s="159" t="s">
        <v>580</v>
      </c>
      <c r="G6" s="159" t="s">
        <v>290</v>
      </c>
      <c r="H6" s="159" t="s">
        <v>581</v>
      </c>
      <c r="I6" s="159" t="s">
        <v>580</v>
      </c>
      <c r="J6" s="159" t="s">
        <v>290</v>
      </c>
      <c r="K6" s="159" t="s">
        <v>579</v>
      </c>
    </row>
    <row r="7" spans="1:13">
      <c r="A7" s="9" t="s">
        <v>1134</v>
      </c>
      <c r="B7" s="160" t="s">
        <v>291</v>
      </c>
      <c r="C7" s="161">
        <v>10018366</v>
      </c>
      <c r="D7" s="161"/>
      <c r="E7" s="161">
        <v>4727076</v>
      </c>
      <c r="F7" s="161"/>
      <c r="G7" s="161"/>
      <c r="H7" s="161">
        <v>0</v>
      </c>
      <c r="I7" s="161">
        <f>C7+F7</f>
        <v>10018366</v>
      </c>
      <c r="J7" s="161">
        <f>D7+G7</f>
        <v>0</v>
      </c>
      <c r="K7" s="161">
        <f>E7+H7</f>
        <v>4727076</v>
      </c>
    </row>
    <row r="8" spans="1:13" ht="31.5">
      <c r="A8" s="9" t="s">
        <v>1135</v>
      </c>
      <c r="B8" s="160" t="s">
        <v>292</v>
      </c>
      <c r="C8" s="161">
        <v>7792691</v>
      </c>
      <c r="D8" s="161"/>
      <c r="E8" s="161">
        <v>10776030</v>
      </c>
      <c r="F8" s="161">
        <v>0</v>
      </c>
      <c r="G8" s="161"/>
      <c r="H8" s="161">
        <v>0</v>
      </c>
      <c r="I8" s="161">
        <f t="shared" ref="I8:I45" si="0">C8+F8</f>
        <v>7792691</v>
      </c>
      <c r="J8" s="161">
        <f t="shared" ref="J8:J45" si="1">D8+G8</f>
        <v>0</v>
      </c>
      <c r="K8" s="161">
        <f t="shared" ref="K8:K45" si="2">E8+H8</f>
        <v>10776030</v>
      </c>
    </row>
    <row r="9" spans="1:13">
      <c r="A9" s="9" t="s">
        <v>1136</v>
      </c>
      <c r="B9" s="160" t="s">
        <v>293</v>
      </c>
      <c r="C9" s="161">
        <v>3122219</v>
      </c>
      <c r="D9" s="161"/>
      <c r="E9" s="161">
        <v>6782541</v>
      </c>
      <c r="F9" s="161"/>
      <c r="G9" s="161"/>
      <c r="H9" s="161"/>
      <c r="I9" s="161">
        <f t="shared" si="0"/>
        <v>3122219</v>
      </c>
      <c r="J9" s="161">
        <f t="shared" si="1"/>
        <v>0</v>
      </c>
      <c r="K9" s="161">
        <f t="shared" si="2"/>
        <v>6782541</v>
      </c>
    </row>
    <row r="10" spans="1:13" ht="31.5">
      <c r="A10" s="9" t="s">
        <v>1137</v>
      </c>
      <c r="B10" s="162" t="s">
        <v>940</v>
      </c>
      <c r="C10" s="163">
        <f t="shared" ref="C10:K10" si="3">SUM(C7:C9)</f>
        <v>20933276</v>
      </c>
      <c r="D10" s="163">
        <f t="shared" si="3"/>
        <v>0</v>
      </c>
      <c r="E10" s="163">
        <f t="shared" si="3"/>
        <v>22285647</v>
      </c>
      <c r="F10" s="163">
        <f t="shared" si="3"/>
        <v>0</v>
      </c>
      <c r="G10" s="163">
        <f t="shared" si="3"/>
        <v>0</v>
      </c>
      <c r="H10" s="163">
        <f t="shared" si="3"/>
        <v>0</v>
      </c>
      <c r="I10" s="163">
        <f t="shared" si="3"/>
        <v>20933276</v>
      </c>
      <c r="J10" s="163">
        <f t="shared" si="3"/>
        <v>0</v>
      </c>
      <c r="K10" s="163">
        <f t="shared" si="3"/>
        <v>22285647</v>
      </c>
    </row>
    <row r="11" spans="1:13">
      <c r="A11" s="9" t="s">
        <v>1138</v>
      </c>
      <c r="B11" s="160" t="s">
        <v>294</v>
      </c>
      <c r="C11" s="161"/>
      <c r="D11" s="161"/>
      <c r="E11" s="161"/>
      <c r="F11" s="161"/>
      <c r="G11" s="161"/>
      <c r="H11" s="161"/>
      <c r="I11" s="161">
        <f t="shared" si="0"/>
        <v>0</v>
      </c>
      <c r="J11" s="161">
        <f t="shared" si="1"/>
        <v>0</v>
      </c>
      <c r="K11" s="161">
        <f t="shared" si="2"/>
        <v>0</v>
      </c>
    </row>
    <row r="12" spans="1:13">
      <c r="A12" s="9" t="s">
        <v>1139</v>
      </c>
      <c r="B12" s="160" t="s">
        <v>295</v>
      </c>
      <c r="C12" s="161"/>
      <c r="D12" s="161"/>
      <c r="E12" s="161"/>
      <c r="F12" s="161"/>
      <c r="G12" s="161"/>
      <c r="H12" s="161"/>
      <c r="I12" s="161">
        <f t="shared" si="0"/>
        <v>0</v>
      </c>
      <c r="J12" s="161">
        <f t="shared" si="1"/>
        <v>0</v>
      </c>
      <c r="K12" s="161">
        <f t="shared" si="2"/>
        <v>0</v>
      </c>
    </row>
    <row r="13" spans="1:13">
      <c r="A13" s="9" t="s">
        <v>1140</v>
      </c>
      <c r="B13" s="162" t="s">
        <v>939</v>
      </c>
      <c r="C13" s="163">
        <f t="shared" ref="C13:K13" si="4">SUM(C11:C12)</f>
        <v>0</v>
      </c>
      <c r="D13" s="163">
        <f t="shared" si="4"/>
        <v>0</v>
      </c>
      <c r="E13" s="163">
        <f t="shared" si="4"/>
        <v>0</v>
      </c>
      <c r="F13" s="163">
        <f t="shared" si="4"/>
        <v>0</v>
      </c>
      <c r="G13" s="163">
        <f t="shared" si="4"/>
        <v>0</v>
      </c>
      <c r="H13" s="163">
        <f t="shared" si="4"/>
        <v>0</v>
      </c>
      <c r="I13" s="163">
        <f t="shared" si="4"/>
        <v>0</v>
      </c>
      <c r="J13" s="163">
        <f t="shared" si="4"/>
        <v>0</v>
      </c>
      <c r="K13" s="163">
        <f t="shared" si="4"/>
        <v>0</v>
      </c>
    </row>
    <row r="14" spans="1:13" ht="31.5">
      <c r="A14" s="9" t="s">
        <v>1141</v>
      </c>
      <c r="B14" s="160" t="s">
        <v>296</v>
      </c>
      <c r="C14" s="161">
        <v>90487116</v>
      </c>
      <c r="D14" s="161"/>
      <c r="E14" s="161">
        <v>90156878</v>
      </c>
      <c r="F14" s="161">
        <v>49621188</v>
      </c>
      <c r="G14" s="161"/>
      <c r="H14" s="161">
        <v>53625940</v>
      </c>
      <c r="I14" s="161">
        <f t="shared" si="0"/>
        <v>140108304</v>
      </c>
      <c r="J14" s="161">
        <f t="shared" si="1"/>
        <v>0</v>
      </c>
      <c r="K14" s="161">
        <f t="shared" si="2"/>
        <v>143782818</v>
      </c>
    </row>
    <row r="15" spans="1:13" ht="31.5">
      <c r="A15" s="9" t="s">
        <v>1142</v>
      </c>
      <c r="B15" s="160" t="s">
        <v>297</v>
      </c>
      <c r="C15" s="161">
        <v>31506130</v>
      </c>
      <c r="D15" s="161"/>
      <c r="E15" s="161">
        <v>27019335</v>
      </c>
      <c r="F15" s="161">
        <v>3635196</v>
      </c>
      <c r="G15" s="161"/>
      <c r="H15" s="161">
        <v>0</v>
      </c>
      <c r="I15" s="161">
        <f t="shared" si="0"/>
        <v>35141326</v>
      </c>
      <c r="J15" s="161">
        <f t="shared" si="1"/>
        <v>0</v>
      </c>
      <c r="K15" s="161">
        <f t="shared" si="2"/>
        <v>27019335</v>
      </c>
    </row>
    <row r="16" spans="1:13">
      <c r="A16" s="9" t="s">
        <v>1143</v>
      </c>
      <c r="B16" s="160" t="s">
        <v>930</v>
      </c>
      <c r="C16" s="161">
        <v>96289840</v>
      </c>
      <c r="D16" s="161"/>
      <c r="E16" s="161">
        <v>185368356</v>
      </c>
      <c r="F16" s="161"/>
      <c r="G16" s="161"/>
      <c r="H16" s="161">
        <v>0</v>
      </c>
      <c r="I16" s="161">
        <f t="shared" si="0"/>
        <v>96289840</v>
      </c>
      <c r="J16" s="161"/>
      <c r="K16" s="161">
        <f t="shared" si="2"/>
        <v>185368356</v>
      </c>
    </row>
    <row r="17" spans="1:11">
      <c r="A17" s="9" t="s">
        <v>1144</v>
      </c>
      <c r="B17" s="160" t="s">
        <v>931</v>
      </c>
      <c r="C17" s="161">
        <v>1566545</v>
      </c>
      <c r="D17" s="161"/>
      <c r="E17" s="161">
        <v>10577042</v>
      </c>
      <c r="F17" s="161">
        <v>0</v>
      </c>
      <c r="G17" s="161"/>
      <c r="H17" s="161">
        <v>0</v>
      </c>
      <c r="I17" s="161">
        <f t="shared" si="0"/>
        <v>1566545</v>
      </c>
      <c r="J17" s="161">
        <f t="shared" si="1"/>
        <v>0</v>
      </c>
      <c r="K17" s="161">
        <f t="shared" si="2"/>
        <v>10577042</v>
      </c>
    </row>
    <row r="18" spans="1:11">
      <c r="A18" s="9" t="s">
        <v>1145</v>
      </c>
      <c r="B18" s="162" t="s">
        <v>941</v>
      </c>
      <c r="C18" s="163">
        <f t="shared" ref="C18:K18" si="5">SUM(C14:C17)</f>
        <v>219849631</v>
      </c>
      <c r="D18" s="163">
        <f t="shared" si="5"/>
        <v>0</v>
      </c>
      <c r="E18" s="163">
        <f>SUM(E14:E17)</f>
        <v>313121611</v>
      </c>
      <c r="F18" s="163">
        <f t="shared" si="5"/>
        <v>53256384</v>
      </c>
      <c r="G18" s="163">
        <f t="shared" si="5"/>
        <v>0</v>
      </c>
      <c r="H18" s="163">
        <f t="shared" si="5"/>
        <v>53625940</v>
      </c>
      <c r="I18" s="163">
        <f t="shared" si="5"/>
        <v>273106015</v>
      </c>
      <c r="J18" s="163">
        <f t="shared" si="5"/>
        <v>0</v>
      </c>
      <c r="K18" s="163">
        <f t="shared" si="5"/>
        <v>366747551</v>
      </c>
    </row>
    <row r="19" spans="1:11">
      <c r="A19" s="9" t="s">
        <v>1146</v>
      </c>
      <c r="B19" s="160" t="s">
        <v>932</v>
      </c>
      <c r="C19" s="161">
        <v>3850222</v>
      </c>
      <c r="D19" s="161"/>
      <c r="E19" s="161">
        <v>4212952</v>
      </c>
      <c r="F19" s="161">
        <v>873365</v>
      </c>
      <c r="G19" s="161"/>
      <c r="H19" s="161">
        <v>898313</v>
      </c>
      <c r="I19" s="161">
        <f t="shared" si="0"/>
        <v>4723587</v>
      </c>
      <c r="J19" s="161">
        <f t="shared" si="1"/>
        <v>0</v>
      </c>
      <c r="K19" s="161">
        <f t="shared" si="2"/>
        <v>5111265</v>
      </c>
    </row>
    <row r="20" spans="1:11">
      <c r="A20" s="9" t="s">
        <v>1147</v>
      </c>
      <c r="B20" s="160" t="s">
        <v>933</v>
      </c>
      <c r="C20" s="161">
        <v>23980821</v>
      </c>
      <c r="D20" s="161"/>
      <c r="E20" s="161">
        <v>24686273</v>
      </c>
      <c r="F20" s="161">
        <v>6319748</v>
      </c>
      <c r="G20" s="161"/>
      <c r="H20" s="161">
        <v>4665820</v>
      </c>
      <c r="I20" s="161">
        <f t="shared" si="0"/>
        <v>30300569</v>
      </c>
      <c r="J20" s="161">
        <f t="shared" si="1"/>
        <v>0</v>
      </c>
      <c r="K20" s="161">
        <f t="shared" si="2"/>
        <v>29352093</v>
      </c>
    </row>
    <row r="21" spans="1:11">
      <c r="A21" s="9" t="s">
        <v>1148</v>
      </c>
      <c r="B21" s="160" t="s">
        <v>934</v>
      </c>
      <c r="C21" s="161">
        <v>0</v>
      </c>
      <c r="D21" s="161"/>
      <c r="E21" s="161">
        <v>0</v>
      </c>
      <c r="F21" s="161">
        <v>0</v>
      </c>
      <c r="G21" s="161"/>
      <c r="H21" s="161">
        <v>0</v>
      </c>
      <c r="I21" s="161">
        <f t="shared" si="0"/>
        <v>0</v>
      </c>
      <c r="J21" s="161">
        <f t="shared" si="1"/>
        <v>0</v>
      </c>
      <c r="K21" s="161">
        <f t="shared" si="2"/>
        <v>0</v>
      </c>
    </row>
    <row r="22" spans="1:11">
      <c r="A22" s="9" t="s">
        <v>1149</v>
      </c>
      <c r="B22" s="160" t="s">
        <v>935</v>
      </c>
      <c r="C22" s="161">
        <v>1429352</v>
      </c>
      <c r="D22" s="161"/>
      <c r="E22" s="161">
        <v>1979310</v>
      </c>
      <c r="F22" s="161">
        <v>0</v>
      </c>
      <c r="G22" s="161"/>
      <c r="H22" s="161">
        <v>0</v>
      </c>
      <c r="I22" s="161">
        <f t="shared" si="0"/>
        <v>1429352</v>
      </c>
      <c r="J22" s="161">
        <f t="shared" si="1"/>
        <v>0</v>
      </c>
      <c r="K22" s="161">
        <f t="shared" si="2"/>
        <v>1979310</v>
      </c>
    </row>
    <row r="23" spans="1:11">
      <c r="A23" s="9" t="s">
        <v>1150</v>
      </c>
      <c r="B23" s="162" t="s">
        <v>942</v>
      </c>
      <c r="C23" s="163">
        <f t="shared" ref="C23:K23" si="6">SUM(C19:C22)</f>
        <v>29260395</v>
      </c>
      <c r="D23" s="163">
        <f t="shared" si="6"/>
        <v>0</v>
      </c>
      <c r="E23" s="163">
        <f>SUM(E19:E22)</f>
        <v>30878535</v>
      </c>
      <c r="F23" s="163">
        <f t="shared" si="6"/>
        <v>7193113</v>
      </c>
      <c r="G23" s="163">
        <f t="shared" si="6"/>
        <v>0</v>
      </c>
      <c r="H23" s="163">
        <f t="shared" si="6"/>
        <v>5564133</v>
      </c>
      <c r="I23" s="163">
        <f t="shared" si="6"/>
        <v>36453508</v>
      </c>
      <c r="J23" s="163">
        <f t="shared" si="6"/>
        <v>0</v>
      </c>
      <c r="K23" s="163">
        <f t="shared" si="6"/>
        <v>36442668</v>
      </c>
    </row>
    <row r="24" spans="1:11">
      <c r="A24" s="9" t="s">
        <v>1151</v>
      </c>
      <c r="B24" s="160" t="s">
        <v>936</v>
      </c>
      <c r="C24" s="161">
        <v>16259046</v>
      </c>
      <c r="D24" s="161"/>
      <c r="E24" s="161">
        <v>19541592</v>
      </c>
      <c r="F24" s="161">
        <v>31819479</v>
      </c>
      <c r="G24" s="161"/>
      <c r="H24" s="161">
        <v>33795399</v>
      </c>
      <c r="I24" s="161">
        <f t="shared" si="0"/>
        <v>48078525</v>
      </c>
      <c r="J24" s="161">
        <f t="shared" si="1"/>
        <v>0</v>
      </c>
      <c r="K24" s="161">
        <f t="shared" si="2"/>
        <v>53336991</v>
      </c>
    </row>
    <row r="25" spans="1:11">
      <c r="A25" s="9" t="s">
        <v>1152</v>
      </c>
      <c r="B25" s="160" t="s">
        <v>937</v>
      </c>
      <c r="C25" s="161">
        <v>13105904</v>
      </c>
      <c r="D25" s="161"/>
      <c r="E25" s="161">
        <v>12451113</v>
      </c>
      <c r="F25" s="161">
        <v>5916178</v>
      </c>
      <c r="G25" s="161"/>
      <c r="H25" s="161">
        <v>4420422</v>
      </c>
      <c r="I25" s="161">
        <f t="shared" si="0"/>
        <v>19022082</v>
      </c>
      <c r="J25" s="161">
        <f t="shared" si="1"/>
        <v>0</v>
      </c>
      <c r="K25" s="161">
        <f t="shared" si="2"/>
        <v>16871535</v>
      </c>
    </row>
    <row r="26" spans="1:11">
      <c r="A26" s="9" t="s">
        <v>1153</v>
      </c>
      <c r="B26" s="160" t="s">
        <v>938</v>
      </c>
      <c r="C26" s="161">
        <v>4825801</v>
      </c>
      <c r="D26" s="161"/>
      <c r="E26" s="161">
        <v>4875068</v>
      </c>
      <c r="F26" s="161">
        <v>6470150</v>
      </c>
      <c r="G26" s="161"/>
      <c r="H26" s="161">
        <v>6333989</v>
      </c>
      <c r="I26" s="161">
        <f t="shared" si="0"/>
        <v>11295951</v>
      </c>
      <c r="J26" s="161">
        <f t="shared" si="1"/>
        <v>0</v>
      </c>
      <c r="K26" s="161">
        <f t="shared" si="2"/>
        <v>11209057</v>
      </c>
    </row>
    <row r="27" spans="1:11">
      <c r="A27" s="9" t="s">
        <v>1154</v>
      </c>
      <c r="B27" s="162" t="s">
        <v>943</v>
      </c>
      <c r="C27" s="163">
        <f t="shared" ref="C27:K27" si="7">SUM(C24:C26)</f>
        <v>34190751</v>
      </c>
      <c r="D27" s="163">
        <f t="shared" si="7"/>
        <v>0</v>
      </c>
      <c r="E27" s="163">
        <f t="shared" si="7"/>
        <v>36867773</v>
      </c>
      <c r="F27" s="163">
        <f t="shared" si="7"/>
        <v>44205807</v>
      </c>
      <c r="G27" s="163">
        <f t="shared" si="7"/>
        <v>0</v>
      </c>
      <c r="H27" s="163">
        <f t="shared" si="7"/>
        <v>44549810</v>
      </c>
      <c r="I27" s="163">
        <f t="shared" si="7"/>
        <v>78396558</v>
      </c>
      <c r="J27" s="163">
        <f t="shared" si="7"/>
        <v>0</v>
      </c>
      <c r="K27" s="163">
        <f t="shared" si="7"/>
        <v>81417583</v>
      </c>
    </row>
    <row r="28" spans="1:11">
      <c r="A28" s="9" t="s">
        <v>1155</v>
      </c>
      <c r="B28" s="162" t="s">
        <v>298</v>
      </c>
      <c r="C28" s="163">
        <v>57332909</v>
      </c>
      <c r="D28" s="163"/>
      <c r="E28" s="163">
        <v>60252069</v>
      </c>
      <c r="F28" s="163">
        <v>0</v>
      </c>
      <c r="G28" s="163"/>
      <c r="H28" s="163">
        <v>0</v>
      </c>
      <c r="I28" s="163">
        <f t="shared" si="0"/>
        <v>57332909</v>
      </c>
      <c r="J28" s="163">
        <f t="shared" si="1"/>
        <v>0</v>
      </c>
      <c r="K28" s="163">
        <f t="shared" si="2"/>
        <v>60252069</v>
      </c>
    </row>
    <row r="29" spans="1:11">
      <c r="A29" s="9" t="s">
        <v>1156</v>
      </c>
      <c r="B29" s="162" t="s">
        <v>299</v>
      </c>
      <c r="C29" s="163">
        <v>121454200</v>
      </c>
      <c r="D29" s="163"/>
      <c r="E29" s="163">
        <v>138191430</v>
      </c>
      <c r="F29" s="163">
        <v>1085043</v>
      </c>
      <c r="G29" s="163"/>
      <c r="H29" s="163">
        <v>874846</v>
      </c>
      <c r="I29" s="163">
        <f t="shared" si="0"/>
        <v>122539243</v>
      </c>
      <c r="J29" s="163">
        <f t="shared" si="1"/>
        <v>0</v>
      </c>
      <c r="K29" s="163">
        <f t="shared" si="2"/>
        <v>139066276</v>
      </c>
    </row>
    <row r="30" spans="1:11">
      <c r="A30" s="9" t="s">
        <v>1157</v>
      </c>
      <c r="B30" s="162" t="s">
        <v>944</v>
      </c>
      <c r="C30" s="163">
        <f t="shared" ref="C30:K30" si="8">C10+C13+C18+-C23-C27-C28-C29</f>
        <v>-1455348</v>
      </c>
      <c r="D30" s="163">
        <f t="shared" si="8"/>
        <v>0</v>
      </c>
      <c r="E30" s="163">
        <f t="shared" si="8"/>
        <v>69217451</v>
      </c>
      <c r="F30" s="163">
        <f t="shared" si="8"/>
        <v>772421</v>
      </c>
      <c r="G30" s="163">
        <f t="shared" si="8"/>
        <v>0</v>
      </c>
      <c r="H30" s="163">
        <f t="shared" si="8"/>
        <v>2637151</v>
      </c>
      <c r="I30" s="163">
        <f t="shared" si="8"/>
        <v>-682927</v>
      </c>
      <c r="J30" s="163">
        <f t="shared" si="8"/>
        <v>0</v>
      </c>
      <c r="K30" s="163">
        <f t="shared" si="8"/>
        <v>71854602</v>
      </c>
    </row>
    <row r="31" spans="1:11">
      <c r="A31" s="9" t="s">
        <v>1158</v>
      </c>
      <c r="B31" s="160" t="s">
        <v>945</v>
      </c>
      <c r="C31" s="161"/>
      <c r="D31" s="161"/>
      <c r="E31" s="161"/>
      <c r="F31" s="161"/>
      <c r="G31" s="161"/>
      <c r="H31" s="161"/>
      <c r="I31" s="161">
        <f t="shared" si="0"/>
        <v>0</v>
      </c>
      <c r="J31" s="161">
        <f t="shared" si="1"/>
        <v>0</v>
      </c>
      <c r="K31" s="161">
        <f t="shared" si="2"/>
        <v>0</v>
      </c>
    </row>
    <row r="32" spans="1:11" ht="31.5">
      <c r="A32" s="9" t="s">
        <v>1159</v>
      </c>
      <c r="B32" s="160" t="s">
        <v>946</v>
      </c>
      <c r="C32" s="161">
        <v>0</v>
      </c>
      <c r="D32" s="161"/>
      <c r="E32" s="161">
        <v>0</v>
      </c>
      <c r="F32" s="161"/>
      <c r="G32" s="161"/>
      <c r="H32" s="161"/>
      <c r="I32" s="161"/>
      <c r="J32" s="161"/>
      <c r="K32" s="161">
        <f t="shared" si="2"/>
        <v>0</v>
      </c>
    </row>
    <row r="33" spans="1:11" ht="31.5">
      <c r="A33" s="9" t="s">
        <v>1160</v>
      </c>
      <c r="B33" s="160" t="s">
        <v>947</v>
      </c>
      <c r="C33" s="161">
        <v>138260</v>
      </c>
      <c r="D33" s="161"/>
      <c r="E33" s="161"/>
      <c r="F33" s="161"/>
      <c r="G33" s="161"/>
      <c r="H33" s="161"/>
      <c r="I33" s="161"/>
      <c r="J33" s="161"/>
      <c r="K33" s="161">
        <f t="shared" si="2"/>
        <v>0</v>
      </c>
    </row>
    <row r="34" spans="1:11" ht="31.5">
      <c r="A34" s="9" t="s">
        <v>1162</v>
      </c>
      <c r="B34" s="160" t="s">
        <v>948</v>
      </c>
      <c r="C34" s="161">
        <v>219535</v>
      </c>
      <c r="D34" s="161"/>
      <c r="E34" s="161">
        <v>201288</v>
      </c>
      <c r="F34" s="161">
        <v>1</v>
      </c>
      <c r="G34" s="161"/>
      <c r="H34" s="161"/>
      <c r="I34" s="161">
        <f t="shared" si="0"/>
        <v>219536</v>
      </c>
      <c r="J34" s="161">
        <f t="shared" si="1"/>
        <v>0</v>
      </c>
      <c r="K34" s="161">
        <f t="shared" si="2"/>
        <v>201288</v>
      </c>
    </row>
    <row r="35" spans="1:11">
      <c r="A35" s="9" t="s">
        <v>1167</v>
      </c>
      <c r="B35" s="160" t="s">
        <v>949</v>
      </c>
      <c r="C35" s="161">
        <v>0</v>
      </c>
      <c r="D35" s="161"/>
      <c r="E35" s="161">
        <v>0</v>
      </c>
      <c r="F35" s="161"/>
      <c r="G35" s="161"/>
      <c r="H35" s="161"/>
      <c r="I35" s="161">
        <f t="shared" si="0"/>
        <v>0</v>
      </c>
      <c r="J35" s="161">
        <f t="shared" si="1"/>
        <v>0</v>
      </c>
      <c r="K35" s="161">
        <f t="shared" si="2"/>
        <v>0</v>
      </c>
    </row>
    <row r="36" spans="1:11" ht="31.5">
      <c r="A36" s="9" t="s">
        <v>1168</v>
      </c>
      <c r="B36" s="160" t="s">
        <v>950</v>
      </c>
      <c r="C36" s="161">
        <v>0</v>
      </c>
      <c r="D36" s="161"/>
      <c r="E36" s="161">
        <v>0</v>
      </c>
      <c r="F36" s="161"/>
      <c r="G36" s="161"/>
      <c r="H36" s="161"/>
      <c r="I36" s="161"/>
      <c r="J36" s="161"/>
      <c r="K36" s="161"/>
    </row>
    <row r="37" spans="1:11" ht="31.5">
      <c r="A37" s="9" t="s">
        <v>1169</v>
      </c>
      <c r="B37" s="160" t="s">
        <v>951</v>
      </c>
      <c r="C37" s="161">
        <v>0</v>
      </c>
      <c r="D37" s="161"/>
      <c r="E37" s="161">
        <v>0</v>
      </c>
      <c r="F37" s="161"/>
      <c r="G37" s="161"/>
      <c r="H37" s="161"/>
      <c r="I37" s="161">
        <f t="shared" si="0"/>
        <v>0</v>
      </c>
      <c r="J37" s="161">
        <f t="shared" si="1"/>
        <v>0</v>
      </c>
      <c r="K37" s="161">
        <f t="shared" si="2"/>
        <v>0</v>
      </c>
    </row>
    <row r="38" spans="1:11" ht="31.5">
      <c r="A38" s="9" t="s">
        <v>1170</v>
      </c>
      <c r="B38" s="162" t="s">
        <v>952</v>
      </c>
      <c r="C38" s="163">
        <f>SUM(C31:C37)</f>
        <v>357795</v>
      </c>
      <c r="D38" s="163">
        <f t="shared" ref="D38:K38" si="9">SUM(D31:D35)</f>
        <v>0</v>
      </c>
      <c r="E38" s="163">
        <f>SUM(E31:E37)</f>
        <v>201288</v>
      </c>
      <c r="F38" s="163">
        <f t="shared" si="9"/>
        <v>1</v>
      </c>
      <c r="G38" s="163">
        <f t="shared" si="9"/>
        <v>0</v>
      </c>
      <c r="H38" s="163">
        <f t="shared" si="9"/>
        <v>0</v>
      </c>
      <c r="I38" s="163">
        <f t="shared" si="9"/>
        <v>219536</v>
      </c>
      <c r="J38" s="163">
        <f t="shared" si="9"/>
        <v>0</v>
      </c>
      <c r="K38" s="163">
        <f t="shared" si="9"/>
        <v>201288</v>
      </c>
    </row>
    <row r="39" spans="1:11">
      <c r="A39" s="9" t="s">
        <v>1171</v>
      </c>
      <c r="B39" s="160" t="s">
        <v>953</v>
      </c>
      <c r="C39" s="161">
        <v>0</v>
      </c>
      <c r="D39" s="161"/>
      <c r="E39" s="161">
        <v>0</v>
      </c>
      <c r="F39" s="161"/>
      <c r="G39" s="161"/>
      <c r="H39" s="161"/>
      <c r="I39" s="161"/>
      <c r="J39" s="161"/>
      <c r="K39" s="161"/>
    </row>
    <row r="40" spans="1:11" ht="31.5">
      <c r="A40" s="9" t="s">
        <v>1172</v>
      </c>
      <c r="B40" s="160" t="s">
        <v>954</v>
      </c>
      <c r="C40" s="161">
        <v>0</v>
      </c>
      <c r="D40" s="161"/>
      <c r="E40" s="161">
        <v>0</v>
      </c>
      <c r="F40" s="161"/>
      <c r="G40" s="161"/>
      <c r="H40" s="161"/>
      <c r="I40" s="161"/>
      <c r="J40" s="161"/>
      <c r="K40" s="161"/>
    </row>
    <row r="41" spans="1:11">
      <c r="A41" s="9" t="s">
        <v>1173</v>
      </c>
      <c r="B41" s="160" t="s">
        <v>955</v>
      </c>
      <c r="C41" s="161">
        <v>0</v>
      </c>
      <c r="D41" s="161"/>
      <c r="E41" s="161">
        <v>0</v>
      </c>
      <c r="F41" s="161"/>
      <c r="G41" s="161"/>
      <c r="H41" s="161"/>
      <c r="I41" s="161">
        <f t="shared" si="0"/>
        <v>0</v>
      </c>
      <c r="J41" s="161">
        <f t="shared" si="1"/>
        <v>0</v>
      </c>
      <c r="K41" s="161">
        <f t="shared" si="2"/>
        <v>0</v>
      </c>
    </row>
    <row r="42" spans="1:11">
      <c r="A42" s="9" t="s">
        <v>1174</v>
      </c>
      <c r="B42" s="160" t="s">
        <v>956</v>
      </c>
      <c r="C42" s="161">
        <v>0</v>
      </c>
      <c r="D42" s="161"/>
      <c r="E42" s="161">
        <v>0</v>
      </c>
      <c r="F42" s="161"/>
      <c r="G42" s="161"/>
      <c r="H42" s="161"/>
      <c r="I42" s="161">
        <f t="shared" si="0"/>
        <v>0</v>
      </c>
      <c r="J42" s="161">
        <f t="shared" si="1"/>
        <v>0</v>
      </c>
      <c r="K42" s="161">
        <f t="shared" si="2"/>
        <v>0</v>
      </c>
    </row>
    <row r="43" spans="1:11">
      <c r="A43" s="9" t="s">
        <v>1175</v>
      </c>
      <c r="B43" s="160" t="s">
        <v>957</v>
      </c>
      <c r="C43" s="161"/>
      <c r="D43" s="161"/>
      <c r="E43" s="161"/>
      <c r="F43" s="161"/>
      <c r="G43" s="161"/>
      <c r="H43" s="161"/>
      <c r="I43" s="161"/>
      <c r="J43" s="161"/>
      <c r="K43" s="161"/>
    </row>
    <row r="44" spans="1:11">
      <c r="A44" s="9" t="s">
        <v>1176</v>
      </c>
      <c r="B44" s="160" t="s">
        <v>958</v>
      </c>
      <c r="C44" s="161"/>
      <c r="D44" s="161"/>
      <c r="E44" s="161"/>
      <c r="F44" s="161"/>
      <c r="G44" s="161"/>
      <c r="H44" s="161"/>
      <c r="I44" s="161"/>
      <c r="J44" s="161"/>
      <c r="K44" s="161"/>
    </row>
    <row r="45" spans="1:11">
      <c r="A45" s="9" t="s">
        <v>1177</v>
      </c>
      <c r="B45" s="160" t="s">
        <v>959</v>
      </c>
      <c r="C45" s="161">
        <v>0</v>
      </c>
      <c r="D45" s="161"/>
      <c r="E45" s="161">
        <v>0</v>
      </c>
      <c r="F45" s="161"/>
      <c r="G45" s="161"/>
      <c r="H45" s="161"/>
      <c r="I45" s="161">
        <f t="shared" si="0"/>
        <v>0</v>
      </c>
      <c r="J45" s="161">
        <f t="shared" si="1"/>
        <v>0</v>
      </c>
      <c r="K45" s="161">
        <f t="shared" si="2"/>
        <v>0</v>
      </c>
    </row>
    <row r="46" spans="1:11" ht="31.5">
      <c r="A46" s="9" t="s">
        <v>1178</v>
      </c>
      <c r="B46" s="160" t="s">
        <v>960</v>
      </c>
      <c r="C46" s="161"/>
      <c r="D46" s="161"/>
      <c r="E46" s="161"/>
      <c r="F46" s="161"/>
      <c r="G46" s="161"/>
      <c r="H46" s="161"/>
      <c r="I46" s="161"/>
      <c r="J46" s="161"/>
      <c r="K46" s="161"/>
    </row>
    <row r="47" spans="1:11" ht="31.5">
      <c r="A47" s="9" t="s">
        <v>1179</v>
      </c>
      <c r="B47" s="160" t="s">
        <v>961</v>
      </c>
      <c r="C47" s="161"/>
      <c r="D47" s="161"/>
      <c r="E47" s="161"/>
      <c r="F47" s="161"/>
      <c r="G47" s="161"/>
      <c r="H47" s="161"/>
      <c r="I47" s="161"/>
      <c r="J47" s="161"/>
      <c r="K47" s="161"/>
    </row>
    <row r="48" spans="1:11">
      <c r="A48" s="9" t="s">
        <v>1180</v>
      </c>
      <c r="B48" s="162" t="s">
        <v>962</v>
      </c>
      <c r="C48" s="163">
        <f t="shared" ref="C48:K48" si="10">SUM(C41:C47)</f>
        <v>0</v>
      </c>
      <c r="D48" s="163">
        <f t="shared" si="10"/>
        <v>0</v>
      </c>
      <c r="E48" s="163">
        <f t="shared" si="10"/>
        <v>0</v>
      </c>
      <c r="F48" s="163">
        <f t="shared" si="10"/>
        <v>0</v>
      </c>
      <c r="G48" s="163">
        <f t="shared" si="10"/>
        <v>0</v>
      </c>
      <c r="H48" s="163">
        <f t="shared" si="10"/>
        <v>0</v>
      </c>
      <c r="I48" s="163">
        <f t="shared" si="10"/>
        <v>0</v>
      </c>
      <c r="J48" s="163">
        <f t="shared" si="10"/>
        <v>0</v>
      </c>
      <c r="K48" s="163">
        <f t="shared" si="10"/>
        <v>0</v>
      </c>
    </row>
    <row r="49" spans="1:11">
      <c r="A49" s="9" t="s">
        <v>1181</v>
      </c>
      <c r="B49" s="162" t="s">
        <v>963</v>
      </c>
      <c r="C49" s="163">
        <f t="shared" ref="C49:K49" si="11">C38-C48</f>
        <v>357795</v>
      </c>
      <c r="D49" s="163">
        <f t="shared" si="11"/>
        <v>0</v>
      </c>
      <c r="E49" s="163">
        <f t="shared" si="11"/>
        <v>201288</v>
      </c>
      <c r="F49" s="163">
        <f t="shared" si="11"/>
        <v>1</v>
      </c>
      <c r="G49" s="163">
        <f t="shared" si="11"/>
        <v>0</v>
      </c>
      <c r="H49" s="163">
        <f t="shared" si="11"/>
        <v>0</v>
      </c>
      <c r="I49" s="163">
        <f t="shared" si="11"/>
        <v>219536</v>
      </c>
      <c r="J49" s="163">
        <f t="shared" si="11"/>
        <v>0</v>
      </c>
      <c r="K49" s="163">
        <f t="shared" si="11"/>
        <v>201288</v>
      </c>
    </row>
    <row r="50" spans="1:11">
      <c r="A50" s="9" t="s">
        <v>1182</v>
      </c>
      <c r="B50" s="162" t="s">
        <v>964</v>
      </c>
      <c r="C50" s="163">
        <f t="shared" ref="C50:K50" si="12">C30+C49</f>
        <v>-1097553</v>
      </c>
      <c r="D50" s="163">
        <f t="shared" si="12"/>
        <v>0</v>
      </c>
      <c r="E50" s="163">
        <f t="shared" si="12"/>
        <v>69418739</v>
      </c>
      <c r="F50" s="163">
        <f t="shared" si="12"/>
        <v>772422</v>
      </c>
      <c r="G50" s="163">
        <f t="shared" si="12"/>
        <v>0</v>
      </c>
      <c r="H50" s="163">
        <f t="shared" si="12"/>
        <v>2637151</v>
      </c>
      <c r="I50" s="163">
        <f t="shared" si="12"/>
        <v>-463391</v>
      </c>
      <c r="J50" s="163">
        <f t="shared" si="12"/>
        <v>0</v>
      </c>
      <c r="K50" s="163">
        <f t="shared" si="12"/>
        <v>72055890</v>
      </c>
    </row>
    <row r="51" spans="1:11">
      <c r="B51" s="164"/>
      <c r="C51" s="164"/>
      <c r="D51" s="164"/>
      <c r="E51" s="164"/>
      <c r="F51" s="164"/>
      <c r="G51" s="164"/>
      <c r="H51" s="164"/>
      <c r="I51" s="164"/>
      <c r="J51" s="164"/>
      <c r="K51" s="164"/>
    </row>
  </sheetData>
  <mergeCells count="5">
    <mergeCell ref="C5:E5"/>
    <mergeCell ref="F5:H5"/>
    <mergeCell ref="B1:H1"/>
    <mergeCell ref="I5:K5"/>
    <mergeCell ref="B2:K2"/>
  </mergeCells>
  <pageMargins left="0.35433070866141736" right="0.35433070866141736" top="0.74803149606299213" bottom="0.74803149606299213" header="0.31496062992125984" footer="0.31496062992125984"/>
  <pageSetup paperSize="9" scale="70" fitToHeight="0" orientation="landscape" r:id="rId1"/>
  <headerFooter>
    <oddHeader xml:space="preserve">&amp;C23. melléklet a 7/2021. (V. 27.) önkormányzati rendelethez 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Munka26">
    <tabColor rgb="FF00B0F0"/>
    <pageSetUpPr fitToPage="1"/>
  </sheetPr>
  <dimension ref="A1:E31"/>
  <sheetViews>
    <sheetView view="pageLayout" zoomScaleNormal="100" workbookViewId="0">
      <selection activeCell="F11" sqref="F11"/>
    </sheetView>
  </sheetViews>
  <sheetFormatPr defaultRowHeight="15.75"/>
  <cols>
    <col min="1" max="1" width="9.140625" style="2"/>
    <col min="2" max="2" width="58.42578125" style="2" customWidth="1"/>
    <col min="3" max="3" width="16.5703125" style="2" customWidth="1"/>
    <col min="4" max="4" width="13" style="2" customWidth="1"/>
    <col min="5" max="5" width="18.140625" style="2" customWidth="1"/>
    <col min="6" max="6" width="16.28515625" style="2" customWidth="1"/>
    <col min="7" max="7" width="17.42578125" style="2" customWidth="1"/>
    <col min="8" max="8" width="22.28515625" style="2" customWidth="1"/>
    <col min="9" max="9" width="22.140625" style="2" customWidth="1"/>
    <col min="10" max="10" width="21.7109375" style="2" customWidth="1"/>
    <col min="11" max="16384" width="9.140625" style="2"/>
  </cols>
  <sheetData>
    <row r="1" spans="1:5">
      <c r="B1" s="410" t="s">
        <v>86</v>
      </c>
      <c r="C1" s="414"/>
      <c r="D1" s="414"/>
      <c r="E1" s="414"/>
    </row>
    <row r="2" spans="1:5">
      <c r="B2" s="410" t="s">
        <v>920</v>
      </c>
      <c r="C2" s="414"/>
      <c r="D2" s="414"/>
      <c r="E2" s="414"/>
    </row>
    <row r="3" spans="1:5">
      <c r="B3" s="86"/>
      <c r="C3" s="85"/>
      <c r="D3" s="85"/>
      <c r="E3" s="85"/>
    </row>
    <row r="4" spans="1:5">
      <c r="A4" s="9"/>
      <c r="B4" s="76" t="s">
        <v>1122</v>
      </c>
      <c r="C4" s="76" t="s">
        <v>1123</v>
      </c>
      <c r="D4" s="76" t="s">
        <v>1124</v>
      </c>
      <c r="E4" s="76" t="s">
        <v>1125</v>
      </c>
    </row>
    <row r="5" spans="1:5" ht="47.25">
      <c r="A5" s="9" t="s">
        <v>1132</v>
      </c>
      <c r="B5" s="375" t="s">
        <v>48</v>
      </c>
      <c r="C5" s="373" t="s">
        <v>49</v>
      </c>
      <c r="D5" s="373" t="s">
        <v>50</v>
      </c>
      <c r="E5" s="374" t="s">
        <v>51</v>
      </c>
    </row>
    <row r="6" spans="1:5" ht="45">
      <c r="A6" s="9" t="s">
        <v>1133</v>
      </c>
      <c r="B6" s="376" t="s">
        <v>52</v>
      </c>
      <c r="C6" s="51">
        <v>2872333</v>
      </c>
      <c r="D6" s="51">
        <v>1128166</v>
      </c>
      <c r="E6" s="82" t="s">
        <v>101</v>
      </c>
    </row>
    <row r="7" spans="1:5">
      <c r="A7" s="9" t="s">
        <v>1134</v>
      </c>
      <c r="B7" s="376" t="s">
        <v>53</v>
      </c>
      <c r="C7" s="51"/>
      <c r="D7" s="51"/>
      <c r="E7" s="52"/>
    </row>
    <row r="8" spans="1:5">
      <c r="A8" s="9" t="s">
        <v>1135</v>
      </c>
      <c r="B8" s="376" t="s">
        <v>54</v>
      </c>
      <c r="C8" s="51"/>
      <c r="D8" s="51"/>
      <c r="E8" s="52"/>
    </row>
    <row r="9" spans="1:5">
      <c r="A9" s="9" t="s">
        <v>1136</v>
      </c>
      <c r="B9" s="377" t="s">
        <v>55</v>
      </c>
      <c r="C9" s="51"/>
      <c r="D9" s="51"/>
      <c r="E9" s="52"/>
    </row>
    <row r="10" spans="1:5" ht="16.5" thickBot="1">
      <c r="A10" s="9" t="s">
        <v>1137</v>
      </c>
      <c r="B10" s="378" t="s">
        <v>56</v>
      </c>
      <c r="C10" s="47">
        <f>SUM(C6:C9)</f>
        <v>2872333</v>
      </c>
      <c r="D10" s="47">
        <f>SUM(D6:D9)</f>
        <v>1128166</v>
      </c>
      <c r="E10" s="48"/>
    </row>
    <row r="11" spans="1:5" ht="47.25">
      <c r="A11" s="9" t="s">
        <v>1138</v>
      </c>
      <c r="B11" s="379" t="s">
        <v>57</v>
      </c>
      <c r="C11" s="53" t="s">
        <v>49</v>
      </c>
      <c r="D11" s="50" t="s">
        <v>50</v>
      </c>
      <c r="E11" s="54" t="s">
        <v>51</v>
      </c>
    </row>
    <row r="12" spans="1:5" ht="16.5" thickBot="1">
      <c r="A12" s="9" t="s">
        <v>1139</v>
      </c>
      <c r="B12" s="378" t="s">
        <v>58</v>
      </c>
      <c r="C12" s="47">
        <v>0</v>
      </c>
      <c r="D12" s="47">
        <v>0</v>
      </c>
      <c r="E12" s="48"/>
    </row>
    <row r="13" spans="1:5" ht="47.25">
      <c r="A13" s="9" t="s">
        <v>1140</v>
      </c>
      <c r="B13" s="379" t="s">
        <v>59</v>
      </c>
      <c r="C13" s="53" t="s">
        <v>49</v>
      </c>
      <c r="D13" s="50" t="s">
        <v>50</v>
      </c>
      <c r="E13" s="54" t="s">
        <v>51</v>
      </c>
    </row>
    <row r="14" spans="1:5" ht="16.5" thickBot="1">
      <c r="A14" s="9" t="s">
        <v>1141</v>
      </c>
      <c r="B14" s="378" t="s">
        <v>60</v>
      </c>
      <c r="C14" s="47">
        <v>0</v>
      </c>
      <c r="D14" s="47">
        <v>0</v>
      </c>
      <c r="E14" s="49"/>
    </row>
    <row r="15" spans="1:5" ht="47.25">
      <c r="A15" s="9" t="s">
        <v>1142</v>
      </c>
      <c r="B15" s="380" t="s">
        <v>61</v>
      </c>
      <c r="C15" s="53" t="s">
        <v>49</v>
      </c>
      <c r="D15" s="50" t="s">
        <v>50</v>
      </c>
      <c r="E15" s="54" t="s">
        <v>51</v>
      </c>
    </row>
    <row r="16" spans="1:5" ht="16.5" thickBot="1">
      <c r="A16" s="9" t="s">
        <v>1143</v>
      </c>
      <c r="B16" s="378" t="s">
        <v>62</v>
      </c>
      <c r="C16" s="47">
        <v>0</v>
      </c>
      <c r="D16" s="47">
        <v>0</v>
      </c>
      <c r="E16" s="49"/>
    </row>
    <row r="17" spans="1:5" ht="47.25">
      <c r="A17" s="9" t="s">
        <v>1144</v>
      </c>
      <c r="B17" s="379" t="s">
        <v>63</v>
      </c>
      <c r="C17" s="53" t="s">
        <v>49</v>
      </c>
      <c r="D17" s="50" t="s">
        <v>50</v>
      </c>
      <c r="E17" s="54" t="s">
        <v>51</v>
      </c>
    </row>
    <row r="18" spans="1:5">
      <c r="A18" s="9" t="s">
        <v>1145</v>
      </c>
      <c r="B18" s="365" t="s">
        <v>64</v>
      </c>
      <c r="C18" s="51"/>
      <c r="D18" s="51"/>
      <c r="E18" s="52"/>
    </row>
    <row r="19" spans="1:5">
      <c r="A19" s="9" t="s">
        <v>1146</v>
      </c>
      <c r="B19" s="365" t="s">
        <v>65</v>
      </c>
      <c r="C19" s="51"/>
      <c r="D19" s="51"/>
      <c r="E19" s="52"/>
    </row>
    <row r="20" spans="1:5" ht="16.5" thickBot="1">
      <c r="A20" s="9" t="s">
        <v>1147</v>
      </c>
      <c r="B20" s="378" t="s">
        <v>66</v>
      </c>
      <c r="C20" s="47">
        <f>SUM(C18:C19)</f>
        <v>0</v>
      </c>
      <c r="D20" s="47">
        <f>SUM(D18:D19)</f>
        <v>0</v>
      </c>
      <c r="E20" s="48"/>
    </row>
    <row r="21" spans="1:5" ht="26.25" customHeight="1">
      <c r="A21" s="9" t="s">
        <v>1148</v>
      </c>
      <c r="B21" s="381" t="s">
        <v>47</v>
      </c>
      <c r="C21" s="55">
        <f>SUM(C10,C12,C14,C16,C20)</f>
        <v>2872333</v>
      </c>
      <c r="D21" s="55">
        <f>SUM(D10,D12,D14,D16,D20)</f>
        <v>1128166</v>
      </c>
      <c r="E21" s="55"/>
    </row>
    <row r="22" spans="1:5">
      <c r="B22" s="25"/>
      <c r="C22" s="25"/>
      <c r="D22" s="25"/>
      <c r="E22" s="25"/>
    </row>
    <row r="23" spans="1:5" ht="29.25" hidden="1" customHeight="1">
      <c r="B23" s="1" t="s">
        <v>67</v>
      </c>
      <c r="C23" s="25"/>
      <c r="D23" s="25"/>
      <c r="E23" s="25"/>
    </row>
    <row r="27" spans="1:5">
      <c r="B27" s="56"/>
    </row>
    <row r="28" spans="1:5">
      <c r="B28" s="56"/>
    </row>
    <row r="29" spans="1:5">
      <c r="B29" s="56"/>
    </row>
    <row r="30" spans="1:5">
      <c r="B30" s="56"/>
    </row>
    <row r="31" spans="1:5">
      <c r="B31" s="56"/>
    </row>
  </sheetData>
  <mergeCells count="2">
    <mergeCell ref="B2:E2"/>
    <mergeCell ref="B1:E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>
    <oddHeader xml:space="preserve">&amp;C24. melléklet a 7/2021. (V. 27.) önkormányzati rendelethez 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Munka14">
    <pageSetUpPr fitToPage="1"/>
  </sheetPr>
  <dimension ref="A1:I25"/>
  <sheetViews>
    <sheetView view="pageLayout" zoomScaleNormal="100" workbookViewId="0">
      <selection activeCell="E26" sqref="E26"/>
    </sheetView>
  </sheetViews>
  <sheetFormatPr defaultRowHeight="15.75"/>
  <cols>
    <col min="1" max="1" width="9.140625" style="2"/>
    <col min="2" max="2" width="51" style="2" customWidth="1"/>
    <col min="3" max="3" width="16.5703125" style="2" customWidth="1"/>
    <col min="4" max="4" width="13" style="2" customWidth="1"/>
    <col min="5" max="5" width="18.140625" style="2" customWidth="1"/>
    <col min="6" max="6" width="16.28515625" style="2" customWidth="1"/>
    <col min="7" max="7" width="17.42578125" style="2" customWidth="1"/>
    <col min="8" max="8" width="22.28515625" style="2" customWidth="1"/>
    <col min="9" max="9" width="22.140625" style="2" customWidth="1"/>
    <col min="10" max="16384" width="9.140625" style="2"/>
  </cols>
  <sheetData>
    <row r="1" spans="1:9" ht="127.5" customHeight="1">
      <c r="B1" s="438" t="s">
        <v>25</v>
      </c>
      <c r="C1" s="406"/>
      <c r="D1" s="406"/>
      <c r="E1" s="406"/>
      <c r="F1" s="406"/>
      <c r="G1" s="406"/>
      <c r="H1" s="406"/>
      <c r="I1" s="253"/>
    </row>
    <row r="2" spans="1:9">
      <c r="B2" s="90"/>
      <c r="C2" s="90"/>
      <c r="D2" s="90"/>
      <c r="E2" s="90"/>
      <c r="F2" s="90"/>
      <c r="G2" s="90"/>
      <c r="H2" s="90"/>
      <c r="I2" s="90"/>
    </row>
    <row r="3" spans="1:9">
      <c r="B3" s="90"/>
      <c r="C3" s="90"/>
      <c r="D3" s="90"/>
      <c r="E3" s="90"/>
      <c r="F3" s="90"/>
      <c r="G3" s="90"/>
      <c r="H3" s="90"/>
      <c r="I3" s="90"/>
    </row>
    <row r="4" spans="1:9">
      <c r="B4" s="251"/>
      <c r="C4" s="252"/>
      <c r="D4" s="252"/>
      <c r="E4" s="252"/>
      <c r="F4" s="252"/>
      <c r="G4" s="252"/>
      <c r="H4" s="252"/>
      <c r="I4" s="252"/>
    </row>
    <row r="5" spans="1:9">
      <c r="B5" s="410" t="s">
        <v>920</v>
      </c>
      <c r="C5" s="414"/>
      <c r="D5" s="414"/>
      <c r="E5" s="414"/>
      <c r="F5" s="414"/>
      <c r="G5" s="414"/>
      <c r="H5" s="414"/>
      <c r="I5" s="414"/>
    </row>
    <row r="6" spans="1:9">
      <c r="B6" s="1"/>
      <c r="C6" s="35"/>
      <c r="D6" s="35"/>
      <c r="E6" s="35"/>
      <c r="F6" s="35"/>
      <c r="G6" s="35"/>
      <c r="H6" s="35"/>
      <c r="I6" s="35"/>
    </row>
    <row r="7" spans="1:9">
      <c r="A7" s="76"/>
      <c r="B7" s="354" t="s">
        <v>1122</v>
      </c>
      <c r="C7" s="76" t="s">
        <v>1123</v>
      </c>
      <c r="D7" s="76" t="s">
        <v>1124</v>
      </c>
      <c r="E7" s="76" t="s">
        <v>1125</v>
      </c>
      <c r="F7" s="76" t="s">
        <v>1126</v>
      </c>
      <c r="G7" s="76" t="s">
        <v>1127</v>
      </c>
      <c r="H7" s="76" t="s">
        <v>1128</v>
      </c>
      <c r="I7" s="76" t="s">
        <v>1129</v>
      </c>
    </row>
    <row r="8" spans="1:9">
      <c r="A8" s="9" t="s">
        <v>1132</v>
      </c>
      <c r="B8" s="434" t="s">
        <v>11</v>
      </c>
      <c r="C8" s="435"/>
      <c r="D8" s="353" t="s">
        <v>573</v>
      </c>
      <c r="E8" s="353" t="s">
        <v>1021</v>
      </c>
      <c r="F8" s="353" t="s">
        <v>1054</v>
      </c>
      <c r="G8" s="353" t="s">
        <v>1071</v>
      </c>
      <c r="H8" s="353" t="s">
        <v>1089</v>
      </c>
      <c r="I8" s="353" t="s">
        <v>26</v>
      </c>
    </row>
    <row r="9" spans="1:9">
      <c r="A9" s="9" t="s">
        <v>1133</v>
      </c>
      <c r="B9" s="436" t="s">
        <v>27</v>
      </c>
      <c r="C9" s="437"/>
      <c r="D9" s="9">
        <f>(6560173+4505853)/2</f>
        <v>5533013</v>
      </c>
      <c r="E9" s="9">
        <v>83090000</v>
      </c>
      <c r="F9" s="9">
        <v>9600000</v>
      </c>
      <c r="G9" s="9">
        <v>9600000</v>
      </c>
      <c r="H9" s="9">
        <v>9600000</v>
      </c>
      <c r="I9" s="9"/>
    </row>
    <row r="10" spans="1:9" hidden="1">
      <c r="A10" s="9"/>
      <c r="B10" s="34"/>
      <c r="C10" s="34"/>
      <c r="D10" s="25"/>
      <c r="E10" s="25"/>
      <c r="F10" s="25"/>
      <c r="G10" s="25"/>
      <c r="H10" s="25"/>
      <c r="I10" s="25"/>
    </row>
    <row r="11" spans="1:9" hidden="1">
      <c r="A11" s="9"/>
    </row>
    <row r="12" spans="1:9" ht="31.5">
      <c r="A12" s="9" t="s">
        <v>1134</v>
      </c>
      <c r="B12" s="355" t="s">
        <v>28</v>
      </c>
      <c r="C12" s="21" t="s">
        <v>29</v>
      </c>
      <c r="D12" s="36" t="s">
        <v>573</v>
      </c>
      <c r="E12" s="36" t="s">
        <v>1021</v>
      </c>
      <c r="F12" s="36" t="s">
        <v>1054</v>
      </c>
      <c r="G12" s="36" t="s">
        <v>1071</v>
      </c>
      <c r="H12" s="36" t="s">
        <v>1089</v>
      </c>
      <c r="I12" s="36" t="s">
        <v>26</v>
      </c>
    </row>
    <row r="13" spans="1:9">
      <c r="A13" s="9" t="s">
        <v>1135</v>
      </c>
      <c r="B13" s="343" t="s">
        <v>14</v>
      </c>
      <c r="C13" s="9"/>
      <c r="D13" s="9"/>
      <c r="E13" s="9"/>
      <c r="F13" s="9"/>
      <c r="G13" s="9"/>
      <c r="H13" s="9"/>
      <c r="I13" s="9"/>
    </row>
    <row r="18" spans="2:6" hidden="1">
      <c r="B18" s="2" t="s">
        <v>91</v>
      </c>
    </row>
    <row r="19" spans="2:6" hidden="1">
      <c r="B19" s="2" t="s">
        <v>90</v>
      </c>
      <c r="C19" s="2">
        <v>8965</v>
      </c>
      <c r="D19" s="2">
        <v>9000</v>
      </c>
      <c r="E19" s="2">
        <v>9000</v>
      </c>
      <c r="F19" s="2">
        <v>9000</v>
      </c>
    </row>
    <row r="20" spans="2:6" hidden="1">
      <c r="B20" s="2" t="s">
        <v>92</v>
      </c>
      <c r="C20" s="2">
        <v>21317</v>
      </c>
      <c r="D20" s="2">
        <v>10000</v>
      </c>
      <c r="E20" s="2">
        <v>0</v>
      </c>
    </row>
    <row r="21" spans="2:6" hidden="1">
      <c r="B21" s="2" t="s">
        <v>106</v>
      </c>
      <c r="C21" s="2">
        <v>4862</v>
      </c>
      <c r="D21" s="2">
        <v>5000</v>
      </c>
      <c r="E21" s="2">
        <v>6000</v>
      </c>
      <c r="F21" s="2">
        <v>6000</v>
      </c>
    </row>
    <row r="22" spans="2:6" hidden="1">
      <c r="B22" s="2" t="s">
        <v>93</v>
      </c>
      <c r="C22" s="2">
        <v>0</v>
      </c>
    </row>
    <row r="23" spans="2:6" hidden="1">
      <c r="B23" s="2" t="s">
        <v>94</v>
      </c>
      <c r="C23" s="2">
        <v>0</v>
      </c>
    </row>
    <row r="24" spans="2:6" hidden="1">
      <c r="C24" s="2">
        <f>SUM(C19:C23)</f>
        <v>35144</v>
      </c>
    </row>
    <row r="25" spans="2:6" hidden="1">
      <c r="C25" s="2">
        <f>C24/2</f>
        <v>17572</v>
      </c>
      <c r="D25" s="2">
        <f>SUM(D19:D24)</f>
        <v>24000</v>
      </c>
      <c r="E25" s="2">
        <f>SUM(E19:E24)</f>
        <v>15000</v>
      </c>
      <c r="F25" s="2">
        <f>SUM(F19:F24)</f>
        <v>15000</v>
      </c>
    </row>
  </sheetData>
  <mergeCells count="4">
    <mergeCell ref="B8:C8"/>
    <mergeCell ref="B9:C9"/>
    <mergeCell ref="B5:I5"/>
    <mergeCell ref="B1:H1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Header xml:space="preserve">&amp;C25. melléklet a 7/2021. (V. 27.) önkormányzati rendelethez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pageSetUpPr fitToPage="1"/>
  </sheetPr>
  <dimension ref="A1:L25"/>
  <sheetViews>
    <sheetView view="pageLayout" zoomScaleNormal="100" workbookViewId="0">
      <selection activeCell="L25" sqref="A1:L25"/>
    </sheetView>
  </sheetViews>
  <sheetFormatPr defaultRowHeight="12.75"/>
  <cols>
    <col min="1" max="1" width="9.140625" style="330"/>
    <col min="2" max="2" width="51.42578125" style="18" customWidth="1"/>
    <col min="3" max="8" width="16.7109375" style="58" customWidth="1"/>
    <col min="9" max="10" width="18.7109375" style="58" customWidth="1"/>
    <col min="11" max="11" width="18.7109375" style="58" hidden="1" customWidth="1"/>
    <col min="12" max="12" width="18.7109375" style="58" customWidth="1"/>
    <col min="13" max="16384" width="9.140625" style="18"/>
  </cols>
  <sheetData>
    <row r="1" spans="1:12" s="16" customFormat="1" ht="13.5">
      <c r="A1" s="337"/>
      <c r="B1" s="407" t="s">
        <v>269</v>
      </c>
      <c r="C1" s="408"/>
      <c r="D1" s="408"/>
      <c r="E1" s="408"/>
      <c r="F1" s="408"/>
      <c r="G1" s="408"/>
      <c r="H1" s="408"/>
      <c r="I1" s="409"/>
      <c r="J1" s="409"/>
      <c r="K1" s="409"/>
    </row>
    <row r="2" spans="1:12" ht="13.5">
      <c r="A2" s="337"/>
      <c r="B2" s="407" t="s">
        <v>919</v>
      </c>
      <c r="C2" s="408"/>
      <c r="D2" s="408"/>
      <c r="E2" s="408"/>
      <c r="F2" s="408"/>
      <c r="G2" s="408"/>
      <c r="H2" s="408"/>
      <c r="I2" s="409"/>
      <c r="J2" s="409"/>
      <c r="K2" s="409"/>
      <c r="L2" s="18"/>
    </row>
    <row r="3" spans="1:12" ht="15.75">
      <c r="A3" s="337"/>
      <c r="B3" s="338"/>
      <c r="C3" s="339"/>
      <c r="D3" s="339"/>
      <c r="E3" s="339"/>
      <c r="F3" s="339"/>
      <c r="G3" s="339"/>
      <c r="H3" s="339"/>
      <c r="I3" s="339"/>
      <c r="J3" s="339"/>
      <c r="K3" s="339"/>
      <c r="L3" s="85"/>
    </row>
    <row r="4" spans="1:12" ht="15.75">
      <c r="A4" s="337"/>
      <c r="B4" s="338"/>
      <c r="C4" s="339"/>
      <c r="D4" s="339"/>
      <c r="E4" s="339"/>
      <c r="F4" s="339"/>
      <c r="G4" s="339"/>
      <c r="H4" s="339"/>
      <c r="I4" s="339"/>
      <c r="J4" s="339"/>
      <c r="K4" s="339"/>
      <c r="L4" s="85"/>
    </row>
    <row r="5" spans="1:12" s="97" customFormat="1" ht="15.75">
      <c r="A5" s="331"/>
      <c r="B5" s="328" t="s">
        <v>1122</v>
      </c>
      <c r="C5" s="329" t="s">
        <v>1123</v>
      </c>
      <c r="D5" s="329" t="s">
        <v>1124</v>
      </c>
      <c r="E5" s="329" t="s">
        <v>1125</v>
      </c>
      <c r="F5" s="329" t="s">
        <v>1126</v>
      </c>
      <c r="G5" s="329" t="s">
        <v>1127</v>
      </c>
      <c r="H5" s="329" t="s">
        <v>1128</v>
      </c>
      <c r="I5" s="329" t="s">
        <v>1129</v>
      </c>
      <c r="J5" s="329" t="s">
        <v>1130</v>
      </c>
      <c r="K5" s="329"/>
      <c r="L5" s="332" t="s">
        <v>1131</v>
      </c>
    </row>
    <row r="6" spans="1:12" ht="73.5">
      <c r="A6" s="336" t="s">
        <v>1132</v>
      </c>
      <c r="B6" s="17" t="s">
        <v>11</v>
      </c>
      <c r="C6" s="59" t="s">
        <v>228</v>
      </c>
      <c r="D6" s="59" t="s">
        <v>229</v>
      </c>
      <c r="E6" s="59" t="s">
        <v>236</v>
      </c>
      <c r="F6" s="59" t="s">
        <v>230</v>
      </c>
      <c r="G6" s="59" t="s">
        <v>231</v>
      </c>
      <c r="H6" s="59" t="s">
        <v>232</v>
      </c>
      <c r="I6" s="60" t="s">
        <v>233</v>
      </c>
      <c r="J6" s="60" t="s">
        <v>234</v>
      </c>
      <c r="K6" s="60" t="s">
        <v>235</v>
      </c>
      <c r="L6" s="333" t="s">
        <v>235</v>
      </c>
    </row>
    <row r="7" spans="1:12" ht="15">
      <c r="A7" s="336" t="s">
        <v>1133</v>
      </c>
      <c r="B7" s="19" t="s">
        <v>159</v>
      </c>
      <c r="C7" s="61"/>
      <c r="D7" s="61"/>
      <c r="E7" s="61"/>
      <c r="F7" s="61"/>
      <c r="G7" s="61"/>
      <c r="H7" s="61"/>
      <c r="I7" s="61">
        <f t="shared" ref="I7:K13" si="0">C7+F7</f>
        <v>0</v>
      </c>
      <c r="J7" s="61">
        <f t="shared" si="0"/>
        <v>0</v>
      </c>
      <c r="K7" s="61">
        <f t="shared" si="0"/>
        <v>0</v>
      </c>
      <c r="L7" s="334">
        <f>E7+H7</f>
        <v>0</v>
      </c>
    </row>
    <row r="8" spans="1:12" ht="15">
      <c r="A8" s="336" t="s">
        <v>1134</v>
      </c>
      <c r="B8" s="19" t="s">
        <v>152</v>
      </c>
      <c r="C8" s="61"/>
      <c r="D8" s="61"/>
      <c r="E8" s="61"/>
      <c r="F8" s="61"/>
      <c r="G8" s="61"/>
      <c r="H8" s="61"/>
      <c r="I8" s="61">
        <f t="shared" si="0"/>
        <v>0</v>
      </c>
      <c r="J8" s="61">
        <f t="shared" si="0"/>
        <v>0</v>
      </c>
      <c r="K8" s="61">
        <f t="shared" si="0"/>
        <v>0</v>
      </c>
      <c r="L8" s="334">
        <f>E8+H8</f>
        <v>0</v>
      </c>
    </row>
    <row r="9" spans="1:12" ht="15">
      <c r="A9" s="336" t="s">
        <v>1135</v>
      </c>
      <c r="B9" s="19" t="s">
        <v>246</v>
      </c>
      <c r="C9" s="61">
        <v>3067044</v>
      </c>
      <c r="D9" s="61">
        <v>3067044</v>
      </c>
      <c r="E9" s="61">
        <v>3067044</v>
      </c>
      <c r="F9" s="61"/>
      <c r="G9" s="61"/>
      <c r="H9" s="61"/>
      <c r="I9" s="61">
        <f t="shared" si="0"/>
        <v>3067044</v>
      </c>
      <c r="J9" s="61">
        <f t="shared" si="0"/>
        <v>3067044</v>
      </c>
      <c r="K9" s="61"/>
      <c r="L9" s="334">
        <f>E9+H9</f>
        <v>3067044</v>
      </c>
    </row>
    <row r="10" spans="1:12" ht="15">
      <c r="A10" s="336" t="s">
        <v>1136</v>
      </c>
      <c r="B10" s="19" t="s">
        <v>160</v>
      </c>
      <c r="C10" s="61">
        <v>53353000</v>
      </c>
      <c r="D10" s="61">
        <v>53625940</v>
      </c>
      <c r="E10" s="61">
        <v>53625940</v>
      </c>
      <c r="F10" s="61"/>
      <c r="G10" s="61"/>
      <c r="H10" s="61"/>
      <c r="I10" s="61">
        <f>C10+F10-C10</f>
        <v>0</v>
      </c>
      <c r="J10" s="61">
        <f>D10+G10-D10</f>
        <v>0</v>
      </c>
      <c r="K10" s="61">
        <f>E10+H10-E10</f>
        <v>0</v>
      </c>
      <c r="L10" s="334">
        <f>E10+H10-E10</f>
        <v>0</v>
      </c>
    </row>
    <row r="11" spans="1:12" s="16" customFormat="1" ht="14.25">
      <c r="A11" s="336" t="s">
        <v>1137</v>
      </c>
      <c r="B11" s="99" t="s">
        <v>153</v>
      </c>
      <c r="C11" s="79">
        <f>SUM(C10)</f>
        <v>53353000</v>
      </c>
      <c r="D11" s="79">
        <f>SUM(D10)</f>
        <v>53625940</v>
      </c>
      <c r="E11" s="79">
        <f>SUM(E10)</f>
        <v>53625940</v>
      </c>
      <c r="F11" s="79"/>
      <c r="G11" s="79"/>
      <c r="H11" s="79"/>
      <c r="I11" s="61">
        <f>C11+F11-C10</f>
        <v>0</v>
      </c>
      <c r="J11" s="61">
        <f>D11+G11-D10</f>
        <v>0</v>
      </c>
      <c r="K11" s="79">
        <v>0</v>
      </c>
      <c r="L11" s="334">
        <f>E11+H11-E11</f>
        <v>0</v>
      </c>
    </row>
    <row r="12" spans="1:12" s="16" customFormat="1" ht="14.25">
      <c r="A12" s="336" t="s">
        <v>1138</v>
      </c>
      <c r="B12" s="99" t="s">
        <v>154</v>
      </c>
      <c r="C12" s="79"/>
      <c r="D12" s="79"/>
      <c r="E12" s="79"/>
      <c r="F12" s="79"/>
      <c r="G12" s="79"/>
      <c r="H12" s="79"/>
      <c r="I12" s="61">
        <f t="shared" si="0"/>
        <v>0</v>
      </c>
      <c r="J12" s="61">
        <f t="shared" si="0"/>
        <v>0</v>
      </c>
      <c r="K12" s="79">
        <f>E12+H12</f>
        <v>0</v>
      </c>
      <c r="L12" s="334">
        <f>E12+H12</f>
        <v>0</v>
      </c>
    </row>
    <row r="13" spans="1:12" ht="30">
      <c r="A13" s="336" t="s">
        <v>1139</v>
      </c>
      <c r="B13" s="19" t="s">
        <v>155</v>
      </c>
      <c r="C13" s="61"/>
      <c r="D13" s="61"/>
      <c r="E13" s="61"/>
      <c r="F13" s="61"/>
      <c r="G13" s="61"/>
      <c r="H13" s="61"/>
      <c r="I13" s="61">
        <f t="shared" si="0"/>
        <v>0</v>
      </c>
      <c r="J13" s="61">
        <f t="shared" si="0"/>
        <v>0</v>
      </c>
      <c r="K13" s="61"/>
      <c r="L13" s="334">
        <f>E13+H13</f>
        <v>0</v>
      </c>
    </row>
    <row r="14" spans="1:12" s="16" customFormat="1" ht="15.75">
      <c r="A14" s="336" t="s">
        <v>1140</v>
      </c>
      <c r="B14" s="20" t="s">
        <v>12</v>
      </c>
      <c r="C14" s="79">
        <f>SUM(C7:C12)-C10</f>
        <v>56420044</v>
      </c>
      <c r="D14" s="79">
        <f>SUM(D7:D12)-D10</f>
        <v>56692984</v>
      </c>
      <c r="E14" s="79">
        <f>SUM(E7:E12)-E10</f>
        <v>56692984</v>
      </c>
      <c r="F14" s="79">
        <f>SUM(F7:F12)</f>
        <v>0</v>
      </c>
      <c r="G14" s="79">
        <f>SUM(G7:G12)-G10</f>
        <v>0</v>
      </c>
      <c r="H14" s="79">
        <f>SUM(H7:H12)-H10</f>
        <v>0</v>
      </c>
      <c r="I14" s="79">
        <f>C14+F14-C14</f>
        <v>0</v>
      </c>
      <c r="J14" s="79">
        <f>D14+G14-D10</f>
        <v>3067044</v>
      </c>
      <c r="K14" s="79">
        <v>0</v>
      </c>
      <c r="L14" s="335">
        <f>E14+H14-E10</f>
        <v>3067044</v>
      </c>
    </row>
    <row r="15" spans="1:12" ht="15">
      <c r="A15" s="336" t="s">
        <v>1141</v>
      </c>
      <c r="B15" s="19" t="s">
        <v>156</v>
      </c>
      <c r="C15" s="61"/>
      <c r="D15" s="61"/>
      <c r="E15" s="61"/>
      <c r="F15" s="61"/>
      <c r="G15" s="61"/>
      <c r="H15" s="61"/>
      <c r="I15" s="61">
        <f t="shared" ref="I15:K16" si="1">C15+F15</f>
        <v>0</v>
      </c>
      <c r="J15" s="61">
        <f t="shared" si="1"/>
        <v>0</v>
      </c>
      <c r="K15" s="61">
        <f t="shared" si="1"/>
        <v>0</v>
      </c>
      <c r="L15" s="61">
        <f t="shared" ref="L15:L20" si="2">E15+H15</f>
        <v>0</v>
      </c>
    </row>
    <row r="16" spans="1:12" ht="15">
      <c r="A16" s="336" t="s">
        <v>1142</v>
      </c>
      <c r="B16" s="19" t="s">
        <v>157</v>
      </c>
      <c r="C16" s="61"/>
      <c r="D16" s="61"/>
      <c r="E16" s="61"/>
      <c r="F16" s="61"/>
      <c r="G16" s="61"/>
      <c r="H16" s="61"/>
      <c r="I16" s="61">
        <f t="shared" si="1"/>
        <v>0</v>
      </c>
      <c r="J16" s="61">
        <f t="shared" si="1"/>
        <v>0</v>
      </c>
      <c r="K16" s="61">
        <f t="shared" si="1"/>
        <v>0</v>
      </c>
      <c r="L16" s="61">
        <f t="shared" si="2"/>
        <v>0</v>
      </c>
    </row>
    <row r="17" spans="1:12" ht="15">
      <c r="A17" s="336" t="s">
        <v>1143</v>
      </c>
      <c r="B17" s="19" t="s">
        <v>247</v>
      </c>
      <c r="C17" s="61">
        <v>0</v>
      </c>
      <c r="D17" s="61">
        <v>0</v>
      </c>
      <c r="E17" s="61">
        <v>3585128</v>
      </c>
      <c r="F17" s="61"/>
      <c r="G17" s="61"/>
      <c r="H17" s="61"/>
      <c r="I17" s="61"/>
      <c r="J17" s="61">
        <f>D17+G17</f>
        <v>0</v>
      </c>
      <c r="K17" s="61"/>
      <c r="L17" s="61">
        <f t="shared" si="2"/>
        <v>3585128</v>
      </c>
    </row>
    <row r="18" spans="1:12" ht="15">
      <c r="A18" s="336" t="s">
        <v>1144</v>
      </c>
      <c r="B18" s="19" t="s">
        <v>158</v>
      </c>
      <c r="C18" s="61">
        <f t="shared" ref="C18:L18" si="3">SUM(C19:C20)</f>
        <v>256931685</v>
      </c>
      <c r="D18" s="61">
        <f t="shared" si="3"/>
        <v>256931685</v>
      </c>
      <c r="E18" s="61">
        <f t="shared" si="3"/>
        <v>256931685</v>
      </c>
      <c r="F18" s="61">
        <f t="shared" si="3"/>
        <v>0</v>
      </c>
      <c r="G18" s="61">
        <f>SUM(G19:G20)</f>
        <v>1433121</v>
      </c>
      <c r="H18" s="61">
        <f t="shared" si="3"/>
        <v>1433121</v>
      </c>
      <c r="I18" s="61">
        <f t="shared" si="3"/>
        <v>256931685</v>
      </c>
      <c r="J18" s="61">
        <f t="shared" si="3"/>
        <v>258364806</v>
      </c>
      <c r="K18" s="61">
        <f t="shared" si="3"/>
        <v>258364806</v>
      </c>
      <c r="L18" s="61">
        <f t="shared" si="3"/>
        <v>258364806</v>
      </c>
    </row>
    <row r="19" spans="1:12" ht="15">
      <c r="A19" s="336" t="s">
        <v>1145</v>
      </c>
      <c r="B19" s="19" t="s">
        <v>104</v>
      </c>
      <c r="C19" s="61">
        <v>24511711</v>
      </c>
      <c r="D19" s="61">
        <v>24511711</v>
      </c>
      <c r="E19" s="61">
        <v>24511711</v>
      </c>
      <c r="F19" s="61">
        <v>0</v>
      </c>
      <c r="G19" s="61">
        <v>1433121</v>
      </c>
      <c r="H19" s="61">
        <v>1433121</v>
      </c>
      <c r="I19" s="61">
        <f t="shared" ref="I19:K20" si="4">C19+F19</f>
        <v>24511711</v>
      </c>
      <c r="J19" s="61">
        <f>D19+G19</f>
        <v>25944832</v>
      </c>
      <c r="K19" s="61">
        <f t="shared" si="4"/>
        <v>25944832</v>
      </c>
      <c r="L19" s="61">
        <f t="shared" si="2"/>
        <v>25944832</v>
      </c>
    </row>
    <row r="20" spans="1:12" ht="15">
      <c r="A20" s="336" t="s">
        <v>1146</v>
      </c>
      <c r="B20" s="19" t="s">
        <v>105</v>
      </c>
      <c r="C20" s="61">
        <v>232419974</v>
      </c>
      <c r="D20" s="61">
        <v>232419974</v>
      </c>
      <c r="E20" s="61">
        <v>232419974</v>
      </c>
      <c r="F20" s="61"/>
      <c r="G20" s="61"/>
      <c r="H20" s="61"/>
      <c r="I20" s="61">
        <f t="shared" si="4"/>
        <v>232419974</v>
      </c>
      <c r="J20" s="61">
        <f>D20+G20</f>
        <v>232419974</v>
      </c>
      <c r="K20" s="61">
        <f t="shared" si="4"/>
        <v>232419974</v>
      </c>
      <c r="L20" s="61">
        <f t="shared" si="2"/>
        <v>232419974</v>
      </c>
    </row>
    <row r="21" spans="1:12" ht="15">
      <c r="A21" s="336" t="s">
        <v>1147</v>
      </c>
      <c r="B21" s="19" t="s">
        <v>160</v>
      </c>
      <c r="C21" s="61">
        <v>0</v>
      </c>
      <c r="D21" s="61">
        <v>0</v>
      </c>
      <c r="E21" s="61">
        <v>0</v>
      </c>
      <c r="F21" s="61">
        <v>33664200</v>
      </c>
      <c r="G21" s="61">
        <v>34502554</v>
      </c>
      <c r="H21" s="61">
        <v>34502554</v>
      </c>
      <c r="I21" s="61">
        <v>0</v>
      </c>
      <c r="J21" s="61">
        <v>0</v>
      </c>
      <c r="K21" s="61">
        <v>0</v>
      </c>
      <c r="L21" s="61">
        <v>0</v>
      </c>
    </row>
    <row r="22" spans="1:12" s="16" customFormat="1" ht="14.25">
      <c r="A22" s="336" t="s">
        <v>1148</v>
      </c>
      <c r="B22" s="99" t="s">
        <v>161</v>
      </c>
      <c r="C22" s="79">
        <f>C15+C16+C18+C17</f>
        <v>256931685</v>
      </c>
      <c r="D22" s="79">
        <f>D15+D16+D18+D17</f>
        <v>256931685</v>
      </c>
      <c r="E22" s="79">
        <f t="shared" ref="E22:L22" si="5">E15+E16+E18+E17</f>
        <v>260516813</v>
      </c>
      <c r="F22" s="79">
        <f t="shared" si="5"/>
        <v>0</v>
      </c>
      <c r="G22" s="79">
        <f t="shared" si="5"/>
        <v>1433121</v>
      </c>
      <c r="H22" s="79">
        <f t="shared" si="5"/>
        <v>1433121</v>
      </c>
      <c r="I22" s="79">
        <f t="shared" si="5"/>
        <v>256931685</v>
      </c>
      <c r="J22" s="79">
        <f t="shared" si="5"/>
        <v>258364806</v>
      </c>
      <c r="K22" s="79">
        <f t="shared" si="5"/>
        <v>258364806</v>
      </c>
      <c r="L22" s="79">
        <f t="shared" si="5"/>
        <v>261949934</v>
      </c>
    </row>
    <row r="23" spans="1:12" s="16" customFormat="1" ht="14.25">
      <c r="A23" s="336" t="s">
        <v>1149</v>
      </c>
      <c r="B23" s="99" t="s">
        <v>162</v>
      </c>
      <c r="C23" s="79"/>
      <c r="D23" s="79"/>
      <c r="E23" s="79"/>
      <c r="F23" s="79"/>
      <c r="G23" s="79"/>
      <c r="H23" s="79"/>
      <c r="I23" s="61">
        <f t="shared" ref="I23:K24" si="6">C23+F23</f>
        <v>0</v>
      </c>
      <c r="J23" s="61">
        <f>D23+G23</f>
        <v>0</v>
      </c>
      <c r="K23" s="61">
        <f t="shared" si="6"/>
        <v>0</v>
      </c>
      <c r="L23" s="61">
        <f>E23+H93</f>
        <v>0</v>
      </c>
    </row>
    <row r="24" spans="1:12" ht="30">
      <c r="A24" s="336" t="s">
        <v>1150</v>
      </c>
      <c r="B24" s="19" t="s">
        <v>163</v>
      </c>
      <c r="C24" s="61"/>
      <c r="D24" s="61"/>
      <c r="E24" s="61"/>
      <c r="F24" s="61"/>
      <c r="G24" s="61"/>
      <c r="H24" s="61"/>
      <c r="I24" s="61">
        <f t="shared" si="6"/>
        <v>0</v>
      </c>
      <c r="J24" s="61">
        <f>D24+G24</f>
        <v>0</v>
      </c>
      <c r="K24" s="61">
        <f t="shared" si="6"/>
        <v>0</v>
      </c>
      <c r="L24" s="61">
        <f>E24+H94</f>
        <v>0</v>
      </c>
    </row>
    <row r="25" spans="1:12" s="16" customFormat="1" ht="15.75">
      <c r="A25" s="336" t="s">
        <v>1151</v>
      </c>
      <c r="B25" s="20" t="s">
        <v>13</v>
      </c>
      <c r="C25" s="79">
        <f t="shared" ref="C25:K25" si="7">C22+C23+C24</f>
        <v>256931685</v>
      </c>
      <c r="D25" s="79">
        <f t="shared" si="7"/>
        <v>256931685</v>
      </c>
      <c r="E25" s="79">
        <f t="shared" si="7"/>
        <v>260516813</v>
      </c>
      <c r="F25" s="79">
        <f t="shared" si="7"/>
        <v>0</v>
      </c>
      <c r="G25" s="79">
        <f t="shared" si="7"/>
        <v>1433121</v>
      </c>
      <c r="H25" s="79">
        <f t="shared" si="7"/>
        <v>1433121</v>
      </c>
      <c r="I25" s="79">
        <f t="shared" si="7"/>
        <v>256931685</v>
      </c>
      <c r="J25" s="79">
        <f>D25+G25</f>
        <v>258364806</v>
      </c>
      <c r="K25" s="79">
        <f t="shared" si="7"/>
        <v>258364806</v>
      </c>
      <c r="L25" s="79">
        <f>E25+H25</f>
        <v>261949934</v>
      </c>
    </row>
  </sheetData>
  <mergeCells count="2">
    <mergeCell ref="B2:K2"/>
    <mergeCell ref="B1:K1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65" orientation="landscape" r:id="rId1"/>
  <headerFooter alignWithMargins="0">
    <oddHeader xml:space="preserve">&amp;C1. melléklet a 7/2021. (V. 27.) önkormányzati rendelethez 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Munka25">
    <tabColor rgb="FF00B0F0"/>
    <pageSetUpPr fitToPage="1"/>
  </sheetPr>
  <dimension ref="A1:AM10"/>
  <sheetViews>
    <sheetView view="pageLayout" zoomScaleNormal="100" workbookViewId="0">
      <selection activeCell="F19" sqref="F19"/>
    </sheetView>
  </sheetViews>
  <sheetFormatPr defaultRowHeight="12.75"/>
  <cols>
    <col min="1" max="1" width="9.140625" style="18"/>
    <col min="2" max="2" width="46.28515625" style="18" customWidth="1"/>
    <col min="3" max="3" width="16.5703125" style="18" customWidth="1"/>
    <col min="4" max="4" width="13" style="18" customWidth="1"/>
    <col min="5" max="5" width="18.140625" style="18" customWidth="1"/>
    <col min="6" max="6" width="16.28515625" style="18" customWidth="1"/>
    <col min="7" max="7" width="17.42578125" style="18" customWidth="1"/>
    <col min="8" max="8" width="22.28515625" style="18" customWidth="1"/>
    <col min="9" max="9" width="22.140625" style="18" customWidth="1"/>
    <col min="10" max="10" width="21.7109375" style="18" customWidth="1"/>
    <col min="11" max="39" width="9.140625" style="81"/>
    <col min="40" max="16384" width="9.140625" style="18"/>
  </cols>
  <sheetData>
    <row r="1" spans="1:10" ht="13.5">
      <c r="B1" s="439" t="s">
        <v>87</v>
      </c>
      <c r="C1" s="414"/>
      <c r="D1" s="414"/>
      <c r="E1" s="414"/>
      <c r="F1" s="414"/>
      <c r="G1" s="414"/>
      <c r="H1" s="414"/>
      <c r="I1" s="414"/>
      <c r="J1" s="414"/>
    </row>
    <row r="2" spans="1:10" ht="13.5">
      <c r="B2" s="410" t="s">
        <v>920</v>
      </c>
      <c r="C2" s="414"/>
      <c r="D2" s="414"/>
      <c r="E2" s="414"/>
      <c r="F2" s="414"/>
      <c r="G2" s="414"/>
      <c r="H2" s="414"/>
      <c r="I2" s="414"/>
      <c r="J2" s="414"/>
    </row>
    <row r="3" spans="1:10" ht="15.75">
      <c r="B3" s="86"/>
      <c r="C3" s="85"/>
      <c r="D3" s="85"/>
      <c r="E3" s="85"/>
      <c r="F3" s="85"/>
      <c r="G3" s="85"/>
      <c r="H3" s="85"/>
      <c r="I3" s="85"/>
      <c r="J3" s="85"/>
    </row>
    <row r="4" spans="1:10" s="97" customFormat="1" ht="15.75">
      <c r="A4" s="328"/>
      <c r="B4" s="342" t="s">
        <v>1122</v>
      </c>
      <c r="C4" s="329" t="s">
        <v>1123</v>
      </c>
      <c r="D4" s="329" t="s">
        <v>1124</v>
      </c>
      <c r="E4" s="329" t="s">
        <v>1125</v>
      </c>
      <c r="F4" s="329" t="s">
        <v>1126</v>
      </c>
      <c r="G4" s="329" t="s">
        <v>1127</v>
      </c>
      <c r="H4" s="329" t="s">
        <v>1128</v>
      </c>
      <c r="I4" s="329" t="s">
        <v>1129</v>
      </c>
      <c r="J4" s="329" t="s">
        <v>1130</v>
      </c>
    </row>
    <row r="5" spans="1:10" ht="24.75">
      <c r="A5" s="372" t="s">
        <v>1132</v>
      </c>
      <c r="B5" s="42" t="s">
        <v>40</v>
      </c>
      <c r="C5" s="44" t="s">
        <v>41</v>
      </c>
      <c r="D5" s="44" t="s">
        <v>42</v>
      </c>
      <c r="E5" s="44" t="s">
        <v>1103</v>
      </c>
      <c r="F5" s="44" t="s">
        <v>1072</v>
      </c>
      <c r="G5" s="44" t="s">
        <v>1104</v>
      </c>
      <c r="H5" s="44" t="s">
        <v>1105</v>
      </c>
      <c r="I5" s="44" t="s">
        <v>1106</v>
      </c>
      <c r="J5" s="44" t="s">
        <v>16</v>
      </c>
    </row>
    <row r="6" spans="1:10" ht="13.5">
      <c r="A6" s="372" t="s">
        <v>1133</v>
      </c>
      <c r="B6" s="45" t="s">
        <v>43</v>
      </c>
      <c r="C6" s="45"/>
      <c r="D6" s="28"/>
      <c r="E6" s="28"/>
      <c r="F6" s="28"/>
      <c r="G6" s="28"/>
      <c r="H6" s="28"/>
      <c r="I6" s="28"/>
      <c r="J6" s="28"/>
    </row>
    <row r="7" spans="1:10" ht="13.5">
      <c r="A7" s="372" t="s">
        <v>1134</v>
      </c>
      <c r="B7" s="45" t="s">
        <v>44</v>
      </c>
      <c r="C7" s="45"/>
      <c r="D7" s="28"/>
      <c r="E7" s="28"/>
      <c r="F7" s="28"/>
      <c r="G7" s="28"/>
      <c r="H7" s="28"/>
      <c r="I7" s="28"/>
      <c r="J7" s="28"/>
    </row>
    <row r="8" spans="1:10" ht="13.5">
      <c r="A8" s="372" t="s">
        <v>1135</v>
      </c>
      <c r="B8" s="45" t="s">
        <v>45</v>
      </c>
      <c r="C8" s="45"/>
      <c r="D8" s="28"/>
      <c r="E8" s="28"/>
      <c r="F8" s="28"/>
      <c r="G8" s="28"/>
      <c r="H8" s="28"/>
      <c r="I8" s="28"/>
      <c r="J8" s="28"/>
    </row>
    <row r="9" spans="1:10" ht="13.5">
      <c r="A9" s="372" t="s">
        <v>1136</v>
      </c>
      <c r="B9" s="45" t="s">
        <v>46</v>
      </c>
      <c r="C9" s="45"/>
      <c r="D9" s="28"/>
      <c r="E9" s="28"/>
      <c r="F9" s="28"/>
      <c r="G9" s="28"/>
      <c r="H9" s="28"/>
      <c r="I9" s="28"/>
      <c r="J9" s="28"/>
    </row>
    <row r="10" spans="1:10" ht="15.75">
      <c r="A10" s="372" t="s">
        <v>1137</v>
      </c>
      <c r="B10" s="27" t="s">
        <v>47</v>
      </c>
      <c r="C10" s="29"/>
      <c r="D10" s="46">
        <f>D7+D8</f>
        <v>0</v>
      </c>
      <c r="E10" s="46">
        <v>0</v>
      </c>
      <c r="F10" s="46">
        <f>F7+F8</f>
        <v>0</v>
      </c>
      <c r="G10" s="46">
        <f>G7+G8</f>
        <v>0</v>
      </c>
      <c r="H10" s="46">
        <f>H7+H8</f>
        <v>0</v>
      </c>
      <c r="I10" s="46">
        <f>I7+I8</f>
        <v>0</v>
      </c>
      <c r="J10" s="46">
        <v>0</v>
      </c>
    </row>
  </sheetData>
  <mergeCells count="2">
    <mergeCell ref="B2:J2"/>
    <mergeCell ref="B1:J1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70" orientation="landscape" r:id="rId1"/>
  <headerFooter alignWithMargins="0">
    <oddHeader xml:space="preserve">&amp;C26. melléklet a 7/2021. (V. 27.) önkormányzati rendelethez 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Munka29">
    <tabColor rgb="FF00B0F0"/>
    <pageSetUpPr fitToPage="1"/>
  </sheetPr>
  <dimension ref="A1:J56"/>
  <sheetViews>
    <sheetView view="pageLayout" zoomScaleNormal="100" workbookViewId="0">
      <selection activeCell="J56" sqref="A1:J56"/>
    </sheetView>
  </sheetViews>
  <sheetFormatPr defaultRowHeight="12.75"/>
  <cols>
    <col min="1" max="1" width="9.140625" style="18"/>
    <col min="2" max="2" width="74.42578125" style="18" customWidth="1"/>
    <col min="3" max="3" width="9.140625" style="18" customWidth="1"/>
    <col min="4" max="4" width="13.85546875" style="58" customWidth="1"/>
    <col min="5" max="5" width="12.140625" style="58" customWidth="1"/>
    <col min="6" max="6" width="13.42578125" style="58" customWidth="1"/>
    <col min="7" max="7" width="10.85546875" style="58" customWidth="1"/>
    <col min="8" max="8" width="11.28515625" style="58" customWidth="1"/>
    <col min="9" max="9" width="10.85546875" style="58" customWidth="1"/>
    <col min="10" max="10" width="13.42578125" style="58" customWidth="1"/>
    <col min="11" max="16384" width="9.140625" style="18"/>
  </cols>
  <sheetData>
    <row r="1" spans="1:10">
      <c r="B1" s="173"/>
      <c r="C1" s="174"/>
      <c r="D1" s="217"/>
      <c r="E1" s="217"/>
      <c r="F1" s="217"/>
      <c r="G1" s="217"/>
    </row>
    <row r="2" spans="1:10" ht="30" customHeight="1">
      <c r="B2" s="440" t="s">
        <v>926</v>
      </c>
      <c r="C2" s="441"/>
      <c r="D2" s="441"/>
      <c r="E2" s="441"/>
      <c r="F2" s="441"/>
      <c r="G2" s="441"/>
      <c r="H2" s="441"/>
      <c r="I2" s="441"/>
      <c r="J2" s="441"/>
    </row>
    <row r="3" spans="1:10" ht="30" customHeight="1">
      <c r="B3" s="175"/>
      <c r="C3" s="176"/>
      <c r="D3" s="216"/>
      <c r="E3" s="216"/>
      <c r="F3" s="216"/>
      <c r="G3" s="216"/>
      <c r="H3" s="216"/>
      <c r="I3" s="216"/>
      <c r="J3" s="216"/>
    </row>
    <row r="5" spans="1:10" ht="15">
      <c r="B5" s="140" t="s">
        <v>553</v>
      </c>
    </row>
    <row r="6" spans="1:10" ht="15">
      <c r="B6" s="140"/>
    </row>
    <row r="7" spans="1:10" s="97" customFormat="1" ht="15.75">
      <c r="A7" s="328"/>
      <c r="B7" s="342" t="s">
        <v>1122</v>
      </c>
      <c r="C7" s="329" t="s">
        <v>1123</v>
      </c>
      <c r="D7" s="329" t="s">
        <v>1124</v>
      </c>
      <c r="E7" s="329" t="s">
        <v>1125</v>
      </c>
      <c r="F7" s="329" t="s">
        <v>1126</v>
      </c>
      <c r="G7" s="329" t="s">
        <v>1127</v>
      </c>
      <c r="H7" s="329" t="s">
        <v>1128</v>
      </c>
      <c r="I7" s="329" t="s">
        <v>1129</v>
      </c>
      <c r="J7" s="329" t="s">
        <v>1130</v>
      </c>
    </row>
    <row r="8" spans="1:10" ht="38.25">
      <c r="A8" s="372" t="s">
        <v>1132</v>
      </c>
      <c r="B8" s="177" t="s">
        <v>421</v>
      </c>
      <c r="C8" s="178" t="s">
        <v>422</v>
      </c>
      <c r="D8" s="218" t="s">
        <v>1109</v>
      </c>
      <c r="E8" s="218" t="s">
        <v>1022</v>
      </c>
      <c r="F8" s="218" t="s">
        <v>1110</v>
      </c>
      <c r="G8" s="218" t="s">
        <v>1111</v>
      </c>
      <c r="H8" s="218" t="s">
        <v>1056</v>
      </c>
      <c r="I8" s="218" t="s">
        <v>1073</v>
      </c>
      <c r="J8" s="218" t="s">
        <v>1112</v>
      </c>
    </row>
    <row r="9" spans="1:10" ht="15">
      <c r="A9" s="372" t="s">
        <v>1133</v>
      </c>
      <c r="B9" s="179" t="s">
        <v>423</v>
      </c>
      <c r="C9" s="180" t="s">
        <v>424</v>
      </c>
      <c r="D9" s="151">
        <v>66430355</v>
      </c>
      <c r="E9" s="151">
        <v>71098000</v>
      </c>
      <c r="F9" s="151">
        <v>74992708</v>
      </c>
      <c r="G9" s="151">
        <v>69022226</v>
      </c>
      <c r="H9" s="151">
        <v>69818000</v>
      </c>
      <c r="I9" s="151">
        <v>57450000</v>
      </c>
      <c r="J9" s="151">
        <v>59100000</v>
      </c>
    </row>
    <row r="10" spans="1:10" ht="15">
      <c r="A10" s="372" t="s">
        <v>1134</v>
      </c>
      <c r="B10" s="181" t="s">
        <v>425</v>
      </c>
      <c r="C10" s="180" t="s">
        <v>426</v>
      </c>
      <c r="D10" s="151">
        <v>11686211</v>
      </c>
      <c r="E10" s="151">
        <v>12426000</v>
      </c>
      <c r="F10" s="151">
        <v>12765929</v>
      </c>
      <c r="G10" s="151">
        <v>11076819</v>
      </c>
      <c r="H10" s="151">
        <v>10279000</v>
      </c>
      <c r="I10" s="151">
        <v>10400000</v>
      </c>
      <c r="J10" s="151">
        <v>9800000</v>
      </c>
    </row>
    <row r="11" spans="1:10" ht="15">
      <c r="A11" s="372" t="s">
        <v>1135</v>
      </c>
      <c r="B11" s="181" t="s">
        <v>427</v>
      </c>
      <c r="C11" s="180" t="s">
        <v>428</v>
      </c>
      <c r="D11" s="151">
        <v>53870416</v>
      </c>
      <c r="E11" s="151">
        <v>65258907</v>
      </c>
      <c r="F11" s="151">
        <v>93296748</v>
      </c>
      <c r="G11" s="151">
        <v>73640002</v>
      </c>
      <c r="H11" s="151">
        <v>61429259</v>
      </c>
      <c r="I11" s="151">
        <v>42880000</v>
      </c>
      <c r="J11" s="151">
        <v>42370000</v>
      </c>
    </row>
    <row r="12" spans="1:10" ht="15">
      <c r="A12" s="372" t="s">
        <v>1136</v>
      </c>
      <c r="B12" s="182" t="s">
        <v>429</v>
      </c>
      <c r="C12" s="180" t="s">
        <v>430</v>
      </c>
      <c r="D12" s="151">
        <v>798200</v>
      </c>
      <c r="E12" s="151">
        <v>1228000</v>
      </c>
      <c r="F12" s="151">
        <v>1228000</v>
      </c>
      <c r="G12" s="151">
        <v>885000</v>
      </c>
      <c r="H12" s="151">
        <v>1000000</v>
      </c>
      <c r="I12" s="151">
        <v>2500000</v>
      </c>
      <c r="J12" s="151">
        <v>2500000</v>
      </c>
    </row>
    <row r="13" spans="1:10" ht="15">
      <c r="A13" s="372" t="s">
        <v>1137</v>
      </c>
      <c r="B13" s="182" t="s">
        <v>431</v>
      </c>
      <c r="C13" s="180" t="s">
        <v>432</v>
      </c>
      <c r="D13" s="151">
        <v>22495314</v>
      </c>
      <c r="E13" s="151">
        <v>20147353</v>
      </c>
      <c r="F13" s="151">
        <v>23123209</v>
      </c>
      <c r="G13" s="151">
        <v>19546510</v>
      </c>
      <c r="H13" s="151">
        <v>12501875</v>
      </c>
      <c r="I13" s="151">
        <v>10140000</v>
      </c>
      <c r="J13" s="151">
        <v>10100000</v>
      </c>
    </row>
    <row r="14" spans="1:10" ht="15.75">
      <c r="A14" s="372" t="s">
        <v>1138</v>
      </c>
      <c r="B14" s="183" t="s">
        <v>433</v>
      </c>
      <c r="C14" s="184"/>
      <c r="D14" s="219">
        <f>SUM(D9:D13)</f>
        <v>155280496</v>
      </c>
      <c r="E14" s="219">
        <f t="shared" ref="E14:J14" si="0">SUM(E9:E13)</f>
        <v>170158260</v>
      </c>
      <c r="F14" s="219">
        <f t="shared" si="0"/>
        <v>205406594</v>
      </c>
      <c r="G14" s="219">
        <f t="shared" si="0"/>
        <v>174170557</v>
      </c>
      <c r="H14" s="219">
        <f t="shared" si="0"/>
        <v>155028134</v>
      </c>
      <c r="I14" s="219">
        <f t="shared" si="0"/>
        <v>123370000</v>
      </c>
      <c r="J14" s="219">
        <f t="shared" si="0"/>
        <v>123870000</v>
      </c>
    </row>
    <row r="15" spans="1:10" ht="15">
      <c r="A15" s="372" t="s">
        <v>1139</v>
      </c>
      <c r="B15" s="185" t="s">
        <v>134</v>
      </c>
      <c r="C15" s="180" t="s">
        <v>434</v>
      </c>
      <c r="D15" s="151">
        <v>39591759</v>
      </c>
      <c r="E15" s="151">
        <v>204185943</v>
      </c>
      <c r="F15" s="151">
        <v>338879056</v>
      </c>
      <c r="G15" s="151">
        <v>131251949</v>
      </c>
      <c r="H15" s="151">
        <v>228112794</v>
      </c>
      <c r="I15" s="151">
        <v>700000</v>
      </c>
      <c r="J15" s="151">
        <v>700000</v>
      </c>
    </row>
    <row r="16" spans="1:10" ht="15">
      <c r="A16" s="372" t="s">
        <v>1140</v>
      </c>
      <c r="B16" s="182" t="s">
        <v>435</v>
      </c>
      <c r="C16" s="180" t="s">
        <v>436</v>
      </c>
      <c r="D16" s="151">
        <v>60338085</v>
      </c>
      <c r="E16" s="151">
        <v>65194488</v>
      </c>
      <c r="F16" s="151">
        <v>65194488</v>
      </c>
      <c r="G16" s="151">
        <v>60496361</v>
      </c>
      <c r="H16" s="151">
        <v>10891000</v>
      </c>
      <c r="I16" s="151">
        <v>2540000</v>
      </c>
      <c r="J16" s="151">
        <v>2540000</v>
      </c>
    </row>
    <row r="17" spans="1:10" ht="15">
      <c r="A17" s="372" t="s">
        <v>1141</v>
      </c>
      <c r="B17" s="182" t="s">
        <v>220</v>
      </c>
      <c r="C17" s="180" t="s">
        <v>437</v>
      </c>
      <c r="D17" s="151">
        <v>22896585</v>
      </c>
      <c r="E17" s="151">
        <v>101216499</v>
      </c>
      <c r="F17" s="151">
        <v>101216499</v>
      </c>
      <c r="G17" s="151">
        <v>5468931</v>
      </c>
      <c r="H17" s="151">
        <v>94032364</v>
      </c>
      <c r="I17" s="151">
        <v>500000</v>
      </c>
      <c r="J17" s="151">
        <v>500000</v>
      </c>
    </row>
    <row r="18" spans="1:10" ht="15.75">
      <c r="A18" s="372" t="s">
        <v>1142</v>
      </c>
      <c r="B18" s="183" t="s">
        <v>438</v>
      </c>
      <c r="C18" s="184"/>
      <c r="D18" s="219">
        <f>SUM(D15:D17)</f>
        <v>122826429</v>
      </c>
      <c r="E18" s="219">
        <f t="shared" ref="E18:J18" si="1">SUM(E15:E17)</f>
        <v>370596930</v>
      </c>
      <c r="F18" s="219">
        <f t="shared" si="1"/>
        <v>505290043</v>
      </c>
      <c r="G18" s="219">
        <f t="shared" si="1"/>
        <v>197217241</v>
      </c>
      <c r="H18" s="219">
        <f t="shared" si="1"/>
        <v>333036158</v>
      </c>
      <c r="I18" s="219">
        <f t="shared" si="1"/>
        <v>3740000</v>
      </c>
      <c r="J18" s="219">
        <f t="shared" si="1"/>
        <v>3740000</v>
      </c>
    </row>
    <row r="19" spans="1:10" ht="15.75">
      <c r="A19" s="372" t="s">
        <v>1143</v>
      </c>
      <c r="B19" s="186" t="s">
        <v>439</v>
      </c>
      <c r="C19" s="187" t="s">
        <v>440</v>
      </c>
      <c r="D19" s="153">
        <f>D14+D18</f>
        <v>278106925</v>
      </c>
      <c r="E19" s="153">
        <f t="shared" ref="E19:J19" si="2">E14+E18</f>
        <v>540755190</v>
      </c>
      <c r="F19" s="153">
        <f t="shared" si="2"/>
        <v>710696637</v>
      </c>
      <c r="G19" s="153">
        <f t="shared" si="2"/>
        <v>371387798</v>
      </c>
      <c r="H19" s="153">
        <f>H14+H18</f>
        <v>488064292</v>
      </c>
      <c r="I19" s="153">
        <f t="shared" si="2"/>
        <v>127110000</v>
      </c>
      <c r="J19" s="153">
        <f t="shared" si="2"/>
        <v>127610000</v>
      </c>
    </row>
    <row r="20" spans="1:10" hidden="1">
      <c r="A20" s="372"/>
      <c r="B20" s="188" t="s">
        <v>441</v>
      </c>
      <c r="C20" s="189" t="s">
        <v>442</v>
      </c>
      <c r="D20" s="220"/>
      <c r="E20" s="220"/>
      <c r="F20" s="220"/>
      <c r="G20" s="220"/>
      <c r="H20" s="220"/>
      <c r="I20" s="220"/>
      <c r="J20" s="220"/>
    </row>
    <row r="21" spans="1:10" hidden="1">
      <c r="A21" s="372"/>
      <c r="B21" s="190" t="s">
        <v>443</v>
      </c>
      <c r="C21" s="189" t="s">
        <v>444</v>
      </c>
      <c r="D21" s="221"/>
      <c r="E21" s="221"/>
      <c r="F21" s="221"/>
      <c r="G21" s="221"/>
      <c r="H21" s="221"/>
      <c r="I21" s="221"/>
      <c r="J21" s="221"/>
    </row>
    <row r="22" spans="1:10" hidden="1">
      <c r="A22" s="372"/>
      <c r="B22" s="191" t="s">
        <v>445</v>
      </c>
      <c r="C22" s="192" t="s">
        <v>446</v>
      </c>
      <c r="D22" s="222"/>
      <c r="E22" s="222"/>
      <c r="F22" s="222"/>
      <c r="G22" s="222"/>
      <c r="H22" s="222"/>
      <c r="I22" s="222"/>
      <c r="J22" s="222"/>
    </row>
    <row r="23" spans="1:10" hidden="1">
      <c r="A23" s="372"/>
      <c r="B23" s="191" t="s">
        <v>447</v>
      </c>
      <c r="C23" s="192" t="s">
        <v>448</v>
      </c>
      <c r="D23" s="222"/>
      <c r="E23" s="222"/>
      <c r="F23" s="229"/>
      <c r="G23" s="222"/>
      <c r="H23" s="222"/>
      <c r="I23" s="222"/>
      <c r="J23" s="222"/>
    </row>
    <row r="24" spans="1:10" hidden="1">
      <c r="A24" s="372"/>
      <c r="B24" s="190" t="s">
        <v>449</v>
      </c>
      <c r="C24" s="189" t="s">
        <v>450</v>
      </c>
      <c r="D24" s="222"/>
      <c r="E24" s="222"/>
      <c r="F24" s="222"/>
      <c r="G24" s="222"/>
      <c r="H24" s="222"/>
      <c r="I24" s="222"/>
      <c r="J24" s="222"/>
    </row>
    <row r="25" spans="1:10" hidden="1">
      <c r="A25" s="372"/>
      <c r="B25" s="191" t="s">
        <v>451</v>
      </c>
      <c r="C25" s="192" t="s">
        <v>452</v>
      </c>
      <c r="D25" s="222"/>
      <c r="E25" s="222"/>
      <c r="F25" s="222"/>
      <c r="G25" s="222"/>
      <c r="H25" s="222"/>
      <c r="I25" s="222"/>
      <c r="J25" s="222"/>
    </row>
    <row r="26" spans="1:10" hidden="1">
      <c r="A26" s="372"/>
      <c r="B26" s="191" t="s">
        <v>453</v>
      </c>
      <c r="C26" s="192" t="s">
        <v>454</v>
      </c>
      <c r="D26" s="222"/>
      <c r="E26" s="222"/>
      <c r="F26" s="222"/>
      <c r="G26" s="222"/>
      <c r="H26" s="222"/>
      <c r="I26" s="222"/>
      <c r="J26" s="222"/>
    </row>
    <row r="27" spans="1:10" hidden="1">
      <c r="A27" s="372"/>
      <c r="B27" s="191" t="s">
        <v>455</v>
      </c>
      <c r="C27" s="192" t="s">
        <v>456</v>
      </c>
      <c r="D27" s="222"/>
      <c r="E27" s="222"/>
      <c r="F27" s="222"/>
      <c r="G27" s="222"/>
      <c r="H27" s="222"/>
      <c r="I27" s="222"/>
      <c r="J27" s="222"/>
    </row>
    <row r="28" spans="1:10" ht="14.25">
      <c r="A28" s="372" t="s">
        <v>1144</v>
      </c>
      <c r="B28" s="193" t="s">
        <v>457</v>
      </c>
      <c r="C28" s="181" t="s">
        <v>458</v>
      </c>
      <c r="D28" s="230">
        <v>3080438</v>
      </c>
      <c r="E28" s="230">
        <v>3067044</v>
      </c>
      <c r="F28" s="230">
        <v>3067044</v>
      </c>
      <c r="G28" s="230">
        <v>3067044</v>
      </c>
      <c r="H28" s="230">
        <v>3585128</v>
      </c>
      <c r="I28" s="230"/>
      <c r="J28" s="230"/>
    </row>
    <row r="29" spans="1:10" ht="14.25">
      <c r="A29" s="372" t="s">
        <v>1145</v>
      </c>
      <c r="B29" s="193" t="s">
        <v>459</v>
      </c>
      <c r="C29" s="181" t="s">
        <v>460</v>
      </c>
      <c r="D29" s="221"/>
      <c r="E29" s="221"/>
      <c r="F29" s="221"/>
      <c r="G29" s="221"/>
      <c r="H29" s="221"/>
      <c r="I29" s="221"/>
      <c r="J29" s="221"/>
    </row>
    <row r="30" spans="1:10" hidden="1">
      <c r="A30" s="372"/>
      <c r="B30" s="194" t="s">
        <v>155</v>
      </c>
      <c r="C30" s="192" t="s">
        <v>461</v>
      </c>
      <c r="D30" s="223"/>
      <c r="E30" s="223"/>
      <c r="F30" s="223"/>
      <c r="G30" s="223"/>
      <c r="H30" s="223"/>
      <c r="I30" s="223"/>
      <c r="J30" s="223"/>
    </row>
    <row r="31" spans="1:10" ht="15.75">
      <c r="A31" s="372" t="s">
        <v>1146</v>
      </c>
      <c r="B31" s="195" t="s">
        <v>462</v>
      </c>
      <c r="C31" s="196" t="s">
        <v>463</v>
      </c>
      <c r="D31" s="231">
        <f>SUM(D20:D30)</f>
        <v>3080438</v>
      </c>
      <c r="E31" s="231">
        <f t="shared" ref="E31:J31" si="3">SUM(E20:E30)</f>
        <v>3067044</v>
      </c>
      <c r="F31" s="231">
        <f t="shared" si="3"/>
        <v>3067044</v>
      </c>
      <c r="G31" s="231">
        <f t="shared" si="3"/>
        <v>3067044</v>
      </c>
      <c r="H31" s="231">
        <f t="shared" si="3"/>
        <v>3585128</v>
      </c>
      <c r="I31" s="231">
        <f t="shared" si="3"/>
        <v>0</v>
      </c>
      <c r="J31" s="231">
        <f t="shared" si="3"/>
        <v>0</v>
      </c>
    </row>
    <row r="32" spans="1:10" ht="15.75">
      <c r="A32" s="372" t="s">
        <v>1147</v>
      </c>
      <c r="B32" s="197" t="s">
        <v>554</v>
      </c>
      <c r="C32" s="198"/>
      <c r="D32" s="224">
        <f>D31+D19</f>
        <v>281187363</v>
      </c>
      <c r="E32" s="224">
        <f t="shared" ref="E32:J32" si="4">E31+E19</f>
        <v>543822234</v>
      </c>
      <c r="F32" s="224">
        <f t="shared" si="4"/>
        <v>713763681</v>
      </c>
      <c r="G32" s="224">
        <f t="shared" si="4"/>
        <v>374454842</v>
      </c>
      <c r="H32" s="224">
        <f t="shared" si="4"/>
        <v>491649420</v>
      </c>
      <c r="I32" s="224">
        <f t="shared" si="4"/>
        <v>127110000</v>
      </c>
      <c r="J32" s="224">
        <f t="shared" si="4"/>
        <v>127610000</v>
      </c>
    </row>
    <row r="33" spans="1:10" ht="14.25">
      <c r="A33" s="372" t="s">
        <v>1148</v>
      </c>
      <c r="B33" s="181" t="s">
        <v>139</v>
      </c>
      <c r="C33" s="185" t="s">
        <v>464</v>
      </c>
      <c r="D33" s="61">
        <v>125978936</v>
      </c>
      <c r="E33" s="61">
        <v>101510300</v>
      </c>
      <c r="F33" s="61">
        <v>105866720</v>
      </c>
      <c r="G33" s="61">
        <v>116753667</v>
      </c>
      <c r="H33" s="61">
        <v>106066023</v>
      </c>
      <c r="I33" s="61">
        <v>93300000</v>
      </c>
      <c r="J33" s="61">
        <v>93300000</v>
      </c>
    </row>
    <row r="34" spans="1:10" ht="14.25">
      <c r="A34" s="372" t="s">
        <v>1149</v>
      </c>
      <c r="B34" s="181" t="s">
        <v>465</v>
      </c>
      <c r="C34" s="185" t="s">
        <v>466</v>
      </c>
      <c r="D34" s="61">
        <v>11769389</v>
      </c>
      <c r="E34" s="61">
        <v>16600000</v>
      </c>
      <c r="F34" s="61">
        <v>16600000</v>
      </c>
      <c r="G34" s="61">
        <v>6560173</v>
      </c>
      <c r="H34" s="61">
        <v>4200000</v>
      </c>
      <c r="I34" s="61">
        <v>14300000</v>
      </c>
      <c r="J34" s="61">
        <v>14300000</v>
      </c>
    </row>
    <row r="35" spans="1:10" ht="14.25">
      <c r="A35" s="372" t="s">
        <v>1150</v>
      </c>
      <c r="B35" s="182" t="s">
        <v>467</v>
      </c>
      <c r="C35" s="185" t="s">
        <v>468</v>
      </c>
      <c r="D35" s="61">
        <v>16829148</v>
      </c>
      <c r="E35" s="61">
        <v>18272500</v>
      </c>
      <c r="F35" s="61">
        <v>19550317</v>
      </c>
      <c r="G35" s="61">
        <v>21877504</v>
      </c>
      <c r="H35" s="61">
        <v>19500000</v>
      </c>
      <c r="I35" s="61">
        <v>19010000</v>
      </c>
      <c r="J35" s="61">
        <v>20010000</v>
      </c>
    </row>
    <row r="36" spans="1:10" ht="14.25">
      <c r="A36" s="372" t="s">
        <v>1151</v>
      </c>
      <c r="B36" s="181" t="s">
        <v>469</v>
      </c>
      <c r="C36" s="185" t="s">
        <v>470</v>
      </c>
      <c r="D36" s="61"/>
      <c r="E36" s="61">
        <v>0</v>
      </c>
      <c r="F36" s="61"/>
      <c r="G36" s="61"/>
      <c r="H36" s="61">
        <v>0</v>
      </c>
      <c r="I36" s="61">
        <v>0</v>
      </c>
      <c r="J36" s="61">
        <v>0</v>
      </c>
    </row>
    <row r="37" spans="1:10" ht="15.75">
      <c r="A37" s="372" t="s">
        <v>1152</v>
      </c>
      <c r="B37" s="183" t="s">
        <v>433</v>
      </c>
      <c r="C37" s="199"/>
      <c r="D37" s="225">
        <f>SUM(D33:D36)</f>
        <v>154577473</v>
      </c>
      <c r="E37" s="225">
        <f t="shared" ref="E37:J37" si="5">SUM(E33:E36)</f>
        <v>136382800</v>
      </c>
      <c r="F37" s="225">
        <f t="shared" si="5"/>
        <v>142017037</v>
      </c>
      <c r="G37" s="225">
        <f t="shared" si="5"/>
        <v>145191344</v>
      </c>
      <c r="H37" s="225">
        <f t="shared" si="5"/>
        <v>129766023</v>
      </c>
      <c r="I37" s="225">
        <f t="shared" si="5"/>
        <v>126610000</v>
      </c>
      <c r="J37" s="225">
        <f t="shared" si="5"/>
        <v>127610000</v>
      </c>
    </row>
    <row r="38" spans="1:10" ht="14.25">
      <c r="A38" s="372" t="s">
        <v>1153</v>
      </c>
      <c r="B38" s="181" t="s">
        <v>471</v>
      </c>
      <c r="C38" s="185" t="s">
        <v>472</v>
      </c>
      <c r="D38" s="61">
        <v>111439515</v>
      </c>
      <c r="E38" s="61">
        <v>63058810</v>
      </c>
      <c r="F38" s="61">
        <v>205907339</v>
      </c>
      <c r="G38" s="61">
        <v>216411120</v>
      </c>
      <c r="H38" s="61">
        <v>4973479</v>
      </c>
      <c r="I38" s="61">
        <v>500000</v>
      </c>
      <c r="J38" s="61"/>
    </row>
    <row r="39" spans="1:10" ht="14.25">
      <c r="A39" s="372" t="s">
        <v>1154</v>
      </c>
      <c r="B39" s="181" t="s">
        <v>473</v>
      </c>
      <c r="C39" s="185" t="s">
        <v>474</v>
      </c>
      <c r="D39" s="61"/>
      <c r="E39" s="61">
        <v>8000000</v>
      </c>
      <c r="F39" s="61">
        <v>8000000</v>
      </c>
      <c r="G39" s="61"/>
      <c r="H39" s="61">
        <v>8000000</v>
      </c>
      <c r="I39" s="61"/>
      <c r="J39" s="61"/>
    </row>
    <row r="40" spans="1:10" ht="14.25">
      <c r="A40" s="372" t="s">
        <v>1155</v>
      </c>
      <c r="B40" s="181" t="s">
        <v>475</v>
      </c>
      <c r="C40" s="185" t="s">
        <v>476</v>
      </c>
      <c r="D40" s="61">
        <v>23826352</v>
      </c>
      <c r="E40" s="61">
        <v>99474499</v>
      </c>
      <c r="F40" s="61">
        <v>99474499</v>
      </c>
      <c r="G40" s="61">
        <v>6279998</v>
      </c>
      <c r="H40" s="61">
        <v>93532364</v>
      </c>
      <c r="I40" s="61"/>
      <c r="J40" s="61"/>
    </row>
    <row r="41" spans="1:10" ht="15.75">
      <c r="A41" s="372" t="s">
        <v>1156</v>
      </c>
      <c r="B41" s="183" t="s">
        <v>438</v>
      </c>
      <c r="C41" s="199"/>
      <c r="D41" s="225">
        <f>SUM(D38:D40)</f>
        <v>135265867</v>
      </c>
      <c r="E41" s="225">
        <f t="shared" ref="E41:J41" si="6">SUM(E38:E40)</f>
        <v>170533309</v>
      </c>
      <c r="F41" s="225">
        <f t="shared" si="6"/>
        <v>313381838</v>
      </c>
      <c r="G41" s="225">
        <f t="shared" si="6"/>
        <v>222691118</v>
      </c>
      <c r="H41" s="225">
        <f t="shared" si="6"/>
        <v>106505843</v>
      </c>
      <c r="I41" s="225">
        <f t="shared" si="6"/>
        <v>500000</v>
      </c>
      <c r="J41" s="225">
        <f t="shared" si="6"/>
        <v>0</v>
      </c>
    </row>
    <row r="42" spans="1:10" ht="15.75">
      <c r="A42" s="372" t="s">
        <v>1157</v>
      </c>
      <c r="B42" s="200" t="s">
        <v>477</v>
      </c>
      <c r="C42" s="186" t="s">
        <v>478</v>
      </c>
      <c r="D42" s="226">
        <f>D37+D41</f>
        <v>289843340</v>
      </c>
      <c r="E42" s="226">
        <f t="shared" ref="E42:J42" si="7">E37+E41</f>
        <v>306916109</v>
      </c>
      <c r="F42" s="226">
        <f t="shared" si="7"/>
        <v>455398875</v>
      </c>
      <c r="G42" s="226">
        <f t="shared" si="7"/>
        <v>367882462</v>
      </c>
      <c r="H42" s="226">
        <f t="shared" si="7"/>
        <v>236271866</v>
      </c>
      <c r="I42" s="226">
        <f t="shared" si="7"/>
        <v>127110000</v>
      </c>
      <c r="J42" s="226">
        <f t="shared" si="7"/>
        <v>127610000</v>
      </c>
    </row>
    <row r="43" spans="1:10" ht="15.75">
      <c r="A43" s="372" t="s">
        <v>1158</v>
      </c>
      <c r="B43" s="201" t="s">
        <v>479</v>
      </c>
      <c r="C43" s="202"/>
      <c r="D43" s="227">
        <f t="shared" ref="D43:J43" si="8">D37-D14</f>
        <v>-703023</v>
      </c>
      <c r="E43" s="227">
        <f t="shared" si="8"/>
        <v>-33775460</v>
      </c>
      <c r="F43" s="227">
        <f t="shared" si="8"/>
        <v>-63389557</v>
      </c>
      <c r="G43" s="227">
        <f t="shared" si="8"/>
        <v>-28979213</v>
      </c>
      <c r="H43" s="227">
        <f t="shared" si="8"/>
        <v>-25262111</v>
      </c>
      <c r="I43" s="227">
        <f t="shared" si="8"/>
        <v>3240000</v>
      </c>
      <c r="J43" s="227">
        <f t="shared" si="8"/>
        <v>3740000</v>
      </c>
    </row>
    <row r="44" spans="1:10" ht="15.75">
      <c r="A44" s="372" t="s">
        <v>1159</v>
      </c>
      <c r="B44" s="201" t="s">
        <v>480</v>
      </c>
      <c r="C44" s="202"/>
      <c r="D44" s="227">
        <f t="shared" ref="D44:J44" si="9">D41-D18</f>
        <v>12439438</v>
      </c>
      <c r="E44" s="227">
        <f t="shared" si="9"/>
        <v>-200063621</v>
      </c>
      <c r="F44" s="227">
        <f t="shared" si="9"/>
        <v>-191908205</v>
      </c>
      <c r="G44" s="227">
        <f t="shared" si="9"/>
        <v>25473877</v>
      </c>
      <c r="H44" s="227">
        <f t="shared" si="9"/>
        <v>-226530315</v>
      </c>
      <c r="I44" s="227">
        <f t="shared" si="9"/>
        <v>-3240000</v>
      </c>
      <c r="J44" s="227">
        <f t="shared" si="9"/>
        <v>-3740000</v>
      </c>
    </row>
    <row r="45" spans="1:10">
      <c r="A45" s="372" t="s">
        <v>1160</v>
      </c>
      <c r="B45" s="188" t="s">
        <v>481</v>
      </c>
      <c r="C45" s="189" t="s">
        <v>482</v>
      </c>
      <c r="D45" s="61"/>
      <c r="E45" s="61"/>
      <c r="F45" s="61"/>
      <c r="G45" s="61"/>
      <c r="H45" s="61"/>
      <c r="I45" s="61"/>
      <c r="J45" s="61"/>
    </row>
    <row r="46" spans="1:10">
      <c r="A46" s="372" t="s">
        <v>1162</v>
      </c>
      <c r="B46" s="190" t="s">
        <v>483</v>
      </c>
      <c r="C46" s="189" t="s">
        <v>484</v>
      </c>
      <c r="D46" s="61"/>
      <c r="E46" s="61"/>
      <c r="F46" s="61"/>
      <c r="G46" s="61"/>
      <c r="H46" s="61"/>
      <c r="I46" s="61"/>
      <c r="J46" s="61"/>
    </row>
    <row r="47" spans="1:10">
      <c r="A47" s="372" t="s">
        <v>1167</v>
      </c>
      <c r="B47" s="192" t="s">
        <v>485</v>
      </c>
      <c r="C47" s="192" t="s">
        <v>486</v>
      </c>
      <c r="D47" s="61">
        <v>13127949</v>
      </c>
      <c r="E47" s="61">
        <v>24511711</v>
      </c>
      <c r="F47" s="61">
        <v>25944832</v>
      </c>
      <c r="G47" s="61">
        <v>25944832</v>
      </c>
      <c r="H47" s="61">
        <v>21627040</v>
      </c>
      <c r="I47" s="61"/>
      <c r="J47" s="61"/>
    </row>
    <row r="48" spans="1:10">
      <c r="A48" s="372" t="s">
        <v>1168</v>
      </c>
      <c r="B48" s="192" t="s">
        <v>487</v>
      </c>
      <c r="C48" s="192" t="s">
        <v>486</v>
      </c>
      <c r="D48" s="61">
        <v>213488276</v>
      </c>
      <c r="E48" s="61">
        <v>212394414</v>
      </c>
      <c r="F48" s="61">
        <v>232419974</v>
      </c>
      <c r="G48" s="61">
        <v>232419974</v>
      </c>
      <c r="H48" s="61">
        <v>233750514</v>
      </c>
      <c r="I48" s="61"/>
      <c r="J48" s="61"/>
    </row>
    <row r="49" spans="1:10">
      <c r="A49" s="372" t="s">
        <v>1169</v>
      </c>
      <c r="B49" s="192" t="s">
        <v>488</v>
      </c>
      <c r="C49" s="192" t="s">
        <v>489</v>
      </c>
      <c r="D49" s="61"/>
      <c r="E49" s="61"/>
      <c r="F49" s="61"/>
      <c r="G49" s="61"/>
      <c r="H49" s="61"/>
      <c r="I49" s="61"/>
      <c r="J49" s="61"/>
    </row>
    <row r="50" spans="1:10">
      <c r="A50" s="372" t="s">
        <v>1170</v>
      </c>
      <c r="B50" s="192" t="s">
        <v>490</v>
      </c>
      <c r="C50" s="192" t="s">
        <v>489</v>
      </c>
      <c r="D50" s="61"/>
      <c r="E50" s="61"/>
      <c r="F50" s="61"/>
      <c r="G50" s="61"/>
      <c r="H50" s="61"/>
      <c r="I50" s="61"/>
      <c r="J50" s="61"/>
    </row>
    <row r="51" spans="1:10">
      <c r="A51" s="372" t="s">
        <v>1171</v>
      </c>
      <c r="B51" s="189" t="s">
        <v>491</v>
      </c>
      <c r="C51" s="189" t="s">
        <v>492</v>
      </c>
      <c r="D51" s="61">
        <f>SUM(D47:D50)</f>
        <v>226616225</v>
      </c>
      <c r="E51" s="61">
        <f t="shared" ref="E51:J51" si="10">SUM(E47:E50)</f>
        <v>236906125</v>
      </c>
      <c r="F51" s="61">
        <f t="shared" si="10"/>
        <v>258364806</v>
      </c>
      <c r="G51" s="61">
        <f t="shared" si="10"/>
        <v>258364806</v>
      </c>
      <c r="H51" s="61">
        <f t="shared" si="10"/>
        <v>255377554</v>
      </c>
      <c r="I51" s="61">
        <f t="shared" si="10"/>
        <v>0</v>
      </c>
      <c r="J51" s="61">
        <f t="shared" si="10"/>
        <v>0</v>
      </c>
    </row>
    <row r="52" spans="1:10">
      <c r="A52" s="372" t="s">
        <v>1172</v>
      </c>
      <c r="B52" s="188" t="s">
        <v>493</v>
      </c>
      <c r="C52" s="189" t="s">
        <v>494</v>
      </c>
      <c r="D52" s="61">
        <v>3067044</v>
      </c>
      <c r="E52" s="61">
        <v>0</v>
      </c>
      <c r="F52" s="61">
        <v>0</v>
      </c>
      <c r="G52" s="61">
        <v>3585128</v>
      </c>
      <c r="H52" s="61"/>
      <c r="I52" s="61"/>
      <c r="J52" s="61"/>
    </row>
    <row r="53" spans="1:10">
      <c r="A53" s="372" t="s">
        <v>1173</v>
      </c>
      <c r="B53" s="190" t="s">
        <v>495</v>
      </c>
      <c r="C53" s="189" t="s">
        <v>496</v>
      </c>
      <c r="D53" s="61"/>
      <c r="E53" s="61"/>
      <c r="F53" s="61"/>
      <c r="G53" s="61"/>
      <c r="H53" s="61"/>
      <c r="I53" s="61"/>
      <c r="J53" s="61"/>
    </row>
    <row r="54" spans="1:10">
      <c r="A54" s="372" t="s">
        <v>1174</v>
      </c>
      <c r="B54" s="188" t="s">
        <v>163</v>
      </c>
      <c r="C54" s="189" t="s">
        <v>497</v>
      </c>
      <c r="D54" s="61"/>
      <c r="E54" s="61"/>
      <c r="F54" s="61"/>
      <c r="G54" s="61"/>
      <c r="H54" s="61"/>
      <c r="I54" s="61"/>
      <c r="J54" s="61"/>
    </row>
    <row r="55" spans="1:10" ht="15.75">
      <c r="A55" s="372" t="s">
        <v>1175</v>
      </c>
      <c r="B55" s="195" t="s">
        <v>117</v>
      </c>
      <c r="C55" s="196" t="s">
        <v>498</v>
      </c>
      <c r="D55" s="226">
        <f>D45+D46+D51+D52+D53+D54</f>
        <v>229683269</v>
      </c>
      <c r="E55" s="226">
        <f t="shared" ref="E55:J55" si="11">E45+E46+E51+E52+E53+E54</f>
        <v>236906125</v>
      </c>
      <c r="F55" s="226">
        <f t="shared" si="11"/>
        <v>258364806</v>
      </c>
      <c r="G55" s="226">
        <f t="shared" si="11"/>
        <v>261949934</v>
      </c>
      <c r="H55" s="226">
        <f t="shared" si="11"/>
        <v>255377554</v>
      </c>
      <c r="I55" s="226">
        <f t="shared" si="11"/>
        <v>0</v>
      </c>
      <c r="J55" s="226">
        <f t="shared" si="11"/>
        <v>0</v>
      </c>
    </row>
    <row r="56" spans="1:10" ht="15.75">
      <c r="A56" s="372" t="s">
        <v>1176</v>
      </c>
      <c r="B56" s="197" t="s">
        <v>555</v>
      </c>
      <c r="C56" s="198"/>
      <c r="D56" s="228">
        <f>D55+D42</f>
        <v>519526609</v>
      </c>
      <c r="E56" s="228">
        <f t="shared" ref="E56:J56" si="12">E55+E42</f>
        <v>543822234</v>
      </c>
      <c r="F56" s="228">
        <f t="shared" si="12"/>
        <v>713763681</v>
      </c>
      <c r="G56" s="228">
        <f t="shared" si="12"/>
        <v>629832396</v>
      </c>
      <c r="H56" s="228">
        <f t="shared" si="12"/>
        <v>491649420</v>
      </c>
      <c r="I56" s="228">
        <f t="shared" si="12"/>
        <v>127110000</v>
      </c>
      <c r="J56" s="228">
        <f t="shared" si="12"/>
        <v>127610000</v>
      </c>
    </row>
  </sheetData>
  <mergeCells count="1">
    <mergeCell ref="B2:J2"/>
  </mergeCells>
  <pageMargins left="0.31496062992125984" right="0.31496062992125984" top="0.74803149606299213" bottom="0.74803149606299213" header="0.31496062992125984" footer="0.31496062992125984"/>
  <pageSetup paperSize="9" scale="80" fitToHeight="2" orientation="landscape" r:id="rId1"/>
  <headerFooter>
    <oddHeader xml:space="preserve">&amp;C27. melléklet a 7/2021. (V. 27.) önkormányzati rendelethez 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Munka32">
    <tabColor rgb="FFFF0000"/>
  </sheetPr>
  <dimension ref="A2:G24"/>
  <sheetViews>
    <sheetView view="pageLayout" zoomScaleNormal="100" workbookViewId="0">
      <selection activeCell="E30" sqref="E30"/>
    </sheetView>
  </sheetViews>
  <sheetFormatPr defaultRowHeight="15"/>
  <cols>
    <col min="1" max="1" width="9.140625" style="64"/>
    <col min="2" max="2" width="35.5703125" style="64" customWidth="1"/>
    <col min="3" max="3" width="18.5703125" style="64" bestFit="1" customWidth="1"/>
    <col min="4" max="16384" width="9.140625" style="64"/>
  </cols>
  <sheetData>
    <row r="2" spans="1:7">
      <c r="B2" s="442" t="s">
        <v>1114</v>
      </c>
      <c r="C2" s="442"/>
      <c r="D2" s="442"/>
      <c r="E2" s="442"/>
      <c r="F2" s="208"/>
      <c r="G2" s="208"/>
    </row>
    <row r="3" spans="1:7">
      <c r="B3" s="442" t="s">
        <v>547</v>
      </c>
      <c r="C3" s="442"/>
      <c r="D3" s="442"/>
      <c r="E3" s="442"/>
      <c r="F3" s="208"/>
      <c r="G3" s="208"/>
    </row>
    <row r="5" spans="1:7" s="30" customFormat="1" ht="14.25">
      <c r="B5" s="444" t="s">
        <v>1018</v>
      </c>
      <c r="C5" s="444"/>
      <c r="D5" s="444"/>
      <c r="E5" s="444"/>
    </row>
    <row r="6" spans="1:7" s="30" customFormat="1" ht="14.25">
      <c r="B6" s="444"/>
      <c r="C6" s="444"/>
      <c r="D6" s="444"/>
      <c r="E6" s="444"/>
    </row>
    <row r="7" spans="1:7">
      <c r="A7" s="300"/>
      <c r="B7" s="351" t="s">
        <v>1122</v>
      </c>
      <c r="C7" s="351" t="s">
        <v>1123</v>
      </c>
    </row>
    <row r="8" spans="1:7">
      <c r="A8" s="300" t="s">
        <v>1132</v>
      </c>
      <c r="B8" s="300" t="s">
        <v>1115</v>
      </c>
      <c r="C8" s="397">
        <v>0</v>
      </c>
    </row>
    <row r="9" spans="1:7">
      <c r="A9" s="300" t="s">
        <v>1133</v>
      </c>
      <c r="B9" s="300" t="s">
        <v>1116</v>
      </c>
      <c r="C9" s="397">
        <v>0</v>
      </c>
    </row>
    <row r="10" spans="1:7">
      <c r="A10" s="300" t="s">
        <v>1134</v>
      </c>
      <c r="B10" s="300" t="s">
        <v>1117</v>
      </c>
      <c r="C10" s="397">
        <v>0</v>
      </c>
    </row>
    <row r="11" spans="1:7">
      <c r="A11" s="300" t="s">
        <v>1135</v>
      </c>
      <c r="B11" s="300" t="s">
        <v>1118</v>
      </c>
      <c r="C11" s="397">
        <v>0</v>
      </c>
    </row>
    <row r="12" spans="1:7" ht="16.5" customHeight="1"/>
    <row r="13" spans="1:7" ht="16.5" customHeight="1"/>
    <row r="14" spans="1:7" ht="16.5" customHeight="1">
      <c r="B14" s="443"/>
      <c r="C14" s="443"/>
      <c r="D14" s="443"/>
      <c r="E14" s="443"/>
    </row>
    <row r="15" spans="1:7">
      <c r="B15" s="443"/>
      <c r="C15" s="443"/>
      <c r="D15" s="443"/>
      <c r="E15" s="443"/>
    </row>
    <row r="16" spans="1:7">
      <c r="B16" s="443"/>
      <c r="C16" s="443"/>
      <c r="D16" s="443"/>
      <c r="E16" s="443"/>
    </row>
    <row r="17" spans="2:5">
      <c r="B17" s="210"/>
      <c r="C17" s="210"/>
      <c r="D17" s="210"/>
      <c r="E17" s="210"/>
    </row>
    <row r="19" spans="2:5" s="30" customFormat="1" ht="14.25">
      <c r="B19" s="30" t="s">
        <v>1019</v>
      </c>
    </row>
    <row r="20" spans="2:5" s="30" customFormat="1" ht="14.25">
      <c r="B20" s="30" t="s">
        <v>1020</v>
      </c>
    </row>
    <row r="21" spans="2:5">
      <c r="B21" s="64" t="s">
        <v>1115</v>
      </c>
      <c r="C21" s="209">
        <v>0</v>
      </c>
    </row>
    <row r="22" spans="2:5">
      <c r="B22" s="64" t="s">
        <v>1116</v>
      </c>
      <c r="C22" s="209">
        <v>0</v>
      </c>
    </row>
    <row r="23" spans="2:5">
      <c r="B23" s="64" t="s">
        <v>1117</v>
      </c>
      <c r="C23" s="209">
        <v>0</v>
      </c>
    </row>
    <row r="24" spans="2:5">
      <c r="B24" s="64" t="s">
        <v>1351</v>
      </c>
      <c r="C24" s="209">
        <v>0</v>
      </c>
    </row>
  </sheetData>
  <mergeCells count="4">
    <mergeCell ref="B2:E2"/>
    <mergeCell ref="B3:E3"/>
    <mergeCell ref="B14:E16"/>
    <mergeCell ref="B5:E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&amp;C28. melléklet a 7/2021. (V. 27.) önkormányzati rendelethez 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Munka33">
    <tabColor rgb="FFFF0000"/>
  </sheetPr>
  <dimension ref="A1:I29"/>
  <sheetViews>
    <sheetView view="pageLayout" zoomScaleNormal="100" workbookViewId="0">
      <selection activeCell="H23" sqref="H23"/>
    </sheetView>
  </sheetViews>
  <sheetFormatPr defaultRowHeight="15"/>
  <cols>
    <col min="1" max="1" width="9.140625" style="64"/>
    <col min="2" max="2" width="36.85546875" style="64" customWidth="1"/>
    <col min="3" max="3" width="13.42578125" style="72" customWidth="1"/>
    <col min="4" max="4" width="9" style="211" customWidth="1"/>
    <col min="5" max="16384" width="9.140625" style="64"/>
  </cols>
  <sheetData>
    <row r="1" spans="1:9">
      <c r="B1" s="442" t="s">
        <v>548</v>
      </c>
      <c r="C1" s="414"/>
      <c r="D1" s="414"/>
      <c r="E1" s="414"/>
      <c r="F1" s="414"/>
      <c r="G1" s="208"/>
      <c r="H1" s="208"/>
      <c r="I1" s="208"/>
    </row>
    <row r="2" spans="1:9">
      <c r="B2" s="414"/>
      <c r="C2" s="414"/>
      <c r="D2" s="414"/>
      <c r="E2" s="414"/>
      <c r="F2" s="414"/>
      <c r="G2" s="208"/>
      <c r="H2" s="208"/>
      <c r="I2" s="208"/>
    </row>
    <row r="4" spans="1:9">
      <c r="A4" s="300"/>
      <c r="B4" s="351" t="s">
        <v>1122</v>
      </c>
      <c r="C4" s="352" t="s">
        <v>1123</v>
      </c>
      <c r="D4" s="399"/>
    </row>
    <row r="5" spans="1:9">
      <c r="A5" s="300" t="s">
        <v>1132</v>
      </c>
      <c r="B5" s="300" t="s">
        <v>561</v>
      </c>
      <c r="C5" s="397">
        <v>515580</v>
      </c>
      <c r="D5" s="399"/>
    </row>
    <row r="6" spans="1:9" hidden="1">
      <c r="A6" s="300"/>
      <c r="B6" s="300" t="s">
        <v>560</v>
      </c>
      <c r="C6" s="397"/>
      <c r="D6" s="399"/>
    </row>
    <row r="7" spans="1:9">
      <c r="A7" s="300" t="s">
        <v>1133</v>
      </c>
      <c r="B7" s="300" t="s">
        <v>14</v>
      </c>
      <c r="C7" s="397">
        <f>SUM(C5:C6)</f>
        <v>515580</v>
      </c>
      <c r="D7" s="399"/>
    </row>
    <row r="8" spans="1:9" s="30" customFormat="1">
      <c r="A8" s="300" t="s">
        <v>1134</v>
      </c>
      <c r="B8" s="396" t="s">
        <v>1023</v>
      </c>
      <c r="C8" s="250"/>
      <c r="D8" s="400"/>
    </row>
    <row r="9" spans="1:9">
      <c r="A9" s="445" t="s">
        <v>1135</v>
      </c>
      <c r="B9" s="447" t="s">
        <v>549</v>
      </c>
      <c r="C9" s="448" t="s">
        <v>550</v>
      </c>
      <c r="D9" s="449"/>
    </row>
    <row r="10" spans="1:9">
      <c r="A10" s="446"/>
      <c r="B10" s="447"/>
      <c r="C10" s="448"/>
      <c r="D10" s="449"/>
    </row>
    <row r="11" spans="1:9">
      <c r="A11" s="446"/>
      <c r="B11" s="447"/>
      <c r="C11" s="448"/>
      <c r="D11" s="449"/>
    </row>
    <row r="12" spans="1:9">
      <c r="A12" s="300" t="s">
        <v>1136</v>
      </c>
      <c r="B12" s="300" t="s">
        <v>551</v>
      </c>
      <c r="C12" s="248">
        <v>2000000</v>
      </c>
      <c r="D12" s="399">
        <f>C12/C14</f>
        <v>0.8</v>
      </c>
    </row>
    <row r="13" spans="1:9">
      <c r="A13" s="300" t="s">
        <v>1137</v>
      </c>
      <c r="B13" s="300" t="s">
        <v>102</v>
      </c>
      <c r="C13" s="248">
        <v>500000</v>
      </c>
      <c r="D13" s="399">
        <f>C13/C14</f>
        <v>0.2</v>
      </c>
    </row>
    <row r="14" spans="1:9">
      <c r="A14" s="300" t="s">
        <v>1138</v>
      </c>
      <c r="B14" s="300"/>
      <c r="C14" s="248">
        <f>SUM(C12:C13)</f>
        <v>2500000</v>
      </c>
      <c r="D14" s="399"/>
    </row>
    <row r="15" spans="1:9">
      <c r="A15" s="300"/>
      <c r="B15" s="300"/>
      <c r="C15" s="248"/>
      <c r="D15" s="399"/>
    </row>
    <row r="16" spans="1:9">
      <c r="A16" s="300"/>
      <c r="B16" s="300"/>
      <c r="C16" s="248"/>
      <c r="D16" s="399"/>
    </row>
    <row r="17" spans="1:6" s="30" customFormat="1">
      <c r="A17" s="300" t="s">
        <v>1139</v>
      </c>
      <c r="B17" s="396" t="s">
        <v>1024</v>
      </c>
      <c r="C17" s="250"/>
      <c r="D17" s="400"/>
    </row>
    <row r="18" spans="1:6">
      <c r="A18" s="445" t="s">
        <v>1140</v>
      </c>
      <c r="B18" s="447" t="s">
        <v>549</v>
      </c>
      <c r="C18" s="448" t="s">
        <v>550</v>
      </c>
      <c r="D18" s="449"/>
    </row>
    <row r="19" spans="1:6">
      <c r="A19" s="446"/>
      <c r="B19" s="447"/>
      <c r="C19" s="448"/>
      <c r="D19" s="449"/>
    </row>
    <row r="20" spans="1:6">
      <c r="A20" s="446"/>
      <c r="B20" s="447"/>
      <c r="C20" s="448"/>
      <c r="D20" s="449"/>
    </row>
    <row r="21" spans="1:6">
      <c r="A21" s="300" t="s">
        <v>1141</v>
      </c>
      <c r="B21" s="300" t="s">
        <v>552</v>
      </c>
      <c r="C21" s="248">
        <f>C23-C22</f>
        <v>1174326920</v>
      </c>
      <c r="D21" s="399">
        <f>C21/C23</f>
        <v>0.99998673300165841</v>
      </c>
    </row>
    <row r="22" spans="1:6">
      <c r="A22" s="300" t="s">
        <v>1142</v>
      </c>
      <c r="B22" s="300" t="s">
        <v>102</v>
      </c>
      <c r="C22" s="248">
        <v>15580</v>
      </c>
      <c r="D22" s="399">
        <f>C22/C23</f>
        <v>1.3266998341625208E-5</v>
      </c>
    </row>
    <row r="23" spans="1:6">
      <c r="A23" s="300" t="s">
        <v>1143</v>
      </c>
      <c r="B23" s="300"/>
      <c r="C23" s="248">
        <f>75375*15580</f>
        <v>1174342500</v>
      </c>
      <c r="D23" s="399"/>
    </row>
    <row r="28" spans="1:6">
      <c r="B28" s="450" t="s">
        <v>562</v>
      </c>
      <c r="C28" s="451"/>
      <c r="D28" s="451"/>
      <c r="E28" s="451"/>
      <c r="F28" s="89"/>
    </row>
    <row r="29" spans="1:6">
      <c r="B29" s="451"/>
      <c r="C29" s="451"/>
      <c r="D29" s="451"/>
      <c r="E29" s="451"/>
      <c r="F29" s="89"/>
    </row>
  </sheetData>
  <mergeCells count="10">
    <mergeCell ref="B28:E29"/>
    <mergeCell ref="B18:B20"/>
    <mergeCell ref="C18:C20"/>
    <mergeCell ref="D18:D20"/>
    <mergeCell ref="A9:A11"/>
    <mergeCell ref="A18:A20"/>
    <mergeCell ref="B1:F2"/>
    <mergeCell ref="B9:B11"/>
    <mergeCell ref="C9:C11"/>
    <mergeCell ref="D9:D1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&amp;C29. melléklet a 7/2021. (V. 27.) önkormányzati rendelethez 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Munka34"/>
  <dimension ref="A1:G12"/>
  <sheetViews>
    <sheetView view="pageLayout" zoomScaleNormal="100" workbookViewId="0">
      <selection activeCell="J20" sqref="J20"/>
    </sheetView>
  </sheetViews>
  <sheetFormatPr defaultRowHeight="15"/>
  <cols>
    <col min="1" max="1" width="9.140625" style="64"/>
    <col min="2" max="2" width="27.5703125" style="64" customWidth="1"/>
    <col min="3" max="3" width="16" style="209" customWidth="1"/>
    <col min="4" max="16384" width="9.140625" style="64"/>
  </cols>
  <sheetData>
    <row r="1" spans="1:7" s="30" customFormat="1" ht="14.25">
      <c r="B1" s="442" t="s">
        <v>911</v>
      </c>
      <c r="C1" s="414"/>
      <c r="D1" s="414"/>
      <c r="E1" s="414"/>
      <c r="F1" s="414"/>
      <c r="G1" s="414"/>
    </row>
    <row r="2" spans="1:7" s="30" customFormat="1" ht="14.25">
      <c r="B2" s="442" t="s">
        <v>915</v>
      </c>
      <c r="C2" s="414"/>
      <c r="D2" s="414"/>
      <c r="E2" s="414"/>
      <c r="F2" s="414"/>
      <c r="G2" s="414"/>
    </row>
    <row r="4" spans="1:7">
      <c r="A4" s="300"/>
      <c r="B4" s="351" t="s">
        <v>1122</v>
      </c>
      <c r="C4" s="401" t="s">
        <v>1123</v>
      </c>
    </row>
    <row r="5" spans="1:7" s="30" customFormat="1">
      <c r="A5" s="300" t="s">
        <v>1132</v>
      </c>
      <c r="B5" s="396" t="s">
        <v>1119</v>
      </c>
      <c r="C5" s="402">
        <v>2292910</v>
      </c>
    </row>
    <row r="6" spans="1:7" s="30" customFormat="1">
      <c r="A6" s="300" t="s">
        <v>1133</v>
      </c>
      <c r="B6" s="396" t="s">
        <v>910</v>
      </c>
      <c r="C6" s="402"/>
    </row>
    <row r="7" spans="1:7">
      <c r="A7" s="300" t="s">
        <v>1134</v>
      </c>
      <c r="B7" s="300" t="s">
        <v>912</v>
      </c>
      <c r="C7" s="397" t="s">
        <v>913</v>
      </c>
    </row>
    <row r="8" spans="1:7" ht="30">
      <c r="A8" s="300" t="s">
        <v>1135</v>
      </c>
      <c r="B8" s="398" t="s">
        <v>1120</v>
      </c>
      <c r="C8" s="397">
        <v>210240</v>
      </c>
    </row>
    <row r="9" spans="1:7" hidden="1">
      <c r="A9" s="300"/>
      <c r="B9" s="300" t="s">
        <v>914</v>
      </c>
      <c r="C9" s="397">
        <v>0</v>
      </c>
    </row>
    <row r="10" spans="1:7" s="30" customFormat="1">
      <c r="A10" s="300" t="s">
        <v>1136</v>
      </c>
      <c r="B10" s="396" t="s">
        <v>916</v>
      </c>
      <c r="C10" s="402"/>
    </row>
    <row r="11" spans="1:7">
      <c r="A11" s="300" t="s">
        <v>1137</v>
      </c>
      <c r="B11" s="300" t="s">
        <v>917</v>
      </c>
      <c r="C11" s="397" t="s">
        <v>913</v>
      </c>
    </row>
    <row r="12" spans="1:7" s="30" customFormat="1">
      <c r="A12" s="300" t="s">
        <v>1138</v>
      </c>
      <c r="B12" s="396" t="s">
        <v>1121</v>
      </c>
      <c r="C12" s="402">
        <f>C5+C8+C9</f>
        <v>2503150</v>
      </c>
    </row>
  </sheetData>
  <mergeCells count="2">
    <mergeCell ref="B2:G2"/>
    <mergeCell ref="B1:G1"/>
  </mergeCells>
  <pageMargins left="0.7" right="0.7" top="0.75" bottom="0.75" header="0.3" footer="0.3"/>
  <pageSetup paperSize="9" orientation="portrait" r:id="rId1"/>
  <headerFooter>
    <oddHeader xml:space="preserve">&amp;C30. melléklet a 7/2021. (V. 27.) önkormányzati rendelethez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4">
    <pageSetUpPr fitToPage="1"/>
  </sheetPr>
  <dimension ref="A1:L17"/>
  <sheetViews>
    <sheetView view="pageLayout" zoomScaleNormal="100" workbookViewId="0">
      <selection activeCell="E23" sqref="D23:E23"/>
    </sheetView>
  </sheetViews>
  <sheetFormatPr defaultRowHeight="15.75"/>
  <cols>
    <col min="1" max="1" width="9.140625" style="2"/>
    <col min="2" max="2" width="50.42578125" style="2" customWidth="1"/>
    <col min="3" max="3" width="14.140625" style="2" customWidth="1"/>
    <col min="4" max="4" width="14.42578125" style="2" customWidth="1"/>
    <col min="5" max="5" width="14.140625" style="2" customWidth="1"/>
    <col min="6" max="6" width="14.42578125" style="2" customWidth="1"/>
    <col min="7" max="8" width="12.85546875" style="2" customWidth="1"/>
    <col min="9" max="9" width="13.85546875" style="2" customWidth="1"/>
    <col min="10" max="10" width="13.7109375" style="2" customWidth="1"/>
    <col min="11" max="11" width="12.85546875" style="2" customWidth="1"/>
    <col min="12" max="16384" width="9.140625" style="2"/>
  </cols>
  <sheetData>
    <row r="1" spans="1:12" s="1" customFormat="1">
      <c r="A1" s="2"/>
      <c r="B1" s="410" t="s">
        <v>256</v>
      </c>
      <c r="C1" s="410"/>
      <c r="D1" s="410"/>
      <c r="E1" s="410"/>
      <c r="F1" s="410"/>
      <c r="G1" s="410"/>
      <c r="H1" s="410"/>
      <c r="I1" s="410"/>
      <c r="J1" s="406"/>
      <c r="K1" s="406"/>
    </row>
    <row r="2" spans="1:12" s="1" customFormat="1">
      <c r="A2" s="2"/>
      <c r="B2" s="410" t="s">
        <v>84</v>
      </c>
      <c r="C2" s="410"/>
      <c r="D2" s="410"/>
      <c r="E2" s="410"/>
      <c r="F2" s="410"/>
      <c r="G2" s="410"/>
      <c r="H2" s="410"/>
      <c r="I2" s="410"/>
      <c r="J2" s="406"/>
      <c r="K2" s="406"/>
    </row>
    <row r="3" spans="1:12" s="1" customFormat="1">
      <c r="A3" s="2"/>
      <c r="B3" s="86"/>
      <c r="C3" s="86"/>
      <c r="D3" s="86"/>
      <c r="E3" s="86"/>
      <c r="F3" s="86"/>
      <c r="G3" s="86"/>
      <c r="H3" s="86"/>
      <c r="I3" s="86"/>
      <c r="J3" s="95"/>
      <c r="K3" s="95"/>
    </row>
    <row r="4" spans="1:12" s="1" customFormat="1">
      <c r="A4" s="2"/>
      <c r="B4" s="86"/>
      <c r="C4" s="86"/>
      <c r="D4" s="86"/>
      <c r="E4" s="86"/>
      <c r="F4" s="86"/>
      <c r="G4" s="86"/>
      <c r="H4" s="86"/>
      <c r="I4" s="86"/>
      <c r="J4" s="95"/>
      <c r="K4" s="95"/>
    </row>
    <row r="5" spans="1:12" s="97" customFormat="1">
      <c r="A5" s="328"/>
      <c r="B5" s="328" t="s">
        <v>1122</v>
      </c>
      <c r="C5" s="329" t="s">
        <v>1123</v>
      </c>
      <c r="D5" s="329" t="s">
        <v>1124</v>
      </c>
      <c r="E5" s="329" t="s">
        <v>1125</v>
      </c>
      <c r="F5" s="329" t="s">
        <v>1126</v>
      </c>
      <c r="G5" s="329" t="s">
        <v>1127</v>
      </c>
      <c r="H5" s="329" t="s">
        <v>1128</v>
      </c>
      <c r="I5" s="329" t="s">
        <v>1129</v>
      </c>
      <c r="J5" s="329" t="s">
        <v>1130</v>
      </c>
      <c r="K5" s="329" t="s">
        <v>1131</v>
      </c>
      <c r="L5" s="340"/>
    </row>
    <row r="6" spans="1:12">
      <c r="A6" s="9"/>
      <c r="B6" s="9"/>
      <c r="C6" s="411" t="s">
        <v>72</v>
      </c>
      <c r="D6" s="411"/>
      <c r="E6" s="411"/>
      <c r="F6" s="411" t="s">
        <v>10</v>
      </c>
      <c r="G6" s="412"/>
      <c r="H6" s="412"/>
      <c r="I6" s="413" t="s">
        <v>73</v>
      </c>
      <c r="J6" s="412"/>
      <c r="K6" s="412"/>
    </row>
    <row r="7" spans="1:12" ht="60.75" customHeight="1">
      <c r="A7" s="9" t="s">
        <v>1132</v>
      </c>
      <c r="B7" s="4" t="s">
        <v>11</v>
      </c>
      <c r="C7" s="21" t="s">
        <v>257</v>
      </c>
      <c r="D7" s="21" t="s">
        <v>258</v>
      </c>
      <c r="E7" s="21" t="s">
        <v>259</v>
      </c>
      <c r="F7" s="21" t="s">
        <v>257</v>
      </c>
      <c r="G7" s="21" t="s">
        <v>258</v>
      </c>
      <c r="H7" s="21" t="s">
        <v>259</v>
      </c>
      <c r="I7" s="21" t="s">
        <v>257</v>
      </c>
      <c r="J7" s="21" t="s">
        <v>258</v>
      </c>
      <c r="K7" s="21" t="s">
        <v>259</v>
      </c>
    </row>
    <row r="8" spans="1:12">
      <c r="A8" s="9" t="s">
        <v>1133</v>
      </c>
      <c r="B8" s="9" t="s">
        <v>33</v>
      </c>
      <c r="C8" s="9">
        <v>2</v>
      </c>
      <c r="D8" s="9">
        <v>2</v>
      </c>
      <c r="E8" s="9">
        <v>2</v>
      </c>
      <c r="F8" s="9"/>
      <c r="G8" s="9"/>
      <c r="H8" s="9"/>
      <c r="I8" s="9">
        <f>C8+F8</f>
        <v>2</v>
      </c>
      <c r="J8" s="9">
        <f>D8+G8</f>
        <v>2</v>
      </c>
      <c r="K8" s="9">
        <f>E8+H8</f>
        <v>2</v>
      </c>
    </row>
    <row r="9" spans="1:12">
      <c r="A9" s="9" t="s">
        <v>1134</v>
      </c>
      <c r="B9" s="9" t="s">
        <v>34</v>
      </c>
      <c r="C9" s="9">
        <v>1</v>
      </c>
      <c r="D9" s="9">
        <v>1</v>
      </c>
      <c r="E9" s="9">
        <v>1</v>
      </c>
      <c r="F9" s="9"/>
      <c r="G9" s="9"/>
      <c r="H9" s="9"/>
      <c r="I9" s="9">
        <f t="shared" ref="I9:K14" si="0">C9+F9</f>
        <v>1</v>
      </c>
      <c r="J9" s="9">
        <f t="shared" si="0"/>
        <v>1</v>
      </c>
      <c r="K9" s="9">
        <f t="shared" si="0"/>
        <v>1</v>
      </c>
    </row>
    <row r="10" spans="1:12">
      <c r="A10" s="9" t="s">
        <v>1135</v>
      </c>
      <c r="B10" s="9" t="s">
        <v>35</v>
      </c>
      <c r="C10" s="9"/>
      <c r="D10" s="9"/>
      <c r="E10" s="9"/>
      <c r="F10" s="9"/>
      <c r="G10" s="9"/>
      <c r="H10" s="9"/>
      <c r="I10" s="9">
        <f t="shared" si="0"/>
        <v>0</v>
      </c>
      <c r="J10" s="9">
        <f t="shared" si="0"/>
        <v>0</v>
      </c>
      <c r="K10" s="9">
        <f t="shared" si="0"/>
        <v>0</v>
      </c>
    </row>
    <row r="11" spans="1:12">
      <c r="A11" s="9" t="s">
        <v>1136</v>
      </c>
      <c r="B11" s="9" t="s">
        <v>36</v>
      </c>
      <c r="C11" s="9"/>
      <c r="D11" s="9"/>
      <c r="E11" s="9"/>
      <c r="F11" s="9">
        <v>9</v>
      </c>
      <c r="G11" s="9">
        <v>9</v>
      </c>
      <c r="H11" s="9">
        <v>8</v>
      </c>
      <c r="I11" s="9">
        <f t="shared" si="0"/>
        <v>9</v>
      </c>
      <c r="J11" s="9">
        <f t="shared" si="0"/>
        <v>9</v>
      </c>
      <c r="K11" s="9">
        <f t="shared" si="0"/>
        <v>8</v>
      </c>
    </row>
    <row r="12" spans="1:12">
      <c r="A12" s="9" t="s">
        <v>1137</v>
      </c>
      <c r="B12" s="9" t="s">
        <v>37</v>
      </c>
      <c r="C12" s="9"/>
      <c r="D12" s="9"/>
      <c r="E12" s="9"/>
      <c r="F12" s="9"/>
      <c r="G12" s="9"/>
      <c r="H12" s="9"/>
      <c r="I12" s="9">
        <f t="shared" si="0"/>
        <v>0</v>
      </c>
      <c r="J12" s="9">
        <f t="shared" si="0"/>
        <v>0</v>
      </c>
      <c r="K12" s="9">
        <f t="shared" si="0"/>
        <v>0</v>
      </c>
    </row>
    <row r="13" spans="1:12">
      <c r="A13" s="9" t="s">
        <v>1138</v>
      </c>
      <c r="B13" s="9" t="s">
        <v>38</v>
      </c>
      <c r="C13" s="9">
        <v>1</v>
      </c>
      <c r="D13" s="9">
        <v>1</v>
      </c>
      <c r="E13" s="9">
        <v>1</v>
      </c>
      <c r="F13" s="9"/>
      <c r="G13" s="9"/>
      <c r="H13" s="9"/>
      <c r="I13" s="9">
        <f t="shared" si="0"/>
        <v>1</v>
      </c>
      <c r="J13" s="9">
        <f t="shared" si="0"/>
        <v>1</v>
      </c>
      <c r="K13" s="9">
        <f t="shared" si="0"/>
        <v>1</v>
      </c>
    </row>
    <row r="14" spans="1:12">
      <c r="A14" s="9" t="s">
        <v>1139</v>
      </c>
      <c r="B14" s="9" t="s">
        <v>39</v>
      </c>
      <c r="C14" s="9">
        <v>4</v>
      </c>
      <c r="D14" s="9">
        <v>4</v>
      </c>
      <c r="E14" s="9">
        <v>4</v>
      </c>
      <c r="F14" s="9"/>
      <c r="G14" s="9"/>
      <c r="H14" s="9"/>
      <c r="I14" s="9">
        <f t="shared" si="0"/>
        <v>4</v>
      </c>
      <c r="J14" s="9">
        <f t="shared" si="0"/>
        <v>4</v>
      </c>
      <c r="K14" s="9">
        <f t="shared" si="0"/>
        <v>4</v>
      </c>
    </row>
    <row r="15" spans="1:12" s="43" customFormat="1">
      <c r="A15" s="341" t="s">
        <v>1140</v>
      </c>
      <c r="B15" s="4" t="s">
        <v>14</v>
      </c>
      <c r="C15" s="4">
        <f t="shared" ref="C15:K15" si="1">SUM(C8:C14)</f>
        <v>8</v>
      </c>
      <c r="D15" s="4">
        <f t="shared" si="1"/>
        <v>8</v>
      </c>
      <c r="E15" s="4">
        <f t="shared" si="1"/>
        <v>8</v>
      </c>
      <c r="F15" s="4">
        <f t="shared" si="1"/>
        <v>9</v>
      </c>
      <c r="G15" s="4">
        <f t="shared" si="1"/>
        <v>9</v>
      </c>
      <c r="H15" s="4">
        <f t="shared" si="1"/>
        <v>8</v>
      </c>
      <c r="I15" s="4">
        <f t="shared" si="1"/>
        <v>17</v>
      </c>
      <c r="J15" s="4">
        <f t="shared" si="1"/>
        <v>17</v>
      </c>
      <c r="K15" s="4">
        <f t="shared" si="1"/>
        <v>16</v>
      </c>
    </row>
    <row r="16" spans="1:12" s="43" customFormat="1" hidden="1">
      <c r="A16" s="341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s="43" customFormat="1">
      <c r="A17" s="341" t="s">
        <v>1141</v>
      </c>
      <c r="B17" s="4" t="s">
        <v>260</v>
      </c>
      <c r="C17" s="4">
        <v>5</v>
      </c>
      <c r="D17" s="4">
        <v>5</v>
      </c>
      <c r="E17" s="4">
        <v>5</v>
      </c>
      <c r="F17" s="4"/>
      <c r="G17" s="4"/>
      <c r="H17" s="4"/>
      <c r="I17" s="9">
        <f>C17+F17</f>
        <v>5</v>
      </c>
      <c r="J17" s="4">
        <v>5</v>
      </c>
      <c r="K17" s="4">
        <v>5</v>
      </c>
    </row>
  </sheetData>
  <mergeCells count="5">
    <mergeCell ref="B1:K1"/>
    <mergeCell ref="B2:K2"/>
    <mergeCell ref="C6:E6"/>
    <mergeCell ref="F6:H6"/>
    <mergeCell ref="I6:K6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78" orientation="landscape" r:id="rId1"/>
  <headerFooter alignWithMargins="0">
    <oddHeader xml:space="preserve">&amp;C2. melléklet a 7/2021. (V. 27.) önkormányzati rendelethez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5">
    <pageSetUpPr fitToPage="1"/>
  </sheetPr>
  <dimension ref="A1:L32"/>
  <sheetViews>
    <sheetView view="pageLayout" zoomScaleNormal="100" workbookViewId="0">
      <selection activeCell="F9" sqref="F9"/>
    </sheetView>
  </sheetViews>
  <sheetFormatPr defaultRowHeight="15.75"/>
  <cols>
    <col min="1" max="1" width="9.140625" style="2"/>
    <col min="2" max="2" width="56.28515625" style="2" customWidth="1"/>
    <col min="3" max="5" width="19.85546875" style="3" customWidth="1"/>
    <col min="6" max="8" width="18.5703125" style="3" customWidth="1"/>
    <col min="9" max="10" width="18" style="3" customWidth="1"/>
    <col min="11" max="11" width="18" style="3" hidden="1" customWidth="1"/>
    <col min="12" max="12" width="18" style="3" customWidth="1"/>
    <col min="13" max="16384" width="9.140625" style="2"/>
  </cols>
  <sheetData>
    <row r="1" spans="1:12">
      <c r="B1" s="410" t="s">
        <v>198</v>
      </c>
      <c r="C1" s="414"/>
      <c r="D1" s="414"/>
      <c r="E1" s="414"/>
      <c r="F1" s="414"/>
      <c r="G1" s="414"/>
      <c r="H1" s="414"/>
      <c r="I1" s="406"/>
      <c r="J1" s="406"/>
      <c r="K1" s="406"/>
      <c r="L1" s="406"/>
    </row>
    <row r="2" spans="1:12">
      <c r="B2" s="410" t="s">
        <v>919</v>
      </c>
      <c r="C2" s="414"/>
      <c r="D2" s="414"/>
      <c r="E2" s="414"/>
      <c r="F2" s="414"/>
      <c r="G2" s="414"/>
      <c r="H2" s="414"/>
      <c r="I2" s="406"/>
      <c r="J2" s="406"/>
      <c r="K2" s="406"/>
      <c r="L2" s="406"/>
    </row>
    <row r="3" spans="1:12"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s="97" customFormat="1">
      <c r="A4" s="328"/>
      <c r="B4" s="342" t="s">
        <v>1122</v>
      </c>
      <c r="C4" s="329" t="s">
        <v>1123</v>
      </c>
      <c r="D4" s="329" t="s">
        <v>1124</v>
      </c>
      <c r="E4" s="329" t="s">
        <v>1125</v>
      </c>
      <c r="F4" s="329" t="s">
        <v>1126</v>
      </c>
      <c r="G4" s="329" t="s">
        <v>1127</v>
      </c>
      <c r="H4" s="329" t="s">
        <v>1128</v>
      </c>
      <c r="I4" s="329" t="s">
        <v>1129</v>
      </c>
      <c r="J4" s="329" t="s">
        <v>1130</v>
      </c>
      <c r="K4" s="329"/>
      <c r="L4" s="329" t="s">
        <v>1131</v>
      </c>
    </row>
    <row r="5" spans="1:12" ht="78.75">
      <c r="A5" s="9" t="s">
        <v>1132</v>
      </c>
      <c r="B5" s="343" t="s">
        <v>11</v>
      </c>
      <c r="C5" s="12" t="s">
        <v>228</v>
      </c>
      <c r="D5" s="12" t="s">
        <v>229</v>
      </c>
      <c r="E5" s="12" t="s">
        <v>236</v>
      </c>
      <c r="F5" s="12" t="s">
        <v>230</v>
      </c>
      <c r="G5" s="12" t="s">
        <v>231</v>
      </c>
      <c r="H5" s="12" t="s">
        <v>232</v>
      </c>
      <c r="I5" s="57" t="s">
        <v>233</v>
      </c>
      <c r="J5" s="57" t="s">
        <v>254</v>
      </c>
      <c r="K5" s="57" t="s">
        <v>235</v>
      </c>
      <c r="L5" s="57" t="s">
        <v>261</v>
      </c>
    </row>
    <row r="6" spans="1:12" s="1" customFormat="1" ht="31.5">
      <c r="A6" s="9" t="s">
        <v>1133</v>
      </c>
      <c r="B6" s="344" t="s">
        <v>566</v>
      </c>
      <c r="C6" s="10">
        <f t="shared" ref="C6:H6" si="0">SUM(C7:C16)</f>
        <v>24834176</v>
      </c>
      <c r="D6" s="10">
        <f t="shared" si="0"/>
        <v>15709842</v>
      </c>
      <c r="E6" s="10">
        <f t="shared" si="0"/>
        <v>26594455</v>
      </c>
      <c r="F6" s="10">
        <f t="shared" si="0"/>
        <v>0</v>
      </c>
      <c r="G6" s="10">
        <f>SUM(G7:G16)</f>
        <v>0</v>
      </c>
      <c r="H6" s="10">
        <f t="shared" si="0"/>
        <v>0</v>
      </c>
      <c r="I6" s="10">
        <f t="shared" ref="I6:I16" si="1">C6+F6</f>
        <v>24834176</v>
      </c>
      <c r="J6" s="10">
        <f t="shared" ref="J6:J16" si="2">D6+G6</f>
        <v>15709842</v>
      </c>
      <c r="K6" s="10">
        <f t="shared" ref="K6:K16" si="3">E6+H6</f>
        <v>26594455</v>
      </c>
      <c r="L6" s="10">
        <f>E6+H6</f>
        <v>26594455</v>
      </c>
    </row>
    <row r="7" spans="1:12">
      <c r="A7" s="9" t="s">
        <v>1134</v>
      </c>
      <c r="B7" s="345" t="s">
        <v>201</v>
      </c>
      <c r="C7" s="6"/>
      <c r="D7" s="6"/>
      <c r="E7" s="6"/>
      <c r="F7" s="6"/>
      <c r="G7" s="6"/>
      <c r="H7" s="6"/>
      <c r="I7" s="6">
        <f t="shared" si="1"/>
        <v>0</v>
      </c>
      <c r="J7" s="6">
        <f t="shared" si="2"/>
        <v>0</v>
      </c>
      <c r="K7" s="6">
        <f t="shared" si="3"/>
        <v>0</v>
      </c>
      <c r="L7" s="6">
        <f t="shared" ref="L7:L16" si="4">E7+H7</f>
        <v>0</v>
      </c>
    </row>
    <row r="8" spans="1:12">
      <c r="A8" s="9" t="s">
        <v>1135</v>
      </c>
      <c r="B8" s="345" t="s">
        <v>165</v>
      </c>
      <c r="C8" s="6"/>
      <c r="D8" s="6">
        <v>0</v>
      </c>
      <c r="E8" s="6">
        <v>0</v>
      </c>
      <c r="F8" s="6"/>
      <c r="G8" s="6"/>
      <c r="H8" s="6"/>
      <c r="I8" s="6">
        <f t="shared" si="1"/>
        <v>0</v>
      </c>
      <c r="J8" s="6">
        <f t="shared" si="2"/>
        <v>0</v>
      </c>
      <c r="K8" s="6">
        <f t="shared" si="3"/>
        <v>0</v>
      </c>
      <c r="L8" s="6">
        <f t="shared" si="4"/>
        <v>0</v>
      </c>
    </row>
    <row r="9" spans="1:12" ht="31.5">
      <c r="A9" s="9" t="s">
        <v>1136</v>
      </c>
      <c r="B9" s="345" t="s">
        <v>166</v>
      </c>
      <c r="C9" s="6"/>
      <c r="D9" s="6"/>
      <c r="E9" s="6">
        <v>1552500</v>
      </c>
      <c r="F9" s="6"/>
      <c r="G9" s="6"/>
      <c r="H9" s="6"/>
      <c r="I9" s="6">
        <f t="shared" si="1"/>
        <v>0</v>
      </c>
      <c r="J9" s="6">
        <f t="shared" si="2"/>
        <v>0</v>
      </c>
      <c r="K9" s="6">
        <f t="shared" si="3"/>
        <v>1552500</v>
      </c>
      <c r="L9" s="6">
        <f t="shared" si="4"/>
        <v>1552500</v>
      </c>
    </row>
    <row r="10" spans="1:12">
      <c r="A10" s="9" t="s">
        <v>1137</v>
      </c>
      <c r="B10" s="345" t="s">
        <v>167</v>
      </c>
      <c r="C10" s="6">
        <v>6885000</v>
      </c>
      <c r="D10" s="6"/>
      <c r="E10" s="6">
        <v>3660500</v>
      </c>
      <c r="F10" s="6"/>
      <c r="G10" s="6"/>
      <c r="H10" s="6"/>
      <c r="I10" s="6">
        <f t="shared" si="1"/>
        <v>6885000</v>
      </c>
      <c r="J10" s="6">
        <f t="shared" si="2"/>
        <v>0</v>
      </c>
      <c r="K10" s="6">
        <f t="shared" si="3"/>
        <v>3660500</v>
      </c>
      <c r="L10" s="6">
        <f t="shared" si="4"/>
        <v>3660500</v>
      </c>
    </row>
    <row r="11" spans="1:12">
      <c r="A11" s="9" t="s">
        <v>1138</v>
      </c>
      <c r="B11" s="345" t="s">
        <v>168</v>
      </c>
      <c r="C11" s="6">
        <v>6816000</v>
      </c>
      <c r="D11" s="6">
        <v>6816000</v>
      </c>
      <c r="E11" s="6">
        <v>8177900</v>
      </c>
      <c r="F11" s="6"/>
      <c r="G11" s="6"/>
      <c r="H11" s="6"/>
      <c r="I11" s="6">
        <f t="shared" si="1"/>
        <v>6816000</v>
      </c>
      <c r="J11" s="6">
        <f t="shared" si="2"/>
        <v>6816000</v>
      </c>
      <c r="K11" s="6">
        <f t="shared" si="3"/>
        <v>8177900</v>
      </c>
      <c r="L11" s="6">
        <f t="shared" si="4"/>
        <v>8177900</v>
      </c>
    </row>
    <row r="12" spans="1:12">
      <c r="A12" s="9" t="s">
        <v>1139</v>
      </c>
      <c r="B12" s="345" t="s">
        <v>169</v>
      </c>
      <c r="C12" s="6">
        <v>3449000</v>
      </c>
      <c r="D12" s="6">
        <v>3449000</v>
      </c>
      <c r="E12" s="6">
        <v>3495530</v>
      </c>
      <c r="F12" s="6"/>
      <c r="G12" s="6"/>
      <c r="H12" s="6"/>
      <c r="I12" s="6">
        <f t="shared" si="1"/>
        <v>3449000</v>
      </c>
      <c r="J12" s="6">
        <f t="shared" si="2"/>
        <v>3449000</v>
      </c>
      <c r="K12" s="6">
        <f t="shared" si="3"/>
        <v>3495530</v>
      </c>
      <c r="L12" s="6">
        <f t="shared" si="4"/>
        <v>3495530</v>
      </c>
    </row>
    <row r="13" spans="1:12">
      <c r="A13" s="9" t="s">
        <v>1140</v>
      </c>
      <c r="B13" s="345" t="s">
        <v>170</v>
      </c>
      <c r="C13" s="6">
        <v>7684176</v>
      </c>
      <c r="D13" s="6">
        <v>5444842</v>
      </c>
      <c r="E13" s="6">
        <v>7259776</v>
      </c>
      <c r="F13" s="6"/>
      <c r="G13" s="6"/>
      <c r="H13" s="6"/>
      <c r="I13" s="6">
        <f t="shared" si="1"/>
        <v>7684176</v>
      </c>
      <c r="J13" s="6">
        <f t="shared" si="2"/>
        <v>5444842</v>
      </c>
      <c r="K13" s="6">
        <f t="shared" si="3"/>
        <v>7259776</v>
      </c>
      <c r="L13" s="6">
        <f t="shared" si="4"/>
        <v>7259776</v>
      </c>
    </row>
    <row r="14" spans="1:12">
      <c r="A14" s="9" t="s">
        <v>1141</v>
      </c>
      <c r="B14" s="345" t="s">
        <v>171</v>
      </c>
      <c r="C14" s="6"/>
      <c r="D14" s="6"/>
      <c r="E14" s="6">
        <v>2448249</v>
      </c>
      <c r="F14" s="6"/>
      <c r="G14" s="6"/>
      <c r="H14" s="6"/>
      <c r="I14" s="6">
        <f t="shared" si="1"/>
        <v>0</v>
      </c>
      <c r="J14" s="6">
        <f t="shared" si="2"/>
        <v>0</v>
      </c>
      <c r="K14" s="6">
        <f t="shared" si="3"/>
        <v>2448249</v>
      </c>
      <c r="L14" s="6">
        <f t="shared" si="4"/>
        <v>2448249</v>
      </c>
    </row>
    <row r="15" spans="1:12" ht="31.5">
      <c r="A15" s="9" t="s">
        <v>1142</v>
      </c>
      <c r="B15" s="345" t="s">
        <v>172</v>
      </c>
      <c r="C15" s="6"/>
      <c r="D15" s="6"/>
      <c r="E15" s="6"/>
      <c r="F15" s="6"/>
      <c r="G15" s="6"/>
      <c r="H15" s="6"/>
      <c r="I15" s="6">
        <f t="shared" si="1"/>
        <v>0</v>
      </c>
      <c r="J15" s="6">
        <f t="shared" si="2"/>
        <v>0</v>
      </c>
      <c r="K15" s="6">
        <f t="shared" si="3"/>
        <v>0</v>
      </c>
      <c r="L15" s="6">
        <f t="shared" si="4"/>
        <v>0</v>
      </c>
    </row>
    <row r="16" spans="1:12" ht="30" customHeight="1">
      <c r="A16" s="9" t="s">
        <v>1143</v>
      </c>
      <c r="B16" s="345" t="s">
        <v>173</v>
      </c>
      <c r="C16" s="6"/>
      <c r="D16" s="6"/>
      <c r="E16" s="6"/>
      <c r="F16" s="6"/>
      <c r="G16" s="6"/>
      <c r="H16" s="6"/>
      <c r="I16" s="6">
        <f t="shared" si="1"/>
        <v>0</v>
      </c>
      <c r="J16" s="6">
        <f t="shared" si="2"/>
        <v>0</v>
      </c>
      <c r="K16" s="6">
        <f t="shared" si="3"/>
        <v>0</v>
      </c>
      <c r="L16" s="6">
        <f t="shared" si="4"/>
        <v>0</v>
      </c>
    </row>
    <row r="17" spans="1:12" hidden="1">
      <c r="A17" s="9"/>
    </row>
    <row r="18" spans="1:12" hidden="1">
      <c r="A18" s="9"/>
    </row>
    <row r="19" spans="1:12" hidden="1">
      <c r="A19" s="9"/>
    </row>
    <row r="20" spans="1:12" s="1" customFormat="1" ht="31.5">
      <c r="A20" s="9" t="s">
        <v>1144</v>
      </c>
      <c r="B20" s="344" t="s">
        <v>146</v>
      </c>
      <c r="C20" s="10">
        <f>SUM(C21:C32)</f>
        <v>63058810</v>
      </c>
      <c r="D20" s="10">
        <f>SUM(D21:D32)</f>
        <v>205907339</v>
      </c>
      <c r="E20" s="10">
        <f>SUM(E21:E32)</f>
        <v>216411120</v>
      </c>
      <c r="F20" s="10">
        <f t="shared" ref="F20:K20" si="5">SUM(F21:F32)</f>
        <v>0</v>
      </c>
      <c r="G20" s="10">
        <f t="shared" si="5"/>
        <v>0</v>
      </c>
      <c r="H20" s="10">
        <f t="shared" si="5"/>
        <v>0</v>
      </c>
      <c r="I20" s="10">
        <f t="shared" si="5"/>
        <v>63058810</v>
      </c>
      <c r="J20" s="10">
        <f t="shared" si="5"/>
        <v>205907339</v>
      </c>
      <c r="K20" s="10">
        <f t="shared" si="5"/>
        <v>216411120</v>
      </c>
      <c r="L20" s="10">
        <f t="shared" ref="L20:L32" si="6">E20+H20</f>
        <v>216411120</v>
      </c>
    </row>
    <row r="21" spans="1:12">
      <c r="A21" s="9" t="s">
        <v>1145</v>
      </c>
      <c r="B21" s="345" t="s">
        <v>201</v>
      </c>
      <c r="C21" s="6"/>
      <c r="D21" s="6"/>
      <c r="E21" s="6"/>
      <c r="F21" s="6"/>
      <c r="G21" s="6"/>
      <c r="H21" s="6"/>
      <c r="I21" s="6">
        <f t="shared" ref="I21:K28" si="7">C21+F21</f>
        <v>0</v>
      </c>
      <c r="J21" s="6">
        <f t="shared" si="7"/>
        <v>0</v>
      </c>
      <c r="K21" s="6">
        <f t="shared" si="7"/>
        <v>0</v>
      </c>
      <c r="L21" s="6">
        <f t="shared" si="6"/>
        <v>0</v>
      </c>
    </row>
    <row r="22" spans="1:12">
      <c r="A22" s="9" t="s">
        <v>1146</v>
      </c>
      <c r="B22" s="345" t="s">
        <v>165</v>
      </c>
      <c r="C22" s="6"/>
      <c r="D22" s="6"/>
      <c r="E22" s="6"/>
      <c r="F22" s="6"/>
      <c r="G22" s="6"/>
      <c r="H22" s="6"/>
      <c r="I22" s="6">
        <f t="shared" si="7"/>
        <v>0</v>
      </c>
      <c r="J22" s="6">
        <f t="shared" si="7"/>
        <v>0</v>
      </c>
      <c r="K22" s="6">
        <f t="shared" si="7"/>
        <v>0</v>
      </c>
      <c r="L22" s="6">
        <f t="shared" si="6"/>
        <v>0</v>
      </c>
    </row>
    <row r="23" spans="1:12">
      <c r="A23" s="9" t="s">
        <v>1147</v>
      </c>
      <c r="B23" s="345" t="s">
        <v>164</v>
      </c>
      <c r="C23" s="6"/>
      <c r="D23" s="6"/>
      <c r="E23" s="6"/>
      <c r="F23" s="6"/>
      <c r="G23" s="6"/>
      <c r="H23" s="6"/>
      <c r="I23" s="6">
        <f t="shared" si="7"/>
        <v>0</v>
      </c>
      <c r="J23" s="6">
        <f t="shared" si="7"/>
        <v>0</v>
      </c>
      <c r="K23" s="6">
        <f t="shared" si="7"/>
        <v>0</v>
      </c>
      <c r="L23" s="6">
        <f t="shared" si="6"/>
        <v>0</v>
      </c>
    </row>
    <row r="24" spans="1:12" ht="31.5">
      <c r="A24" s="9" t="s">
        <v>1148</v>
      </c>
      <c r="B24" s="345" t="s">
        <v>166</v>
      </c>
      <c r="C24" s="6">
        <v>58085331</v>
      </c>
      <c r="D24" s="6">
        <v>190908639</v>
      </c>
      <c r="E24" s="6">
        <v>201412420</v>
      </c>
      <c r="F24" s="6"/>
      <c r="G24" s="6"/>
      <c r="H24" s="6"/>
      <c r="I24" s="6">
        <f t="shared" si="7"/>
        <v>58085331</v>
      </c>
      <c r="J24" s="6">
        <f t="shared" si="7"/>
        <v>190908639</v>
      </c>
      <c r="K24" s="6">
        <f t="shared" si="7"/>
        <v>201412420</v>
      </c>
      <c r="L24" s="6">
        <f t="shared" si="6"/>
        <v>201412420</v>
      </c>
    </row>
    <row r="25" spans="1:12">
      <c r="A25" s="9" t="s">
        <v>1149</v>
      </c>
      <c r="B25" s="345" t="s">
        <v>167</v>
      </c>
      <c r="C25" s="6">
        <v>4973479</v>
      </c>
      <c r="D25" s="6">
        <v>14998700</v>
      </c>
      <c r="E25" s="6">
        <v>14998700</v>
      </c>
      <c r="F25" s="6"/>
      <c r="G25" s="6"/>
      <c r="H25" s="6"/>
      <c r="I25" s="6">
        <f t="shared" si="7"/>
        <v>4973479</v>
      </c>
      <c r="J25" s="6">
        <f t="shared" si="7"/>
        <v>14998700</v>
      </c>
      <c r="K25" s="6">
        <f t="shared" si="7"/>
        <v>14998700</v>
      </c>
      <c r="L25" s="6">
        <f t="shared" si="6"/>
        <v>14998700</v>
      </c>
    </row>
    <row r="26" spans="1:12">
      <c r="A26" s="9" t="s">
        <v>1150</v>
      </c>
      <c r="B26" s="345" t="s">
        <v>168</v>
      </c>
      <c r="C26" s="6"/>
      <c r="D26" s="6"/>
      <c r="E26" s="6"/>
      <c r="F26" s="6"/>
      <c r="G26" s="6"/>
      <c r="H26" s="6"/>
      <c r="I26" s="6">
        <f t="shared" si="7"/>
        <v>0</v>
      </c>
      <c r="J26" s="6">
        <f t="shared" si="7"/>
        <v>0</v>
      </c>
      <c r="K26" s="6">
        <f t="shared" si="7"/>
        <v>0</v>
      </c>
      <c r="L26" s="6">
        <f t="shared" si="6"/>
        <v>0</v>
      </c>
    </row>
    <row r="27" spans="1:12">
      <c r="A27" s="9" t="s">
        <v>1151</v>
      </c>
      <c r="B27" s="345" t="s">
        <v>169</v>
      </c>
      <c r="C27" s="6"/>
      <c r="D27" s="6"/>
      <c r="E27" s="6"/>
      <c r="F27" s="6"/>
      <c r="G27" s="6"/>
      <c r="H27" s="6"/>
      <c r="I27" s="6">
        <f t="shared" si="7"/>
        <v>0</v>
      </c>
      <c r="J27" s="6">
        <f t="shared" si="7"/>
        <v>0</v>
      </c>
      <c r="K27" s="6">
        <f t="shared" si="7"/>
        <v>0</v>
      </c>
      <c r="L27" s="6">
        <f t="shared" si="6"/>
        <v>0</v>
      </c>
    </row>
    <row r="28" spans="1:12">
      <c r="A28" s="9" t="s">
        <v>1152</v>
      </c>
      <c r="B28" s="345" t="s">
        <v>170</v>
      </c>
      <c r="C28" s="6"/>
      <c r="D28" s="6"/>
      <c r="E28" s="6"/>
      <c r="F28" s="6"/>
      <c r="G28" s="6"/>
      <c r="H28" s="6"/>
      <c r="I28" s="6">
        <f t="shared" si="7"/>
        <v>0</v>
      </c>
      <c r="J28" s="6">
        <f t="shared" si="7"/>
        <v>0</v>
      </c>
      <c r="K28" s="6">
        <f t="shared" si="7"/>
        <v>0</v>
      </c>
      <c r="L28" s="6">
        <f t="shared" si="6"/>
        <v>0</v>
      </c>
    </row>
    <row r="29" spans="1:12">
      <c r="A29" s="9" t="s">
        <v>1153</v>
      </c>
      <c r="B29" s="345" t="s">
        <v>171</v>
      </c>
      <c r="C29" s="6"/>
      <c r="D29" s="6"/>
      <c r="E29" s="6"/>
      <c r="F29" s="6"/>
      <c r="G29" s="6"/>
      <c r="H29" s="6"/>
      <c r="I29" s="6"/>
      <c r="J29" s="6"/>
      <c r="K29" s="6"/>
      <c r="L29" s="6">
        <f t="shared" si="6"/>
        <v>0</v>
      </c>
    </row>
    <row r="30" spans="1:12" ht="31.5">
      <c r="A30" s="9" t="s">
        <v>1154</v>
      </c>
      <c r="B30" s="345" t="s">
        <v>172</v>
      </c>
      <c r="C30" s="6"/>
      <c r="D30" s="6"/>
      <c r="E30" s="6"/>
      <c r="F30" s="6"/>
      <c r="G30" s="6"/>
      <c r="H30" s="6"/>
      <c r="I30" s="6">
        <f t="shared" ref="I30:K32" si="8">C30+F30</f>
        <v>0</v>
      </c>
      <c r="J30" s="6">
        <f t="shared" si="8"/>
        <v>0</v>
      </c>
      <c r="K30" s="6">
        <f t="shared" si="8"/>
        <v>0</v>
      </c>
      <c r="L30" s="6">
        <f t="shared" si="6"/>
        <v>0</v>
      </c>
    </row>
    <row r="31" spans="1:12" ht="24.75" customHeight="1">
      <c r="A31" s="9" t="s">
        <v>1155</v>
      </c>
      <c r="B31" s="345" t="s">
        <v>173</v>
      </c>
      <c r="C31" s="6"/>
      <c r="D31" s="6"/>
      <c r="E31" s="6"/>
      <c r="F31" s="6"/>
      <c r="G31" s="6"/>
      <c r="H31" s="6"/>
      <c r="I31" s="6">
        <f t="shared" si="8"/>
        <v>0</v>
      </c>
      <c r="J31" s="6">
        <f t="shared" si="8"/>
        <v>0</v>
      </c>
      <c r="K31" s="6">
        <f t="shared" si="8"/>
        <v>0</v>
      </c>
      <c r="L31" s="6">
        <f t="shared" si="6"/>
        <v>0</v>
      </c>
    </row>
    <row r="32" spans="1:12">
      <c r="A32" s="9" t="s">
        <v>1156</v>
      </c>
      <c r="B32" s="346" t="s">
        <v>243</v>
      </c>
      <c r="C32" s="6">
        <v>0</v>
      </c>
      <c r="D32" s="6">
        <v>0</v>
      </c>
      <c r="E32" s="6">
        <v>0</v>
      </c>
      <c r="F32" s="6"/>
      <c r="G32" s="6"/>
      <c r="H32" s="6"/>
      <c r="I32" s="6">
        <f t="shared" si="8"/>
        <v>0</v>
      </c>
      <c r="J32" s="6">
        <f t="shared" si="8"/>
        <v>0</v>
      </c>
      <c r="K32" s="6">
        <f t="shared" si="8"/>
        <v>0</v>
      </c>
      <c r="L32" s="6">
        <f t="shared" si="6"/>
        <v>0</v>
      </c>
    </row>
  </sheetData>
  <mergeCells count="2">
    <mergeCell ref="B1:L1"/>
    <mergeCell ref="B2:L2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60" orientation="landscape" r:id="rId1"/>
  <headerFooter alignWithMargins="0">
    <oddHeader>&amp;C3. melléklet a 7/2021. (V.27.)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6">
    <pageSetUpPr fitToPage="1"/>
  </sheetPr>
  <dimension ref="A1:L29"/>
  <sheetViews>
    <sheetView view="pageLayout" zoomScaleNormal="100" workbookViewId="0">
      <selection activeCell="L29" sqref="A1:L29"/>
    </sheetView>
  </sheetViews>
  <sheetFormatPr defaultRowHeight="15.75"/>
  <cols>
    <col min="1" max="1" width="9.140625" style="2"/>
    <col min="2" max="2" width="46.28515625" style="2" customWidth="1"/>
    <col min="3" max="5" width="20.5703125" style="3" customWidth="1"/>
    <col min="6" max="8" width="19.28515625" style="3" customWidth="1"/>
    <col min="9" max="10" width="19" style="3" customWidth="1"/>
    <col min="11" max="11" width="19" style="3" hidden="1" customWidth="1"/>
    <col min="12" max="12" width="19" style="3" customWidth="1"/>
    <col min="13" max="16384" width="9.140625" style="2"/>
  </cols>
  <sheetData>
    <row r="1" spans="1:12">
      <c r="B1" s="410" t="s">
        <v>199</v>
      </c>
      <c r="C1" s="414"/>
      <c r="D1" s="414"/>
      <c r="E1" s="414"/>
      <c r="F1" s="414"/>
      <c r="G1" s="414"/>
      <c r="H1" s="414"/>
      <c r="I1" s="406"/>
      <c r="J1" s="406"/>
      <c r="K1" s="406"/>
      <c r="L1" s="406"/>
    </row>
    <row r="2" spans="1:12">
      <c r="B2" s="410" t="s">
        <v>920</v>
      </c>
      <c r="C2" s="414"/>
      <c r="D2" s="414"/>
      <c r="E2" s="414"/>
      <c r="F2" s="414"/>
      <c r="G2" s="414"/>
      <c r="H2" s="414"/>
      <c r="I2" s="406"/>
      <c r="J2" s="406"/>
      <c r="K2" s="406"/>
      <c r="L2" s="406"/>
    </row>
    <row r="3" spans="1:12"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s="97" customFormat="1">
      <c r="A4" s="328"/>
      <c r="B4" s="328" t="s">
        <v>1122</v>
      </c>
      <c r="C4" s="329" t="s">
        <v>1123</v>
      </c>
      <c r="D4" s="329" t="s">
        <v>1124</v>
      </c>
      <c r="E4" s="329" t="s">
        <v>1125</v>
      </c>
      <c r="F4" s="329" t="s">
        <v>1126</v>
      </c>
      <c r="G4" s="329" t="s">
        <v>1127</v>
      </c>
      <c r="H4" s="329" t="s">
        <v>1128</v>
      </c>
      <c r="I4" s="329" t="s">
        <v>1129</v>
      </c>
      <c r="J4" s="329" t="s">
        <v>1130</v>
      </c>
      <c r="K4" s="329"/>
      <c r="L4" s="329" t="s">
        <v>1131</v>
      </c>
    </row>
    <row r="5" spans="1:12" ht="78.75">
      <c r="A5" s="9" t="s">
        <v>1132</v>
      </c>
      <c r="B5" s="4" t="s">
        <v>11</v>
      </c>
      <c r="C5" s="12" t="s">
        <v>228</v>
      </c>
      <c r="D5" s="12" t="s">
        <v>229</v>
      </c>
      <c r="E5" s="12" t="s">
        <v>236</v>
      </c>
      <c r="F5" s="12" t="s">
        <v>230</v>
      </c>
      <c r="G5" s="12" t="s">
        <v>231</v>
      </c>
      <c r="H5" s="12" t="s">
        <v>232</v>
      </c>
      <c r="I5" s="57" t="s">
        <v>233</v>
      </c>
      <c r="J5" s="57" t="s">
        <v>234</v>
      </c>
      <c r="K5" s="57" t="s">
        <v>235</v>
      </c>
      <c r="L5" s="57" t="s">
        <v>235</v>
      </c>
    </row>
    <row r="6" spans="1:12" s="1" customFormat="1">
      <c r="A6" s="9" t="s">
        <v>1133</v>
      </c>
      <c r="B6" s="87" t="s">
        <v>145</v>
      </c>
      <c r="C6" s="10"/>
      <c r="D6" s="10">
        <f>SUM(D7:D17)</f>
        <v>0</v>
      </c>
      <c r="E6" s="10">
        <f>SUM(E7:E17)</f>
        <v>0</v>
      </c>
      <c r="F6" s="10"/>
      <c r="G6" s="10"/>
      <c r="H6" s="10"/>
      <c r="I6" s="10">
        <f t="shared" ref="I6:I15" si="0">C6+F6</f>
        <v>0</v>
      </c>
      <c r="J6" s="10">
        <f t="shared" ref="J6:J15" si="1">D6+G6</f>
        <v>0</v>
      </c>
      <c r="K6" s="10">
        <f t="shared" ref="K6:K15" si="2">E6+H6</f>
        <v>0</v>
      </c>
      <c r="L6" s="10">
        <f>E6+H6</f>
        <v>0</v>
      </c>
    </row>
    <row r="7" spans="1:12">
      <c r="A7" s="9" t="s">
        <v>1134</v>
      </c>
      <c r="B7" s="8" t="s">
        <v>174</v>
      </c>
      <c r="C7" s="6"/>
      <c r="D7" s="6"/>
      <c r="E7" s="6"/>
      <c r="F7" s="6"/>
      <c r="G7" s="6"/>
      <c r="H7" s="6"/>
      <c r="I7" s="6">
        <f t="shared" si="0"/>
        <v>0</v>
      </c>
      <c r="J7" s="6">
        <f t="shared" si="1"/>
        <v>0</v>
      </c>
      <c r="K7" s="6">
        <f t="shared" si="2"/>
        <v>0</v>
      </c>
      <c r="L7" s="6">
        <f t="shared" ref="L7:L17" si="3">E7+H7</f>
        <v>0</v>
      </c>
    </row>
    <row r="8" spans="1:12">
      <c r="A8" s="9" t="s">
        <v>1135</v>
      </c>
      <c r="B8" s="8" t="s">
        <v>175</v>
      </c>
      <c r="C8" s="6"/>
      <c r="D8" s="6"/>
      <c r="E8" s="6"/>
      <c r="F8" s="6"/>
      <c r="G8" s="6"/>
      <c r="H8" s="6"/>
      <c r="I8" s="6">
        <f t="shared" si="0"/>
        <v>0</v>
      </c>
      <c r="J8" s="6">
        <f t="shared" si="1"/>
        <v>0</v>
      </c>
      <c r="K8" s="6">
        <f t="shared" si="2"/>
        <v>0</v>
      </c>
      <c r="L8" s="6">
        <f t="shared" si="3"/>
        <v>0</v>
      </c>
    </row>
    <row r="9" spans="1:12">
      <c r="A9" s="9" t="s">
        <v>1136</v>
      </c>
      <c r="B9" s="8" t="s">
        <v>176</v>
      </c>
      <c r="C9" s="6"/>
      <c r="D9" s="6"/>
      <c r="E9" s="6"/>
      <c r="F9" s="6"/>
      <c r="G9" s="6"/>
      <c r="H9" s="6"/>
      <c r="I9" s="6">
        <f t="shared" si="0"/>
        <v>0</v>
      </c>
      <c r="J9" s="6">
        <f t="shared" si="1"/>
        <v>0</v>
      </c>
      <c r="K9" s="6">
        <f t="shared" si="2"/>
        <v>0</v>
      </c>
      <c r="L9" s="6">
        <f t="shared" si="3"/>
        <v>0</v>
      </c>
    </row>
    <row r="10" spans="1:12">
      <c r="A10" s="9" t="s">
        <v>1137</v>
      </c>
      <c r="B10" s="8" t="s">
        <v>177</v>
      </c>
      <c r="C10" s="6"/>
      <c r="D10" s="6"/>
      <c r="E10" s="6"/>
      <c r="F10" s="6"/>
      <c r="G10" s="6"/>
      <c r="H10" s="6"/>
      <c r="I10" s="6">
        <f t="shared" si="0"/>
        <v>0</v>
      </c>
      <c r="J10" s="6">
        <f t="shared" si="1"/>
        <v>0</v>
      </c>
      <c r="K10" s="6">
        <f t="shared" si="2"/>
        <v>0</v>
      </c>
      <c r="L10" s="6">
        <f t="shared" si="3"/>
        <v>0</v>
      </c>
    </row>
    <row r="11" spans="1:12">
      <c r="A11" s="9" t="s">
        <v>1138</v>
      </c>
      <c r="B11" s="8" t="s">
        <v>178</v>
      </c>
      <c r="C11" s="6"/>
      <c r="D11" s="6"/>
      <c r="E11" s="6"/>
      <c r="F11" s="6"/>
      <c r="G11" s="6"/>
      <c r="H11" s="6"/>
      <c r="I11" s="6">
        <f t="shared" si="0"/>
        <v>0</v>
      </c>
      <c r="J11" s="6">
        <f t="shared" si="1"/>
        <v>0</v>
      </c>
      <c r="K11" s="6">
        <f t="shared" si="2"/>
        <v>0</v>
      </c>
      <c r="L11" s="6">
        <f t="shared" si="3"/>
        <v>0</v>
      </c>
    </row>
    <row r="12" spans="1:12" ht="31.5">
      <c r="A12" s="9" t="s">
        <v>1139</v>
      </c>
      <c r="B12" s="8" t="s">
        <v>179</v>
      </c>
      <c r="C12" s="6"/>
      <c r="D12" s="6"/>
      <c r="E12" s="6"/>
      <c r="F12" s="6"/>
      <c r="G12" s="6"/>
      <c r="H12" s="6"/>
      <c r="I12" s="6">
        <f t="shared" si="0"/>
        <v>0</v>
      </c>
      <c r="J12" s="6">
        <f t="shared" si="1"/>
        <v>0</v>
      </c>
      <c r="K12" s="6">
        <f t="shared" si="2"/>
        <v>0</v>
      </c>
      <c r="L12" s="6">
        <f t="shared" si="3"/>
        <v>0</v>
      </c>
    </row>
    <row r="13" spans="1:12" ht="31.5">
      <c r="A13" s="9" t="s">
        <v>1140</v>
      </c>
      <c r="B13" s="8" t="s">
        <v>180</v>
      </c>
      <c r="C13" s="6"/>
      <c r="D13" s="6">
        <v>0</v>
      </c>
      <c r="E13" s="6">
        <v>0</v>
      </c>
      <c r="F13" s="6"/>
      <c r="G13" s="6"/>
      <c r="H13" s="6"/>
      <c r="I13" s="6">
        <f t="shared" si="0"/>
        <v>0</v>
      </c>
      <c r="J13" s="6">
        <f t="shared" si="1"/>
        <v>0</v>
      </c>
      <c r="K13" s="6">
        <f t="shared" si="2"/>
        <v>0</v>
      </c>
      <c r="L13" s="6">
        <f t="shared" si="3"/>
        <v>0</v>
      </c>
    </row>
    <row r="14" spans="1:12" ht="18.75" customHeight="1">
      <c r="A14" s="9" t="s">
        <v>1141</v>
      </c>
      <c r="B14" s="8" t="s">
        <v>181</v>
      </c>
      <c r="C14" s="6"/>
      <c r="D14" s="6"/>
      <c r="E14" s="6"/>
      <c r="F14" s="6"/>
      <c r="G14" s="6"/>
      <c r="H14" s="6"/>
      <c r="I14" s="6">
        <f t="shared" si="0"/>
        <v>0</v>
      </c>
      <c r="J14" s="6">
        <f t="shared" si="1"/>
        <v>0</v>
      </c>
      <c r="K14" s="6">
        <f t="shared" si="2"/>
        <v>0</v>
      </c>
      <c r="L14" s="6">
        <f t="shared" si="3"/>
        <v>0</v>
      </c>
    </row>
    <row r="15" spans="1:12" ht="18" customHeight="1">
      <c r="A15" s="9" t="s">
        <v>1142</v>
      </c>
      <c r="B15" s="8" t="s">
        <v>182</v>
      </c>
      <c r="C15" s="6"/>
      <c r="D15" s="6"/>
      <c r="E15" s="6"/>
      <c r="F15" s="6"/>
      <c r="G15" s="6"/>
      <c r="H15" s="6"/>
      <c r="I15" s="6">
        <f t="shared" si="0"/>
        <v>0</v>
      </c>
      <c r="J15" s="6">
        <f t="shared" si="1"/>
        <v>0</v>
      </c>
      <c r="K15" s="6">
        <f t="shared" si="2"/>
        <v>0</v>
      </c>
      <c r="L15" s="6">
        <f t="shared" si="3"/>
        <v>0</v>
      </c>
    </row>
    <row r="16" spans="1:12" ht="26.25" customHeight="1">
      <c r="A16" s="9" t="s">
        <v>1143</v>
      </c>
      <c r="B16" s="8" t="s">
        <v>183</v>
      </c>
      <c r="C16" s="6"/>
      <c r="D16" s="6"/>
      <c r="E16" s="6"/>
      <c r="F16" s="6"/>
      <c r="G16" s="6"/>
      <c r="H16" s="6"/>
      <c r="I16" s="6"/>
      <c r="J16" s="6"/>
      <c r="K16" s="6"/>
      <c r="L16" s="6">
        <f t="shared" si="3"/>
        <v>0</v>
      </c>
    </row>
    <row r="17" spans="1:12" ht="26.25" customHeight="1">
      <c r="A17" s="9" t="s">
        <v>1144</v>
      </c>
      <c r="B17" s="8" t="s">
        <v>184</v>
      </c>
      <c r="C17" s="6"/>
      <c r="D17" s="6"/>
      <c r="E17" s="6"/>
      <c r="F17" s="6"/>
      <c r="G17" s="6"/>
      <c r="H17" s="6"/>
      <c r="I17" s="6"/>
      <c r="J17" s="6"/>
      <c r="K17" s="6"/>
      <c r="L17" s="6">
        <f t="shared" si="3"/>
        <v>0</v>
      </c>
    </row>
    <row r="18" spans="1:12" s="1" customFormat="1">
      <c r="A18" s="9" t="s">
        <v>1145</v>
      </c>
      <c r="B18" s="87" t="s">
        <v>147</v>
      </c>
      <c r="C18" s="10">
        <f t="shared" ref="C18:K18" si="4">SUM(C19:C29)</f>
        <v>99474499</v>
      </c>
      <c r="D18" s="10">
        <f t="shared" si="4"/>
        <v>99474499</v>
      </c>
      <c r="E18" s="10">
        <f t="shared" si="4"/>
        <v>6279998</v>
      </c>
      <c r="F18" s="10">
        <f t="shared" si="4"/>
        <v>0</v>
      </c>
      <c r="G18" s="10">
        <f t="shared" si="4"/>
        <v>0</v>
      </c>
      <c r="H18" s="10">
        <f t="shared" si="4"/>
        <v>0</v>
      </c>
      <c r="I18" s="10">
        <f t="shared" si="4"/>
        <v>99474499</v>
      </c>
      <c r="J18" s="10">
        <f t="shared" si="4"/>
        <v>99474499</v>
      </c>
      <c r="K18" s="10">
        <f t="shared" si="4"/>
        <v>6279998</v>
      </c>
      <c r="L18" s="10">
        <f t="shared" ref="L18:L29" si="5">E18+H18</f>
        <v>6279998</v>
      </c>
    </row>
    <row r="19" spans="1:12">
      <c r="A19" s="9" t="s">
        <v>1146</v>
      </c>
      <c r="B19" s="8" t="s">
        <v>174</v>
      </c>
      <c r="C19" s="6"/>
      <c r="D19" s="6"/>
      <c r="E19" s="6"/>
      <c r="F19" s="6"/>
      <c r="G19" s="6"/>
      <c r="H19" s="6"/>
      <c r="I19" s="6">
        <f t="shared" ref="I19:I29" si="6">C19+F19</f>
        <v>0</v>
      </c>
      <c r="J19" s="6">
        <f t="shared" ref="J19:J29" si="7">D19+G19</f>
        <v>0</v>
      </c>
      <c r="K19" s="6">
        <f t="shared" ref="K19:K29" si="8">E19+H19</f>
        <v>0</v>
      </c>
      <c r="L19" s="6">
        <f t="shared" si="5"/>
        <v>0</v>
      </c>
    </row>
    <row r="20" spans="1:12">
      <c r="A20" s="9" t="s">
        <v>1147</v>
      </c>
      <c r="B20" s="8" t="s">
        <v>175</v>
      </c>
      <c r="C20" s="6"/>
      <c r="D20" s="6"/>
      <c r="E20" s="6"/>
      <c r="F20" s="6"/>
      <c r="G20" s="6"/>
      <c r="H20" s="6"/>
      <c r="I20" s="6">
        <f t="shared" si="6"/>
        <v>0</v>
      </c>
      <c r="J20" s="6">
        <f t="shared" si="7"/>
        <v>0</v>
      </c>
      <c r="K20" s="6">
        <f t="shared" si="8"/>
        <v>0</v>
      </c>
      <c r="L20" s="6">
        <f t="shared" si="5"/>
        <v>0</v>
      </c>
    </row>
    <row r="21" spans="1:12">
      <c r="A21" s="9" t="s">
        <v>1148</v>
      </c>
      <c r="B21" s="8" t="s">
        <v>176</v>
      </c>
      <c r="C21" s="6"/>
      <c r="D21" s="6"/>
      <c r="E21" s="6"/>
      <c r="F21" s="6"/>
      <c r="G21" s="6"/>
      <c r="H21" s="6"/>
      <c r="I21" s="6">
        <f t="shared" si="6"/>
        <v>0</v>
      </c>
      <c r="J21" s="6">
        <f t="shared" si="7"/>
        <v>0</v>
      </c>
      <c r="K21" s="6">
        <f t="shared" si="8"/>
        <v>0</v>
      </c>
      <c r="L21" s="6">
        <f t="shared" si="5"/>
        <v>0</v>
      </c>
    </row>
    <row r="22" spans="1:12">
      <c r="A22" s="9" t="s">
        <v>1149</v>
      </c>
      <c r="B22" s="8" t="s">
        <v>177</v>
      </c>
      <c r="C22" s="6"/>
      <c r="D22" s="6"/>
      <c r="E22" s="6">
        <v>280000</v>
      </c>
      <c r="F22" s="6"/>
      <c r="G22" s="6"/>
      <c r="H22" s="6"/>
      <c r="I22" s="6">
        <f t="shared" si="6"/>
        <v>0</v>
      </c>
      <c r="J22" s="6">
        <f t="shared" si="7"/>
        <v>0</v>
      </c>
      <c r="K22" s="6">
        <f t="shared" si="8"/>
        <v>280000</v>
      </c>
      <c r="L22" s="6">
        <f t="shared" si="5"/>
        <v>280000</v>
      </c>
    </row>
    <row r="23" spans="1:12">
      <c r="A23" s="9" t="s">
        <v>1150</v>
      </c>
      <c r="B23" s="8" t="s">
        <v>178</v>
      </c>
      <c r="C23" s="6"/>
      <c r="D23" s="6"/>
      <c r="E23" s="6"/>
      <c r="F23" s="6"/>
      <c r="G23" s="6"/>
      <c r="H23" s="6"/>
      <c r="I23" s="6">
        <f t="shared" si="6"/>
        <v>0</v>
      </c>
      <c r="J23" s="6">
        <f t="shared" si="7"/>
        <v>0</v>
      </c>
      <c r="K23" s="6">
        <f t="shared" si="8"/>
        <v>0</v>
      </c>
      <c r="L23" s="6">
        <f t="shared" si="5"/>
        <v>0</v>
      </c>
    </row>
    <row r="24" spans="1:12" ht="31.5">
      <c r="A24" s="9" t="s">
        <v>1151</v>
      </c>
      <c r="B24" s="8" t="s">
        <v>179</v>
      </c>
      <c r="C24" s="6"/>
      <c r="D24" s="6"/>
      <c r="E24" s="6"/>
      <c r="F24" s="6"/>
      <c r="G24" s="6"/>
      <c r="H24" s="6"/>
      <c r="I24" s="6">
        <f t="shared" si="6"/>
        <v>0</v>
      </c>
      <c r="J24" s="6">
        <f t="shared" si="7"/>
        <v>0</v>
      </c>
      <c r="K24" s="6">
        <f t="shared" si="8"/>
        <v>0</v>
      </c>
      <c r="L24" s="6">
        <f t="shared" si="5"/>
        <v>0</v>
      </c>
    </row>
    <row r="25" spans="1:12" ht="31.5">
      <c r="A25" s="9" t="s">
        <v>1152</v>
      </c>
      <c r="B25" s="8" t="s">
        <v>180</v>
      </c>
      <c r="C25" s="6"/>
      <c r="D25" s="6"/>
      <c r="E25" s="6"/>
      <c r="F25" s="6"/>
      <c r="G25" s="6"/>
      <c r="H25" s="6"/>
      <c r="I25" s="6">
        <f t="shared" si="6"/>
        <v>0</v>
      </c>
      <c r="J25" s="6">
        <f t="shared" si="7"/>
        <v>0</v>
      </c>
      <c r="K25" s="6">
        <f t="shared" si="8"/>
        <v>0</v>
      </c>
      <c r="L25" s="6">
        <f t="shared" si="5"/>
        <v>0</v>
      </c>
    </row>
    <row r="26" spans="1:12">
      <c r="A26" s="9" t="s">
        <v>1153</v>
      </c>
      <c r="B26" s="8" t="s">
        <v>181</v>
      </c>
      <c r="C26" s="6"/>
      <c r="D26" s="6"/>
      <c r="E26" s="6"/>
      <c r="F26" s="6"/>
      <c r="G26" s="6"/>
      <c r="H26" s="6"/>
      <c r="I26" s="6">
        <f t="shared" si="6"/>
        <v>0</v>
      </c>
      <c r="J26" s="6">
        <f t="shared" si="7"/>
        <v>0</v>
      </c>
      <c r="K26" s="6">
        <f t="shared" si="8"/>
        <v>0</v>
      </c>
      <c r="L26" s="6">
        <f t="shared" si="5"/>
        <v>0</v>
      </c>
    </row>
    <row r="27" spans="1:12" s="43" customFormat="1">
      <c r="A27" s="341" t="s">
        <v>1154</v>
      </c>
      <c r="B27" s="8" t="s">
        <v>182</v>
      </c>
      <c r="C27" s="11"/>
      <c r="D27" s="11"/>
      <c r="E27" s="11"/>
      <c r="F27" s="11"/>
      <c r="G27" s="11"/>
      <c r="H27" s="11"/>
      <c r="I27" s="6">
        <f t="shared" si="6"/>
        <v>0</v>
      </c>
      <c r="J27" s="6">
        <f t="shared" si="7"/>
        <v>0</v>
      </c>
      <c r="K27" s="6">
        <f t="shared" si="8"/>
        <v>0</v>
      </c>
      <c r="L27" s="6">
        <f t="shared" si="5"/>
        <v>0</v>
      </c>
    </row>
    <row r="28" spans="1:12">
      <c r="A28" s="9" t="s">
        <v>1155</v>
      </c>
      <c r="B28" s="8" t="s">
        <v>183</v>
      </c>
      <c r="C28" s="6"/>
      <c r="D28" s="6"/>
      <c r="E28" s="6"/>
      <c r="F28" s="6"/>
      <c r="G28" s="6"/>
      <c r="H28" s="6"/>
      <c r="I28" s="6">
        <f t="shared" si="6"/>
        <v>0</v>
      </c>
      <c r="J28" s="6">
        <f t="shared" si="7"/>
        <v>0</v>
      </c>
      <c r="K28" s="6">
        <f t="shared" si="8"/>
        <v>0</v>
      </c>
      <c r="L28" s="6">
        <f t="shared" si="5"/>
        <v>0</v>
      </c>
    </row>
    <row r="29" spans="1:12">
      <c r="A29" s="9" t="s">
        <v>1156</v>
      </c>
      <c r="B29" s="8" t="s">
        <v>184</v>
      </c>
      <c r="C29" s="6">
        <v>99474499</v>
      </c>
      <c r="D29" s="6">
        <v>99474499</v>
      </c>
      <c r="E29" s="6">
        <v>5999998</v>
      </c>
      <c r="F29" s="6"/>
      <c r="G29" s="6"/>
      <c r="H29" s="6"/>
      <c r="I29" s="6">
        <f t="shared" si="6"/>
        <v>99474499</v>
      </c>
      <c r="J29" s="6">
        <f t="shared" si="7"/>
        <v>99474499</v>
      </c>
      <c r="K29" s="6">
        <f t="shared" si="8"/>
        <v>5999998</v>
      </c>
      <c r="L29" s="6">
        <f t="shared" si="5"/>
        <v>5999998</v>
      </c>
    </row>
  </sheetData>
  <mergeCells count="2">
    <mergeCell ref="B2:L2"/>
    <mergeCell ref="B1:L1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61" orientation="landscape" r:id="rId1"/>
  <headerFooter alignWithMargins="0">
    <oddHeader xml:space="preserve">&amp;C4. melléklet a 7/2021. (V. 27.) önkormányzati rendelethez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7">
    <pageSetUpPr fitToPage="1"/>
  </sheetPr>
  <dimension ref="A1:L21"/>
  <sheetViews>
    <sheetView view="pageLayout" zoomScaleNormal="100" workbookViewId="0">
      <selection activeCell="E24" sqref="E24"/>
    </sheetView>
  </sheetViews>
  <sheetFormatPr defaultRowHeight="15.75"/>
  <cols>
    <col min="1" max="1" width="9.140625" style="2"/>
    <col min="2" max="2" width="46.28515625" style="2" customWidth="1"/>
    <col min="3" max="5" width="18.42578125" style="3" customWidth="1"/>
    <col min="6" max="8" width="16.140625" style="3" customWidth="1"/>
    <col min="9" max="11" width="18.85546875" style="3" customWidth="1"/>
    <col min="12" max="16384" width="9.140625" style="2"/>
  </cols>
  <sheetData>
    <row r="1" spans="1:12">
      <c r="B1" s="410" t="s">
        <v>142</v>
      </c>
      <c r="C1" s="414"/>
      <c r="D1" s="414"/>
      <c r="E1" s="414"/>
      <c r="F1" s="414"/>
      <c r="G1" s="414"/>
      <c r="H1" s="414"/>
      <c r="I1" s="414"/>
      <c r="J1" s="406"/>
      <c r="K1" s="406"/>
    </row>
    <row r="2" spans="1:12">
      <c r="B2" s="410" t="s">
        <v>920</v>
      </c>
      <c r="C2" s="414"/>
      <c r="D2" s="414"/>
      <c r="E2" s="414"/>
      <c r="F2" s="414"/>
      <c r="G2" s="414"/>
      <c r="H2" s="414"/>
      <c r="I2" s="414"/>
      <c r="J2" s="406"/>
      <c r="K2" s="406"/>
    </row>
    <row r="3" spans="1:12">
      <c r="B3" s="86"/>
      <c r="C3" s="85"/>
      <c r="D3" s="85"/>
      <c r="E3" s="85"/>
      <c r="F3" s="85"/>
      <c r="G3" s="85"/>
      <c r="H3" s="85"/>
      <c r="I3" s="85"/>
      <c r="J3" s="85"/>
      <c r="K3" s="85"/>
    </row>
    <row r="4" spans="1:12" s="97" customFormat="1">
      <c r="A4" s="328"/>
      <c r="B4" s="328" t="s">
        <v>1122</v>
      </c>
      <c r="C4" s="329" t="s">
        <v>1123</v>
      </c>
      <c r="D4" s="329" t="s">
        <v>1124</v>
      </c>
      <c r="E4" s="329" t="s">
        <v>1125</v>
      </c>
      <c r="F4" s="329" t="s">
        <v>1126</v>
      </c>
      <c r="G4" s="329" t="s">
        <v>1127</v>
      </c>
      <c r="H4" s="329" t="s">
        <v>1128</v>
      </c>
      <c r="I4" s="329" t="s">
        <v>1129</v>
      </c>
      <c r="J4" s="329" t="s">
        <v>1130</v>
      </c>
      <c r="K4" s="329" t="s">
        <v>1131</v>
      </c>
      <c r="L4" s="340"/>
    </row>
    <row r="5" spans="1:12" ht="78.75">
      <c r="A5" s="9" t="s">
        <v>1132</v>
      </c>
      <c r="B5" s="4" t="s">
        <v>11</v>
      </c>
      <c r="C5" s="12" t="s">
        <v>228</v>
      </c>
      <c r="D5" s="12" t="s">
        <v>229</v>
      </c>
      <c r="E5" s="12" t="s">
        <v>236</v>
      </c>
      <c r="F5" s="12" t="s">
        <v>230</v>
      </c>
      <c r="G5" s="12" t="s">
        <v>231</v>
      </c>
      <c r="H5" s="12" t="s">
        <v>232</v>
      </c>
      <c r="I5" s="57" t="s">
        <v>233</v>
      </c>
      <c r="J5" s="57" t="s">
        <v>234</v>
      </c>
      <c r="K5" s="57" t="s">
        <v>235</v>
      </c>
    </row>
    <row r="6" spans="1:12">
      <c r="A6" s="9" t="s">
        <v>1133</v>
      </c>
      <c r="B6" s="33" t="s">
        <v>186</v>
      </c>
      <c r="C6" s="96">
        <f t="shared" ref="C6:J6" si="0">SUM(C7)</f>
        <v>2200000</v>
      </c>
      <c r="D6" s="96">
        <f>SUM(D7)</f>
        <v>2200000</v>
      </c>
      <c r="E6" s="96">
        <f t="shared" si="0"/>
        <v>1745667</v>
      </c>
      <c r="F6" s="74">
        <f t="shared" si="0"/>
        <v>0</v>
      </c>
      <c r="G6" s="123">
        <f t="shared" si="0"/>
        <v>0</v>
      </c>
      <c r="H6" s="123">
        <f t="shared" si="0"/>
        <v>0</v>
      </c>
      <c r="I6" s="74">
        <f t="shared" si="0"/>
        <v>2200000</v>
      </c>
      <c r="J6" s="74">
        <f t="shared" si="0"/>
        <v>2200000</v>
      </c>
      <c r="K6" s="74">
        <f>E6+H6</f>
        <v>1745667</v>
      </c>
    </row>
    <row r="7" spans="1:12">
      <c r="A7" s="9" t="s">
        <v>1134</v>
      </c>
      <c r="B7" s="37" t="s">
        <v>30</v>
      </c>
      <c r="C7" s="6">
        <v>2200000</v>
      </c>
      <c r="D7" s="6">
        <v>2200000</v>
      </c>
      <c r="E7" s="6">
        <v>1745667</v>
      </c>
      <c r="F7" s="6">
        <v>0</v>
      </c>
      <c r="G7" s="6">
        <v>0</v>
      </c>
      <c r="H7" s="6">
        <v>0</v>
      </c>
      <c r="I7" s="6">
        <f>C7+F7</f>
        <v>2200000</v>
      </c>
      <c r="J7" s="6">
        <f>D7+G7</f>
        <v>2200000</v>
      </c>
      <c r="K7" s="123">
        <f t="shared" ref="K7:K21" si="1">E7+H7</f>
        <v>1745667</v>
      </c>
    </row>
    <row r="8" spans="1:12" s="1" customFormat="1">
      <c r="A8" s="9" t="s">
        <v>1135</v>
      </c>
      <c r="B8" s="100" t="s">
        <v>187</v>
      </c>
      <c r="C8" s="10">
        <f t="shared" ref="C8:J8" si="2">SUM(C9:C9)</f>
        <v>10000000</v>
      </c>
      <c r="D8" s="10">
        <f t="shared" si="2"/>
        <v>10000000</v>
      </c>
      <c r="E8" s="10">
        <f t="shared" si="2"/>
        <v>4259338</v>
      </c>
      <c r="F8" s="10">
        <f t="shared" si="2"/>
        <v>0</v>
      </c>
      <c r="G8" s="10">
        <f t="shared" si="2"/>
        <v>0</v>
      </c>
      <c r="H8" s="10">
        <f t="shared" si="2"/>
        <v>0</v>
      </c>
      <c r="I8" s="10">
        <f t="shared" si="2"/>
        <v>10000000</v>
      </c>
      <c r="J8" s="10">
        <f t="shared" si="2"/>
        <v>10000000</v>
      </c>
      <c r="K8" s="74">
        <f t="shared" si="1"/>
        <v>4259338</v>
      </c>
    </row>
    <row r="9" spans="1:12" ht="31.5">
      <c r="A9" s="9" t="s">
        <v>1136</v>
      </c>
      <c r="B9" s="37" t="s">
        <v>185</v>
      </c>
      <c r="C9" s="6">
        <v>10000000</v>
      </c>
      <c r="D9" s="6">
        <v>10000000</v>
      </c>
      <c r="E9" s="6">
        <v>4259338</v>
      </c>
      <c r="F9" s="6"/>
      <c r="G9" s="6"/>
      <c r="H9" s="6"/>
      <c r="I9" s="6">
        <f>C9+F9</f>
        <v>10000000</v>
      </c>
      <c r="J9" s="6">
        <f>D9+G9</f>
        <v>10000000</v>
      </c>
      <c r="K9" s="123">
        <f t="shared" si="1"/>
        <v>4259338</v>
      </c>
    </row>
    <row r="10" spans="1:12" s="1" customFormat="1">
      <c r="A10" s="9" t="s">
        <v>1137</v>
      </c>
      <c r="B10" s="100" t="s">
        <v>188</v>
      </c>
      <c r="C10" s="10">
        <f>SUM(C11)</f>
        <v>2400000</v>
      </c>
      <c r="D10" s="10">
        <f>D11</f>
        <v>2400000</v>
      </c>
      <c r="E10" s="10">
        <f>E11</f>
        <v>0</v>
      </c>
      <c r="F10" s="10">
        <f>F13</f>
        <v>0</v>
      </c>
      <c r="G10" s="10">
        <f>G13</f>
        <v>0</v>
      </c>
      <c r="H10" s="10">
        <f>H13</f>
        <v>0</v>
      </c>
      <c r="I10" s="10">
        <f>I11</f>
        <v>2400000</v>
      </c>
      <c r="J10" s="10">
        <f>J11</f>
        <v>2400000</v>
      </c>
      <c r="K10" s="74">
        <f t="shared" si="1"/>
        <v>0</v>
      </c>
    </row>
    <row r="11" spans="1:12">
      <c r="A11" s="9" t="s">
        <v>1138</v>
      </c>
      <c r="B11" s="38" t="s">
        <v>55</v>
      </c>
      <c r="C11" s="6">
        <v>2400000</v>
      </c>
      <c r="D11" s="6">
        <v>2400000</v>
      </c>
      <c r="E11" s="6">
        <v>0</v>
      </c>
      <c r="F11" s="6"/>
      <c r="G11" s="6"/>
      <c r="H11" s="6"/>
      <c r="I11" s="6">
        <f t="shared" ref="I11:J13" si="3">C11+F11</f>
        <v>2400000</v>
      </c>
      <c r="J11" s="6">
        <f t="shared" si="3"/>
        <v>2400000</v>
      </c>
      <c r="K11" s="123">
        <f t="shared" si="1"/>
        <v>0</v>
      </c>
    </row>
    <row r="12" spans="1:12" hidden="1">
      <c r="A12" s="9"/>
      <c r="B12" s="38" t="s">
        <v>97</v>
      </c>
      <c r="C12" s="6">
        <v>0</v>
      </c>
      <c r="D12" s="6">
        <v>0</v>
      </c>
      <c r="E12" s="6"/>
      <c r="F12" s="6"/>
      <c r="G12" s="6"/>
      <c r="H12" s="6"/>
      <c r="I12" s="6">
        <f t="shared" si="3"/>
        <v>0</v>
      </c>
      <c r="J12" s="6">
        <f t="shared" si="3"/>
        <v>0</v>
      </c>
      <c r="K12" s="123">
        <f t="shared" si="1"/>
        <v>0</v>
      </c>
    </row>
    <row r="13" spans="1:12" hidden="1">
      <c r="A13" s="9"/>
      <c r="B13" s="38" t="s">
        <v>189</v>
      </c>
      <c r="C13" s="6">
        <v>0</v>
      </c>
      <c r="D13" s="6">
        <v>0</v>
      </c>
      <c r="E13" s="6">
        <v>0</v>
      </c>
      <c r="F13" s="6"/>
      <c r="G13" s="6"/>
      <c r="H13" s="6"/>
      <c r="I13" s="6">
        <f t="shared" si="3"/>
        <v>0</v>
      </c>
      <c r="J13" s="6">
        <f t="shared" si="3"/>
        <v>0</v>
      </c>
      <c r="K13" s="123">
        <f t="shared" si="1"/>
        <v>0</v>
      </c>
    </row>
    <row r="14" spans="1:12" s="1" customFormat="1">
      <c r="A14" s="9" t="s">
        <v>1139</v>
      </c>
      <c r="B14" s="101" t="s">
        <v>190</v>
      </c>
      <c r="C14" s="10">
        <f t="shared" ref="C14:J14" si="4">SUM(C15)</f>
        <v>0</v>
      </c>
      <c r="D14" s="10">
        <f t="shared" si="4"/>
        <v>0</v>
      </c>
      <c r="E14" s="10">
        <f t="shared" si="4"/>
        <v>0</v>
      </c>
      <c r="F14" s="10">
        <f t="shared" si="4"/>
        <v>0</v>
      </c>
      <c r="G14" s="10">
        <f t="shared" si="4"/>
        <v>0</v>
      </c>
      <c r="H14" s="10">
        <f t="shared" si="4"/>
        <v>0</v>
      </c>
      <c r="I14" s="10">
        <f t="shared" si="4"/>
        <v>0</v>
      </c>
      <c r="J14" s="10">
        <f t="shared" si="4"/>
        <v>0</v>
      </c>
      <c r="K14" s="74">
        <f t="shared" si="1"/>
        <v>0</v>
      </c>
    </row>
    <row r="15" spans="1:12">
      <c r="A15" s="9" t="s">
        <v>1140</v>
      </c>
      <c r="B15" s="37" t="s">
        <v>95</v>
      </c>
      <c r="C15" s="6"/>
      <c r="D15" s="6">
        <v>0</v>
      </c>
      <c r="E15" s="6">
        <v>0</v>
      </c>
      <c r="F15" s="6"/>
      <c r="G15" s="6"/>
      <c r="H15" s="6"/>
      <c r="I15" s="6">
        <f t="shared" ref="I15:J20" si="5">C15+F15</f>
        <v>0</v>
      </c>
      <c r="J15" s="6">
        <f t="shared" si="5"/>
        <v>0</v>
      </c>
      <c r="K15" s="123">
        <f t="shared" si="1"/>
        <v>0</v>
      </c>
    </row>
    <row r="16" spans="1:12">
      <c r="A16" s="9" t="s">
        <v>1141</v>
      </c>
      <c r="B16" s="33" t="s">
        <v>240</v>
      </c>
      <c r="C16" s="10">
        <v>2000000</v>
      </c>
      <c r="D16" s="10">
        <v>2000000</v>
      </c>
      <c r="E16" s="10">
        <v>555168</v>
      </c>
      <c r="F16" s="6"/>
      <c r="G16" s="6"/>
      <c r="H16" s="6"/>
      <c r="I16" s="10">
        <f t="shared" si="5"/>
        <v>2000000</v>
      </c>
      <c r="J16" s="10">
        <f t="shared" si="5"/>
        <v>2000000</v>
      </c>
      <c r="K16" s="74">
        <f t="shared" si="1"/>
        <v>555168</v>
      </c>
    </row>
    <row r="17" spans="1:11" hidden="1">
      <c r="A17" s="9"/>
      <c r="B17" s="37" t="s">
        <v>95</v>
      </c>
      <c r="C17" s="6"/>
      <c r="D17" s="6"/>
      <c r="E17" s="6"/>
      <c r="F17" s="6"/>
      <c r="G17" s="6"/>
      <c r="H17" s="6"/>
      <c r="I17" s="6"/>
      <c r="J17" s="6">
        <f t="shared" si="5"/>
        <v>0</v>
      </c>
      <c r="K17" s="123">
        <f t="shared" si="1"/>
        <v>0</v>
      </c>
    </row>
    <row r="18" spans="1:11" hidden="1">
      <c r="A18" s="9"/>
      <c r="B18" s="37" t="s">
        <v>251</v>
      </c>
      <c r="C18" s="6">
        <v>0</v>
      </c>
      <c r="D18" s="6"/>
      <c r="E18" s="6"/>
      <c r="F18" s="6"/>
      <c r="G18" s="6"/>
      <c r="H18" s="6"/>
      <c r="I18" s="6"/>
      <c r="J18" s="6">
        <f t="shared" si="5"/>
        <v>0</v>
      </c>
      <c r="K18" s="123">
        <f t="shared" si="1"/>
        <v>0</v>
      </c>
    </row>
    <row r="19" spans="1:11" hidden="1">
      <c r="A19" s="9"/>
      <c r="B19" s="37" t="s">
        <v>252</v>
      </c>
      <c r="C19" s="6"/>
      <c r="D19" s="6"/>
      <c r="E19" s="6">
        <v>0</v>
      </c>
      <c r="F19" s="6"/>
      <c r="G19" s="6"/>
      <c r="H19" s="6"/>
      <c r="I19" s="6"/>
      <c r="J19" s="6">
        <f t="shared" si="5"/>
        <v>0</v>
      </c>
      <c r="K19" s="123">
        <f t="shared" si="1"/>
        <v>0</v>
      </c>
    </row>
    <row r="20" spans="1:11" s="1" customFormat="1" hidden="1">
      <c r="A20" s="9"/>
      <c r="B20" s="9" t="s">
        <v>253</v>
      </c>
      <c r="C20" s="10"/>
      <c r="D20" s="6"/>
      <c r="E20" s="6">
        <v>0</v>
      </c>
      <c r="F20" s="10"/>
      <c r="G20" s="10"/>
      <c r="H20" s="10"/>
      <c r="I20" s="6">
        <f t="shared" si="5"/>
        <v>0</v>
      </c>
      <c r="J20" s="6">
        <f t="shared" si="5"/>
        <v>0</v>
      </c>
      <c r="K20" s="123">
        <f t="shared" si="1"/>
        <v>0</v>
      </c>
    </row>
    <row r="21" spans="1:11" s="1" customFormat="1">
      <c r="A21" s="9" t="s">
        <v>1142</v>
      </c>
      <c r="B21" s="33" t="s">
        <v>96</v>
      </c>
      <c r="C21" s="10">
        <f>C6+C8+C10+C14+C16</f>
        <v>16600000</v>
      </c>
      <c r="D21" s="10">
        <f>D6+D8+D10+D14+D16</f>
        <v>16600000</v>
      </c>
      <c r="E21" s="10">
        <f>E6+E8+E10+E14+E16</f>
        <v>6560173</v>
      </c>
      <c r="F21" s="10">
        <f>F6+F8+F10+F14+F20</f>
        <v>0</v>
      </c>
      <c r="G21" s="10">
        <f>G6+G8+G10+G14+G16</f>
        <v>0</v>
      </c>
      <c r="H21" s="10">
        <f>H6+H8+H10+H14+H16</f>
        <v>0</v>
      </c>
      <c r="I21" s="10">
        <f>I6+I8+I10+I14+I16</f>
        <v>16600000</v>
      </c>
      <c r="J21" s="10">
        <f>J6+J8+J10+J14+J16</f>
        <v>16600000</v>
      </c>
      <c r="K21" s="74">
        <f t="shared" si="1"/>
        <v>6560173</v>
      </c>
    </row>
  </sheetData>
  <mergeCells count="2">
    <mergeCell ref="B2:K2"/>
    <mergeCell ref="B1:K1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66" orientation="landscape" r:id="rId1"/>
  <headerFooter alignWithMargins="0">
    <oddHeader>&amp;C5. melléklet a 7/2021. (V.27.)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8">
    <pageSetUpPr fitToPage="1"/>
  </sheetPr>
  <dimension ref="A1:L13"/>
  <sheetViews>
    <sheetView view="pageLayout" zoomScaleNormal="100" workbookViewId="0">
      <selection activeCell="B2" sqref="B2:L2"/>
    </sheetView>
  </sheetViews>
  <sheetFormatPr defaultRowHeight="15.75"/>
  <cols>
    <col min="1" max="1" width="9.140625" style="2"/>
    <col min="2" max="2" width="66.5703125" style="2" customWidth="1"/>
    <col min="3" max="5" width="19.85546875" style="3" customWidth="1"/>
    <col min="6" max="8" width="17.140625" style="3" customWidth="1"/>
    <col min="9" max="10" width="18.85546875" style="3" customWidth="1"/>
    <col min="11" max="11" width="18.85546875" style="3" hidden="1" customWidth="1"/>
    <col min="12" max="12" width="18.85546875" style="3" customWidth="1"/>
    <col min="13" max="16384" width="9.140625" style="2"/>
  </cols>
  <sheetData>
    <row r="1" spans="1:12">
      <c r="B1" s="410" t="s">
        <v>144</v>
      </c>
      <c r="C1" s="414"/>
      <c r="D1" s="414"/>
      <c r="E1" s="414"/>
      <c r="F1" s="414"/>
      <c r="G1" s="414"/>
      <c r="H1" s="414"/>
      <c r="I1" s="414"/>
      <c r="J1" s="406"/>
      <c r="K1" s="406"/>
      <c r="L1" s="406"/>
    </row>
    <row r="2" spans="1:12">
      <c r="B2" s="410" t="s">
        <v>920</v>
      </c>
      <c r="C2" s="414"/>
      <c r="D2" s="414"/>
      <c r="E2" s="414"/>
      <c r="F2" s="414"/>
      <c r="G2" s="414"/>
      <c r="H2" s="414"/>
      <c r="I2" s="414"/>
      <c r="J2" s="406"/>
      <c r="K2" s="406"/>
      <c r="L2" s="406"/>
    </row>
    <row r="3" spans="1:12"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s="97" customFormat="1">
      <c r="A4" s="347"/>
      <c r="B4" s="342" t="s">
        <v>1122</v>
      </c>
      <c r="C4" s="329" t="s">
        <v>1123</v>
      </c>
      <c r="D4" s="329" t="s">
        <v>1124</v>
      </c>
      <c r="E4" s="329" t="s">
        <v>1125</v>
      </c>
      <c r="F4" s="329" t="s">
        <v>1126</v>
      </c>
      <c r="G4" s="329" t="s">
        <v>1127</v>
      </c>
      <c r="H4" s="329" t="s">
        <v>1128</v>
      </c>
      <c r="I4" s="329" t="s">
        <v>1129</v>
      </c>
      <c r="J4" s="329" t="s">
        <v>1130</v>
      </c>
      <c r="K4" s="329" t="s">
        <v>1131</v>
      </c>
      <c r="L4" s="329" t="s">
        <v>1131</v>
      </c>
    </row>
    <row r="5" spans="1:12" ht="78.75">
      <c r="A5" s="33" t="s">
        <v>1132</v>
      </c>
      <c r="B5" s="343" t="s">
        <v>11</v>
      </c>
      <c r="C5" s="12" t="s">
        <v>228</v>
      </c>
      <c r="D5" s="12" t="s">
        <v>262</v>
      </c>
      <c r="E5" s="12" t="s">
        <v>236</v>
      </c>
      <c r="F5" s="12" t="s">
        <v>230</v>
      </c>
      <c r="G5" s="12" t="s">
        <v>231</v>
      </c>
      <c r="H5" s="12" t="s">
        <v>232</v>
      </c>
      <c r="I5" s="57" t="s">
        <v>233</v>
      </c>
      <c r="J5" s="57" t="s">
        <v>234</v>
      </c>
      <c r="K5" s="57" t="s">
        <v>235</v>
      </c>
      <c r="L5" s="57" t="s">
        <v>235</v>
      </c>
    </row>
    <row r="6" spans="1:12">
      <c r="A6" s="33" t="s">
        <v>1133</v>
      </c>
      <c r="B6" s="348" t="s">
        <v>192</v>
      </c>
      <c r="C6" s="6"/>
      <c r="D6" s="6"/>
      <c r="E6" s="6"/>
      <c r="F6" s="6"/>
      <c r="G6" s="6"/>
      <c r="H6" s="6"/>
      <c r="I6" s="6">
        <f t="shared" ref="I6:K7" si="0">C6+F6</f>
        <v>0</v>
      </c>
      <c r="J6" s="6">
        <f t="shared" si="0"/>
        <v>0</v>
      </c>
      <c r="K6" s="6">
        <f t="shared" si="0"/>
        <v>0</v>
      </c>
      <c r="L6" s="6">
        <f>E6+H6</f>
        <v>0</v>
      </c>
    </row>
    <row r="7" spans="1:12">
      <c r="A7" s="33" t="s">
        <v>1134</v>
      </c>
      <c r="B7" s="348" t="s">
        <v>191</v>
      </c>
      <c r="C7" s="6">
        <v>8000000</v>
      </c>
      <c r="D7" s="6">
        <v>8000000</v>
      </c>
      <c r="E7" s="6">
        <v>0</v>
      </c>
      <c r="F7" s="6"/>
      <c r="G7" s="6"/>
      <c r="H7" s="6"/>
      <c r="I7" s="6">
        <f t="shared" si="0"/>
        <v>8000000</v>
      </c>
      <c r="J7" s="6">
        <f t="shared" si="0"/>
        <v>8000000</v>
      </c>
      <c r="K7" s="6">
        <f t="shared" si="0"/>
        <v>0</v>
      </c>
      <c r="L7" s="6">
        <f>E7+H7</f>
        <v>0</v>
      </c>
    </row>
    <row r="8" spans="1:12">
      <c r="A8" s="33" t="s">
        <v>1135</v>
      </c>
      <c r="B8" s="348" t="s">
        <v>193</v>
      </c>
      <c r="C8" s="6"/>
      <c r="D8" s="6"/>
      <c r="E8" s="6"/>
      <c r="F8" s="6"/>
      <c r="G8" s="6"/>
      <c r="H8" s="6"/>
      <c r="I8" s="6"/>
      <c r="J8" s="6"/>
      <c r="K8" s="6"/>
      <c r="L8" s="6">
        <f>E8+H8</f>
        <v>0</v>
      </c>
    </row>
    <row r="9" spans="1:12">
      <c r="A9" s="33" t="s">
        <v>1136</v>
      </c>
      <c r="B9" s="348" t="s">
        <v>194</v>
      </c>
      <c r="C9" s="6"/>
      <c r="D9" s="6"/>
      <c r="E9" s="6"/>
      <c r="F9" s="6"/>
      <c r="G9" s="6"/>
      <c r="H9" s="6"/>
      <c r="I9" s="6">
        <f t="shared" ref="I9:K10" si="1">C9+F9</f>
        <v>0</v>
      </c>
      <c r="J9" s="6">
        <f t="shared" si="1"/>
        <v>0</v>
      </c>
      <c r="K9" s="6">
        <f t="shared" si="1"/>
        <v>0</v>
      </c>
      <c r="L9" s="6">
        <f>E9+H9</f>
        <v>0</v>
      </c>
    </row>
    <row r="10" spans="1:12" s="1" customFormat="1">
      <c r="A10" s="33" t="s">
        <v>1137</v>
      </c>
      <c r="B10" s="349" t="s">
        <v>32</v>
      </c>
      <c r="C10" s="10">
        <f t="shared" ref="C10:H10" si="2">SUM(C6:C9)</f>
        <v>8000000</v>
      </c>
      <c r="D10" s="10">
        <f t="shared" si="2"/>
        <v>8000000</v>
      </c>
      <c r="E10" s="10">
        <f t="shared" si="2"/>
        <v>0</v>
      </c>
      <c r="F10" s="10">
        <f t="shared" si="2"/>
        <v>0</v>
      </c>
      <c r="G10" s="10">
        <f t="shared" si="2"/>
        <v>0</v>
      </c>
      <c r="H10" s="10">
        <f t="shared" si="2"/>
        <v>0</v>
      </c>
      <c r="I10" s="10">
        <f t="shared" si="1"/>
        <v>8000000</v>
      </c>
      <c r="J10" s="10">
        <f t="shared" si="1"/>
        <v>8000000</v>
      </c>
      <c r="K10" s="10">
        <f t="shared" si="1"/>
        <v>0</v>
      </c>
      <c r="L10" s="10">
        <f>E10+H10</f>
        <v>0</v>
      </c>
    </row>
    <row r="11" spans="1:12" hidden="1">
      <c r="A11" s="33"/>
      <c r="B11" s="40"/>
    </row>
    <row r="12" spans="1:12" hidden="1">
      <c r="A12" s="33"/>
      <c r="B12" s="40"/>
    </row>
    <row r="13" spans="1:12">
      <c r="A13" s="33" t="s">
        <v>1138</v>
      </c>
      <c r="B13" s="350" t="s">
        <v>31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</row>
  </sheetData>
  <mergeCells count="2">
    <mergeCell ref="B2:L2"/>
    <mergeCell ref="B1:L1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58" orientation="landscape" r:id="rId1"/>
  <headerFooter alignWithMargins="0">
    <oddHeader xml:space="preserve">&amp;C6. melléklet a 7/2021. (V. 27.) önkormányzati rendelethez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9">
    <pageSetUpPr fitToPage="1"/>
  </sheetPr>
  <dimension ref="A1:L42"/>
  <sheetViews>
    <sheetView tabSelected="1" view="pageLayout" zoomScaleNormal="100" workbookViewId="0">
      <selection activeCell="E3" sqref="E3"/>
    </sheetView>
  </sheetViews>
  <sheetFormatPr defaultRowHeight="15.75"/>
  <cols>
    <col min="1" max="1" width="9.140625" style="2"/>
    <col min="2" max="2" width="68.5703125" style="2" customWidth="1"/>
    <col min="3" max="5" width="20.140625" style="3" customWidth="1"/>
    <col min="6" max="10" width="16.28515625" style="3" customWidth="1"/>
    <col min="11" max="11" width="16.28515625" style="3" hidden="1" customWidth="1"/>
    <col min="12" max="12" width="16.28515625" style="3" customWidth="1"/>
    <col min="13" max="16384" width="9.140625" style="2"/>
  </cols>
  <sheetData>
    <row r="1" spans="1:12" s="1" customFormat="1" ht="33" customHeight="1">
      <c r="B1" s="410" t="s">
        <v>564</v>
      </c>
      <c r="C1" s="414"/>
      <c r="D1" s="414"/>
      <c r="E1" s="414"/>
      <c r="F1" s="414"/>
      <c r="G1" s="414"/>
      <c r="H1" s="414"/>
      <c r="I1" s="406"/>
      <c r="J1" s="406"/>
      <c r="K1" s="406"/>
      <c r="L1" s="406"/>
    </row>
    <row r="2" spans="1:12">
      <c r="B2" s="410" t="s">
        <v>920</v>
      </c>
      <c r="C2" s="414"/>
      <c r="D2" s="414"/>
      <c r="E2" s="414"/>
      <c r="F2" s="414"/>
      <c r="G2" s="414"/>
      <c r="H2" s="414"/>
      <c r="I2" s="406"/>
      <c r="J2" s="406"/>
      <c r="K2" s="406"/>
      <c r="L2" s="406"/>
    </row>
    <row r="3" spans="1:12"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s="97" customFormat="1">
      <c r="A4" s="328"/>
      <c r="B4" s="342" t="s">
        <v>1122</v>
      </c>
      <c r="C4" s="329" t="s">
        <v>1123</v>
      </c>
      <c r="D4" s="329" t="s">
        <v>1124</v>
      </c>
      <c r="E4" s="329" t="s">
        <v>1125</v>
      </c>
      <c r="F4" s="329" t="s">
        <v>1126</v>
      </c>
      <c r="G4" s="329" t="s">
        <v>1127</v>
      </c>
      <c r="H4" s="329" t="s">
        <v>1128</v>
      </c>
      <c r="I4" s="329" t="s">
        <v>1129</v>
      </c>
      <c r="J4" s="329" t="s">
        <v>1130</v>
      </c>
      <c r="K4" s="329" t="s">
        <v>1131</v>
      </c>
      <c r="L4" s="329" t="s">
        <v>1131</v>
      </c>
    </row>
    <row r="5" spans="1:12" ht="62.25" customHeight="1">
      <c r="A5" s="9" t="s">
        <v>1132</v>
      </c>
      <c r="B5" s="4" t="s">
        <v>11</v>
      </c>
      <c r="C5" s="12" t="s">
        <v>228</v>
      </c>
      <c r="D5" s="12" t="s">
        <v>229</v>
      </c>
      <c r="E5" s="12" t="s">
        <v>236</v>
      </c>
      <c r="F5" s="12" t="s">
        <v>230</v>
      </c>
      <c r="G5" s="12" t="s">
        <v>245</v>
      </c>
      <c r="H5" s="12" t="s">
        <v>232</v>
      </c>
      <c r="I5" s="57" t="s">
        <v>233</v>
      </c>
      <c r="J5" s="57" t="s">
        <v>234</v>
      </c>
      <c r="K5" s="57" t="s">
        <v>235</v>
      </c>
      <c r="L5" s="57" t="s">
        <v>235</v>
      </c>
    </row>
    <row r="6" spans="1:12">
      <c r="A6" s="9" t="s">
        <v>1133</v>
      </c>
      <c r="B6" s="51" t="s">
        <v>118</v>
      </c>
      <c r="C6" s="78">
        <v>33663000</v>
      </c>
      <c r="D6" s="78">
        <v>59500944</v>
      </c>
      <c r="E6" s="78">
        <v>59500944</v>
      </c>
      <c r="F6" s="6"/>
      <c r="G6" s="6"/>
      <c r="H6" s="6"/>
      <c r="I6" s="6">
        <f t="shared" ref="I6:K15" si="0">C6+F6</f>
        <v>33663000</v>
      </c>
      <c r="J6" s="6">
        <f t="shared" si="0"/>
        <v>59500944</v>
      </c>
      <c r="K6" s="6">
        <f t="shared" si="0"/>
        <v>59500944</v>
      </c>
      <c r="L6" s="6">
        <f>E6+H6</f>
        <v>59500944</v>
      </c>
    </row>
    <row r="7" spans="1:12">
      <c r="A7" s="9" t="s">
        <v>1134</v>
      </c>
      <c r="B7" s="51" t="s">
        <v>119</v>
      </c>
      <c r="C7" s="78">
        <v>2789640</v>
      </c>
      <c r="D7" s="78">
        <v>2789640</v>
      </c>
      <c r="E7" s="78">
        <v>2789640</v>
      </c>
      <c r="F7" s="6"/>
      <c r="G7" s="6"/>
      <c r="H7" s="6"/>
      <c r="I7" s="6">
        <f t="shared" si="0"/>
        <v>2789640</v>
      </c>
      <c r="J7" s="6">
        <f t="shared" si="0"/>
        <v>2789640</v>
      </c>
      <c r="K7" s="6">
        <f t="shared" si="0"/>
        <v>2789640</v>
      </c>
      <c r="L7" s="6">
        <f t="shared" ref="L7:L32" si="1">E7+H7</f>
        <v>2789640</v>
      </c>
    </row>
    <row r="8" spans="1:12">
      <c r="A8" s="9" t="s">
        <v>1135</v>
      </c>
      <c r="B8" s="51" t="s">
        <v>120</v>
      </c>
      <c r="C8" s="78">
        <v>2400000</v>
      </c>
      <c r="D8" s="78">
        <v>2400000</v>
      </c>
      <c r="E8" s="78">
        <v>2400000</v>
      </c>
      <c r="F8" s="6"/>
      <c r="G8" s="6"/>
      <c r="H8" s="6"/>
      <c r="I8" s="6">
        <f t="shared" si="0"/>
        <v>2400000</v>
      </c>
      <c r="J8" s="6">
        <f t="shared" si="0"/>
        <v>2400000</v>
      </c>
      <c r="K8" s="6">
        <f t="shared" si="0"/>
        <v>2400000</v>
      </c>
      <c r="L8" s="6">
        <f t="shared" si="1"/>
        <v>2400000</v>
      </c>
    </row>
    <row r="9" spans="1:12">
      <c r="A9" s="9" t="s">
        <v>1136</v>
      </c>
      <c r="B9" s="51" t="s">
        <v>121</v>
      </c>
      <c r="C9" s="78">
        <v>675372</v>
      </c>
      <c r="D9" s="78">
        <v>675372</v>
      </c>
      <c r="E9" s="78">
        <v>675372</v>
      </c>
      <c r="F9" s="6"/>
      <c r="G9" s="6"/>
      <c r="H9" s="6"/>
      <c r="I9" s="6">
        <f t="shared" si="0"/>
        <v>675372</v>
      </c>
      <c r="J9" s="6">
        <f t="shared" si="0"/>
        <v>675372</v>
      </c>
      <c r="K9" s="6">
        <f t="shared" si="0"/>
        <v>675372</v>
      </c>
      <c r="L9" s="6">
        <f t="shared" si="1"/>
        <v>675372</v>
      </c>
    </row>
    <row r="10" spans="1:12">
      <c r="A10" s="9" t="s">
        <v>1137</v>
      </c>
      <c r="B10" s="51" t="s">
        <v>122</v>
      </c>
      <c r="C10" s="78">
        <v>1135000</v>
      </c>
      <c r="D10" s="78">
        <v>1135000</v>
      </c>
      <c r="E10" s="78">
        <v>1135000</v>
      </c>
      <c r="F10" s="6"/>
      <c r="G10" s="6"/>
      <c r="H10" s="6"/>
      <c r="I10" s="6">
        <f t="shared" si="0"/>
        <v>1135000</v>
      </c>
      <c r="J10" s="6">
        <f t="shared" si="0"/>
        <v>1135000</v>
      </c>
      <c r="K10" s="6">
        <f t="shared" si="0"/>
        <v>1135000</v>
      </c>
      <c r="L10" s="6">
        <f t="shared" si="1"/>
        <v>1135000</v>
      </c>
    </row>
    <row r="11" spans="1:12">
      <c r="A11" s="9" t="s">
        <v>1138</v>
      </c>
      <c r="B11" s="51" t="s">
        <v>123</v>
      </c>
      <c r="C11" s="78">
        <v>5000000</v>
      </c>
      <c r="D11" s="78">
        <v>5000000</v>
      </c>
      <c r="E11" s="78">
        <v>5000000</v>
      </c>
      <c r="F11" s="6"/>
      <c r="G11" s="6"/>
      <c r="H11" s="6"/>
      <c r="I11" s="6">
        <f t="shared" si="0"/>
        <v>5000000</v>
      </c>
      <c r="J11" s="6">
        <f t="shared" si="0"/>
        <v>5000000</v>
      </c>
      <c r="K11" s="6">
        <f t="shared" si="0"/>
        <v>5000000</v>
      </c>
      <c r="L11" s="6">
        <f t="shared" si="1"/>
        <v>5000000</v>
      </c>
    </row>
    <row r="12" spans="1:12">
      <c r="A12" s="9" t="s">
        <v>1139</v>
      </c>
      <c r="B12" s="51" t="s">
        <v>567</v>
      </c>
      <c r="C12" s="78">
        <v>21091298</v>
      </c>
      <c r="D12" s="78">
        <v>5542688</v>
      </c>
      <c r="E12" s="78">
        <v>5542688</v>
      </c>
      <c r="F12" s="6"/>
      <c r="G12" s="6"/>
      <c r="H12" s="6"/>
      <c r="I12" s="6">
        <f t="shared" si="0"/>
        <v>21091298</v>
      </c>
      <c r="J12" s="6">
        <f t="shared" si="0"/>
        <v>5542688</v>
      </c>
      <c r="K12" s="6">
        <f t="shared" si="0"/>
        <v>5542688</v>
      </c>
      <c r="L12" s="6">
        <f t="shared" si="1"/>
        <v>5542688</v>
      </c>
    </row>
    <row r="13" spans="1:12">
      <c r="A13" s="9" t="s">
        <v>1140</v>
      </c>
      <c r="B13" s="51" t="s">
        <v>1076</v>
      </c>
      <c r="C13" s="78">
        <v>0</v>
      </c>
      <c r="D13" s="78">
        <v>61730</v>
      </c>
      <c r="E13" s="78">
        <v>61730</v>
      </c>
      <c r="F13" s="6"/>
      <c r="G13" s="6"/>
      <c r="H13" s="6"/>
      <c r="I13" s="6">
        <f t="shared" si="0"/>
        <v>0</v>
      </c>
      <c r="J13" s="6">
        <f t="shared" si="0"/>
        <v>61730</v>
      </c>
      <c r="K13" s="6"/>
      <c r="L13" s="6">
        <f t="shared" si="1"/>
        <v>61730</v>
      </c>
    </row>
    <row r="14" spans="1:12">
      <c r="A14" s="9" t="s">
        <v>1141</v>
      </c>
      <c r="B14" s="38" t="s">
        <v>1077</v>
      </c>
      <c r="C14" s="78">
        <v>0</v>
      </c>
      <c r="D14" s="78">
        <v>272940</v>
      </c>
      <c r="E14" s="78">
        <v>272940</v>
      </c>
      <c r="F14" s="6"/>
      <c r="G14" s="6"/>
      <c r="H14" s="6"/>
      <c r="I14" s="6">
        <f t="shared" si="0"/>
        <v>0</v>
      </c>
      <c r="J14" s="6">
        <f t="shared" si="0"/>
        <v>272940</v>
      </c>
      <c r="K14" s="6">
        <f t="shared" si="0"/>
        <v>272940</v>
      </c>
      <c r="L14" s="6">
        <f t="shared" si="1"/>
        <v>272940</v>
      </c>
    </row>
    <row r="15" spans="1:12">
      <c r="A15" s="9" t="s">
        <v>1142</v>
      </c>
      <c r="B15" s="38" t="s">
        <v>1025</v>
      </c>
      <c r="C15" s="78">
        <v>1024800</v>
      </c>
      <c r="D15" s="78">
        <v>1024800</v>
      </c>
      <c r="E15" s="78">
        <v>1024800</v>
      </c>
      <c r="F15" s="6"/>
      <c r="G15" s="6"/>
      <c r="H15" s="6"/>
      <c r="I15" s="6">
        <f t="shared" si="0"/>
        <v>1024800</v>
      </c>
      <c r="J15" s="6">
        <f t="shared" si="0"/>
        <v>1024800</v>
      </c>
      <c r="K15" s="6"/>
      <c r="L15" s="6">
        <f t="shared" si="1"/>
        <v>1024800</v>
      </c>
    </row>
    <row r="16" spans="1:12" s="43" customFormat="1">
      <c r="A16" s="341" t="s">
        <v>1143</v>
      </c>
      <c r="B16" s="27" t="s">
        <v>195</v>
      </c>
      <c r="C16" s="46">
        <f t="shared" ref="C16:J16" si="2">SUM(C6:C15)</f>
        <v>67779110</v>
      </c>
      <c r="D16" s="46">
        <f t="shared" si="2"/>
        <v>78403114</v>
      </c>
      <c r="E16" s="46">
        <f t="shared" si="2"/>
        <v>78403114</v>
      </c>
      <c r="F16" s="46">
        <f t="shared" si="2"/>
        <v>0</v>
      </c>
      <c r="G16" s="46">
        <f t="shared" si="2"/>
        <v>0</v>
      </c>
      <c r="H16" s="46">
        <f t="shared" si="2"/>
        <v>0</v>
      </c>
      <c r="I16" s="46">
        <f t="shared" si="2"/>
        <v>67779110</v>
      </c>
      <c r="J16" s="46">
        <f t="shared" si="2"/>
        <v>78403114</v>
      </c>
      <c r="K16" s="46">
        <f>SUM(K6:K14)</f>
        <v>77316584</v>
      </c>
      <c r="L16" s="10">
        <f t="shared" si="1"/>
        <v>78403114</v>
      </c>
    </row>
    <row r="17" spans="1:12" hidden="1">
      <c r="A17" s="9"/>
      <c r="B17" s="51"/>
      <c r="C17" s="78">
        <v>0</v>
      </c>
      <c r="D17" s="78">
        <v>0</v>
      </c>
      <c r="E17" s="78">
        <v>0</v>
      </c>
      <c r="F17" s="6"/>
      <c r="G17" s="6"/>
      <c r="H17" s="6"/>
      <c r="I17" s="6">
        <f t="shared" ref="I17:K22" si="3">C17+F17</f>
        <v>0</v>
      </c>
      <c r="J17" s="6">
        <f t="shared" si="3"/>
        <v>0</v>
      </c>
      <c r="K17" s="6">
        <f t="shared" si="3"/>
        <v>0</v>
      </c>
      <c r="L17" s="6">
        <f t="shared" si="1"/>
        <v>0</v>
      </c>
    </row>
    <row r="18" spans="1:12">
      <c r="A18" s="9" t="s">
        <v>1144</v>
      </c>
      <c r="B18" s="51" t="s">
        <v>1078</v>
      </c>
      <c r="C18" s="78">
        <v>4448060</v>
      </c>
      <c r="D18" s="78">
        <v>4448060</v>
      </c>
      <c r="E18" s="78">
        <v>4448060</v>
      </c>
      <c r="F18" s="6"/>
      <c r="G18" s="6"/>
      <c r="H18" s="6"/>
      <c r="I18" s="6">
        <f t="shared" si="3"/>
        <v>4448060</v>
      </c>
      <c r="J18" s="6">
        <f t="shared" si="3"/>
        <v>4448060</v>
      </c>
      <c r="K18" s="6">
        <f t="shared" si="3"/>
        <v>4448060</v>
      </c>
      <c r="L18" s="6">
        <f t="shared" si="1"/>
        <v>4448060</v>
      </c>
    </row>
    <row r="19" spans="1:12" hidden="1">
      <c r="A19" s="9"/>
      <c r="B19" s="51" t="s">
        <v>1058</v>
      </c>
      <c r="C19" s="78">
        <v>0</v>
      </c>
      <c r="D19" s="78"/>
      <c r="E19" s="78"/>
      <c r="F19" s="6"/>
      <c r="G19" s="6"/>
      <c r="H19" s="6"/>
      <c r="I19" s="6">
        <f t="shared" si="3"/>
        <v>0</v>
      </c>
      <c r="J19" s="6">
        <f t="shared" si="3"/>
        <v>0</v>
      </c>
      <c r="K19" s="6"/>
      <c r="L19" s="6">
        <f t="shared" si="1"/>
        <v>0</v>
      </c>
    </row>
    <row r="20" spans="1:12" s="97" customFormat="1">
      <c r="A20" s="51" t="s">
        <v>1145</v>
      </c>
      <c r="B20" s="51" t="s">
        <v>1079</v>
      </c>
      <c r="C20" s="78">
        <v>2648954</v>
      </c>
      <c r="D20" s="78">
        <v>2545874</v>
      </c>
      <c r="E20" s="78">
        <v>2545874</v>
      </c>
      <c r="F20" s="78"/>
      <c r="G20" s="78"/>
      <c r="H20" s="78"/>
      <c r="I20" s="78">
        <f t="shared" si="3"/>
        <v>2648954</v>
      </c>
      <c r="J20" s="78">
        <f t="shared" si="3"/>
        <v>2545874</v>
      </c>
      <c r="K20" s="78">
        <f t="shared" si="3"/>
        <v>2545874</v>
      </c>
      <c r="L20" s="6">
        <f t="shared" si="1"/>
        <v>2545874</v>
      </c>
    </row>
    <row r="21" spans="1:12" s="97" customFormat="1" hidden="1">
      <c r="A21" s="51"/>
      <c r="B21" s="51" t="s">
        <v>227</v>
      </c>
      <c r="C21" s="78"/>
      <c r="D21" s="78"/>
      <c r="E21" s="78"/>
      <c r="F21" s="78"/>
      <c r="G21" s="78"/>
      <c r="H21" s="78"/>
      <c r="I21" s="78">
        <f t="shared" si="3"/>
        <v>0</v>
      </c>
      <c r="J21" s="78">
        <f t="shared" si="3"/>
        <v>0</v>
      </c>
      <c r="K21" s="78">
        <f t="shared" si="3"/>
        <v>0</v>
      </c>
      <c r="L21" s="6">
        <f t="shared" si="1"/>
        <v>0</v>
      </c>
    </row>
    <row r="22" spans="1:12" s="97" customFormat="1" hidden="1">
      <c r="A22" s="51"/>
      <c r="B22" s="51" t="s">
        <v>929</v>
      </c>
      <c r="C22" s="78"/>
      <c r="D22" s="78"/>
      <c r="E22" s="78"/>
      <c r="F22" s="78"/>
      <c r="G22" s="78"/>
      <c r="H22" s="78"/>
      <c r="I22" s="78">
        <f t="shared" si="3"/>
        <v>0</v>
      </c>
      <c r="J22" s="78">
        <f t="shared" si="3"/>
        <v>0</v>
      </c>
      <c r="K22" s="78">
        <f t="shared" si="3"/>
        <v>0</v>
      </c>
      <c r="L22" s="6">
        <f t="shared" si="1"/>
        <v>0</v>
      </c>
    </row>
    <row r="23" spans="1:12" s="1" customFormat="1" ht="31.5">
      <c r="A23" s="9" t="s">
        <v>1146</v>
      </c>
      <c r="B23" s="94" t="s">
        <v>568</v>
      </c>
      <c r="C23" s="84">
        <f>SUM(C17:C22)</f>
        <v>7097014</v>
      </c>
      <c r="D23" s="84">
        <f>SUM(D17:D22)</f>
        <v>6993934</v>
      </c>
      <c r="E23" s="84">
        <f>SUM(E17:E22)</f>
        <v>6993934</v>
      </c>
      <c r="F23" s="84">
        <f t="shared" ref="F23:K23" si="4">SUM(F17:F21)</f>
        <v>0</v>
      </c>
      <c r="G23" s="84">
        <f t="shared" si="4"/>
        <v>0</v>
      </c>
      <c r="H23" s="84">
        <f t="shared" si="4"/>
        <v>0</v>
      </c>
      <c r="I23" s="84">
        <f t="shared" si="4"/>
        <v>7097014</v>
      </c>
      <c r="J23" s="84">
        <f t="shared" si="4"/>
        <v>6993934</v>
      </c>
      <c r="K23" s="84">
        <f t="shared" si="4"/>
        <v>6993934</v>
      </c>
      <c r="L23" s="10">
        <f t="shared" si="1"/>
        <v>6993934</v>
      </c>
    </row>
    <row r="24" spans="1:12" ht="31.5">
      <c r="A24" s="9" t="s">
        <v>1147</v>
      </c>
      <c r="B24" s="77" t="s">
        <v>98</v>
      </c>
      <c r="C24" s="78">
        <v>1800000</v>
      </c>
      <c r="D24" s="78">
        <v>2174530</v>
      </c>
      <c r="E24" s="78">
        <v>2174530</v>
      </c>
      <c r="F24" s="6"/>
      <c r="G24" s="6"/>
      <c r="H24" s="6"/>
      <c r="I24" s="6">
        <f>C24+F24</f>
        <v>1800000</v>
      </c>
      <c r="J24" s="6">
        <f>D24+G24</f>
        <v>2174530</v>
      </c>
      <c r="K24" s="6">
        <f>E24+H24</f>
        <v>2174530</v>
      </c>
      <c r="L24" s="6">
        <f t="shared" si="1"/>
        <v>2174530</v>
      </c>
    </row>
    <row r="25" spans="1:12" s="1" customFormat="1">
      <c r="A25" s="9" t="s">
        <v>1148</v>
      </c>
      <c r="B25" s="101" t="s">
        <v>196</v>
      </c>
      <c r="C25" s="10">
        <f t="shared" ref="C25:K25" si="5">SUM(C24)</f>
        <v>1800000</v>
      </c>
      <c r="D25" s="10">
        <f t="shared" si="5"/>
        <v>2174530</v>
      </c>
      <c r="E25" s="10">
        <f t="shared" si="5"/>
        <v>2174530</v>
      </c>
      <c r="F25" s="10">
        <f t="shared" si="5"/>
        <v>0</v>
      </c>
      <c r="G25" s="10">
        <f t="shared" si="5"/>
        <v>0</v>
      </c>
      <c r="H25" s="10">
        <f t="shared" si="5"/>
        <v>0</v>
      </c>
      <c r="I25" s="10">
        <f t="shared" si="5"/>
        <v>1800000</v>
      </c>
      <c r="J25" s="10">
        <f t="shared" si="5"/>
        <v>2174530</v>
      </c>
      <c r="K25" s="10">
        <f t="shared" si="5"/>
        <v>2174530</v>
      </c>
      <c r="L25" s="10">
        <f t="shared" si="1"/>
        <v>2174530</v>
      </c>
    </row>
    <row r="26" spans="1:12">
      <c r="A26" s="9" t="s">
        <v>1149</v>
      </c>
      <c r="B26" s="9" t="s">
        <v>241</v>
      </c>
      <c r="C26" s="6"/>
      <c r="D26" s="6">
        <v>2585300</v>
      </c>
      <c r="E26" s="6">
        <v>2585300</v>
      </c>
      <c r="F26" s="6"/>
      <c r="G26" s="6"/>
      <c r="H26" s="6"/>
      <c r="I26" s="6">
        <f t="shared" ref="I26:K31" si="6">C26+F26</f>
        <v>0</v>
      </c>
      <c r="J26" s="6">
        <f t="shared" si="6"/>
        <v>2585300</v>
      </c>
      <c r="K26" s="6">
        <f t="shared" si="6"/>
        <v>2585300</v>
      </c>
      <c r="L26" s="6">
        <f t="shared" si="1"/>
        <v>2585300</v>
      </c>
    </row>
    <row r="27" spans="1:12" hidden="1">
      <c r="A27" s="9"/>
      <c r="B27" s="9"/>
      <c r="C27" s="6"/>
      <c r="D27" s="6"/>
      <c r="E27" s="6"/>
      <c r="F27" s="6"/>
      <c r="G27" s="6"/>
      <c r="H27" s="6"/>
      <c r="I27" s="6"/>
      <c r="J27" s="6"/>
      <c r="K27" s="6"/>
      <c r="L27" s="6">
        <f t="shared" si="1"/>
        <v>0</v>
      </c>
    </row>
    <row r="28" spans="1:12" hidden="1">
      <c r="A28" s="9"/>
      <c r="B28" s="9"/>
      <c r="C28" s="6"/>
      <c r="D28" s="6"/>
      <c r="E28" s="6"/>
      <c r="F28" s="6"/>
      <c r="G28" s="6"/>
      <c r="H28" s="6"/>
      <c r="I28" s="6">
        <f t="shared" si="6"/>
        <v>0</v>
      </c>
      <c r="J28" s="6">
        <f t="shared" si="6"/>
        <v>0</v>
      </c>
      <c r="K28" s="6"/>
      <c r="L28" s="6">
        <f t="shared" si="1"/>
        <v>0</v>
      </c>
    </row>
    <row r="29" spans="1:12" hidden="1">
      <c r="A29" s="9"/>
      <c r="B29" s="9"/>
      <c r="C29" s="6"/>
      <c r="D29" s="6"/>
      <c r="E29" s="6"/>
      <c r="F29" s="6"/>
      <c r="G29" s="6"/>
      <c r="H29" s="6"/>
      <c r="I29" s="6">
        <f t="shared" si="6"/>
        <v>0</v>
      </c>
      <c r="J29" s="6">
        <f t="shared" si="6"/>
        <v>0</v>
      </c>
      <c r="K29" s="6"/>
      <c r="L29" s="6">
        <f t="shared" si="1"/>
        <v>0</v>
      </c>
    </row>
    <row r="30" spans="1:12" hidden="1">
      <c r="A30" s="9"/>
      <c r="B30" s="9"/>
      <c r="C30" s="6"/>
      <c r="D30" s="6"/>
      <c r="E30" s="6"/>
      <c r="F30" s="6"/>
      <c r="G30" s="6"/>
      <c r="H30" s="6"/>
      <c r="I30" s="6">
        <f t="shared" si="6"/>
        <v>0</v>
      </c>
      <c r="J30" s="6">
        <f t="shared" si="6"/>
        <v>0</v>
      </c>
      <c r="K30" s="6"/>
      <c r="L30" s="6">
        <f t="shared" si="1"/>
        <v>0</v>
      </c>
    </row>
    <row r="31" spans="1:12" hidden="1">
      <c r="A31" s="9"/>
      <c r="B31" s="38"/>
      <c r="C31" s="6"/>
      <c r="D31" s="6"/>
      <c r="E31" s="6"/>
      <c r="F31" s="6"/>
      <c r="G31" s="6"/>
      <c r="H31" s="6"/>
      <c r="I31" s="6">
        <f t="shared" si="6"/>
        <v>0</v>
      </c>
      <c r="J31" s="6">
        <f t="shared" si="6"/>
        <v>0</v>
      </c>
      <c r="K31" s="6">
        <f t="shared" si="6"/>
        <v>0</v>
      </c>
      <c r="L31" s="6">
        <f t="shared" si="1"/>
        <v>0</v>
      </c>
    </row>
    <row r="32" spans="1:12" s="1" customFormat="1">
      <c r="A32" s="9" t="s">
        <v>1150</v>
      </c>
      <c r="B32" s="110" t="s">
        <v>569</v>
      </c>
      <c r="C32" s="10">
        <f t="shared" ref="C32:K33" si="7">SUM(C26:C31)</f>
        <v>0</v>
      </c>
      <c r="D32" s="10">
        <f t="shared" si="7"/>
        <v>2585300</v>
      </c>
      <c r="E32" s="10">
        <f t="shared" si="7"/>
        <v>2585300</v>
      </c>
      <c r="F32" s="10">
        <f t="shared" si="7"/>
        <v>0</v>
      </c>
      <c r="G32" s="10">
        <f t="shared" si="7"/>
        <v>0</v>
      </c>
      <c r="H32" s="10">
        <f t="shared" si="7"/>
        <v>0</v>
      </c>
      <c r="I32" s="10">
        <f t="shared" si="7"/>
        <v>0</v>
      </c>
      <c r="J32" s="10">
        <f t="shared" si="7"/>
        <v>2585300</v>
      </c>
      <c r="K32" s="10">
        <f t="shared" si="7"/>
        <v>2585300</v>
      </c>
      <c r="L32" s="6">
        <f t="shared" si="1"/>
        <v>2585300</v>
      </c>
    </row>
    <row r="33" spans="1:12" s="1" customFormat="1" hidden="1">
      <c r="A33" s="9"/>
      <c r="B33" s="110" t="s">
        <v>1059</v>
      </c>
      <c r="C33" s="10"/>
      <c r="D33" s="10"/>
      <c r="E33" s="10"/>
      <c r="F33" s="10"/>
      <c r="G33" s="10"/>
      <c r="H33" s="10"/>
      <c r="I33" s="10">
        <f t="shared" si="7"/>
        <v>0</v>
      </c>
      <c r="J33" s="10">
        <f>D33+G33</f>
        <v>0</v>
      </c>
      <c r="K33" s="10">
        <f t="shared" si="7"/>
        <v>2585300</v>
      </c>
      <c r="L33" s="6">
        <f>E33+H33</f>
        <v>0</v>
      </c>
    </row>
    <row r="34" spans="1:12" s="43" customFormat="1">
      <c r="A34" s="341" t="s">
        <v>1151</v>
      </c>
      <c r="B34" s="4" t="s">
        <v>200</v>
      </c>
      <c r="C34" s="11">
        <f t="shared" ref="C34:L34" si="8">C16+C23+C25+C32+C33</f>
        <v>76676124</v>
      </c>
      <c r="D34" s="11">
        <f t="shared" si="8"/>
        <v>90156878</v>
      </c>
      <c r="E34" s="11">
        <f t="shared" si="8"/>
        <v>90156878</v>
      </c>
      <c r="F34" s="11">
        <f t="shared" si="8"/>
        <v>0</v>
      </c>
      <c r="G34" s="11">
        <f t="shared" si="8"/>
        <v>0</v>
      </c>
      <c r="H34" s="11">
        <f t="shared" si="8"/>
        <v>0</v>
      </c>
      <c r="I34" s="11">
        <f t="shared" si="8"/>
        <v>76676124</v>
      </c>
      <c r="J34" s="11">
        <f t="shared" si="8"/>
        <v>90156878</v>
      </c>
      <c r="K34" s="11">
        <f t="shared" si="8"/>
        <v>91655648</v>
      </c>
      <c r="L34" s="11">
        <f t="shared" si="8"/>
        <v>90156878</v>
      </c>
    </row>
    <row r="35" spans="1:12" hidden="1">
      <c r="B35" s="9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s="43" customFormat="1" hidden="1">
      <c r="B36" s="41" t="s">
        <v>243</v>
      </c>
      <c r="C36" s="11">
        <v>0</v>
      </c>
      <c r="D36" s="11"/>
      <c r="E36" s="11"/>
      <c r="F36" s="11">
        <v>0</v>
      </c>
      <c r="G36" s="11">
        <v>0</v>
      </c>
      <c r="H36" s="11">
        <v>0</v>
      </c>
      <c r="I36" s="11">
        <f>C36+F36</f>
        <v>0</v>
      </c>
      <c r="J36" s="11">
        <f>D36+G36</f>
        <v>0</v>
      </c>
      <c r="K36" s="11">
        <f>E36+H36</f>
        <v>0</v>
      </c>
      <c r="L36" s="11">
        <f>F36+I36</f>
        <v>0</v>
      </c>
    </row>
    <row r="38" spans="1:12" hidden="1">
      <c r="B38" s="9"/>
      <c r="C38" s="6"/>
      <c r="D38" s="6">
        <v>0</v>
      </c>
      <c r="E38" s="6"/>
      <c r="F38" s="6"/>
      <c r="G38" s="6"/>
      <c r="H38" s="6"/>
      <c r="I38" s="6"/>
      <c r="J38" s="6"/>
      <c r="K38" s="6"/>
      <c r="L38" s="10">
        <f>E38+H38</f>
        <v>0</v>
      </c>
    </row>
    <row r="39" spans="1:12" hidden="1">
      <c r="B39" s="9" t="s">
        <v>243</v>
      </c>
      <c r="C39" s="6"/>
      <c r="D39" s="6"/>
      <c r="E39" s="6"/>
      <c r="F39" s="6"/>
      <c r="G39" s="6"/>
      <c r="H39" s="6"/>
      <c r="I39" s="6">
        <f>C39+F39</f>
        <v>0</v>
      </c>
      <c r="J39" s="6">
        <f>D39+G39</f>
        <v>0</v>
      </c>
      <c r="K39" s="6"/>
      <c r="L39" s="6">
        <f>E39+H39</f>
        <v>0</v>
      </c>
    </row>
    <row r="40" spans="1:12" hidden="1">
      <c r="B40" s="9"/>
      <c r="C40" s="6"/>
      <c r="D40" s="6"/>
      <c r="E40" s="6"/>
      <c r="F40" s="6"/>
      <c r="G40" s="6"/>
      <c r="H40" s="6"/>
      <c r="I40" s="6"/>
      <c r="J40" s="6"/>
      <c r="K40" s="6"/>
      <c r="L40" s="6">
        <f>E40+H40</f>
        <v>0</v>
      </c>
    </row>
    <row r="41" spans="1:12" hidden="1">
      <c r="B41" s="9" t="s">
        <v>1026</v>
      </c>
      <c r="C41" s="6"/>
      <c r="D41" s="6"/>
      <c r="E41" s="6"/>
      <c r="F41" s="6"/>
      <c r="G41" s="6"/>
      <c r="H41" s="6"/>
      <c r="I41" s="6">
        <f>C41+F41</f>
        <v>0</v>
      </c>
      <c r="J41" s="6">
        <f>D41+G41</f>
        <v>0</v>
      </c>
      <c r="K41" s="6"/>
      <c r="L41" s="6">
        <f>E41+H41</f>
        <v>0</v>
      </c>
    </row>
    <row r="42" spans="1:12" s="1" customFormat="1" hidden="1">
      <c r="B42" s="27" t="s">
        <v>243</v>
      </c>
      <c r="C42" s="10">
        <f>SUM(C38:C41)</f>
        <v>0</v>
      </c>
      <c r="D42" s="10">
        <f t="shared" ref="D42:K42" si="9">SUM(D38:D41)</f>
        <v>0</v>
      </c>
      <c r="E42" s="10">
        <f t="shared" si="9"/>
        <v>0</v>
      </c>
      <c r="F42" s="10">
        <f t="shared" si="9"/>
        <v>0</v>
      </c>
      <c r="G42" s="10">
        <f t="shared" si="9"/>
        <v>0</v>
      </c>
      <c r="H42" s="10">
        <f t="shared" si="9"/>
        <v>0</v>
      </c>
      <c r="I42" s="10">
        <f t="shared" si="9"/>
        <v>0</v>
      </c>
      <c r="J42" s="10">
        <f t="shared" si="9"/>
        <v>0</v>
      </c>
      <c r="K42" s="10">
        <f t="shared" si="9"/>
        <v>0</v>
      </c>
      <c r="L42" s="10">
        <f>E42+H42</f>
        <v>0</v>
      </c>
    </row>
  </sheetData>
  <mergeCells count="2">
    <mergeCell ref="B2:L2"/>
    <mergeCell ref="B1:L1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60" orientation="landscape" r:id="rId1"/>
  <headerFooter alignWithMargins="0">
    <oddHeader xml:space="preserve">&amp;C7. melléklet a 7/2021. (V. 27.) önkormányzati rendelethez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34</vt:i4>
      </vt:variant>
      <vt:variant>
        <vt:lpstr>Névvel ellátott tartományok</vt:lpstr>
      </vt:variant>
      <vt:variant>
        <vt:i4>24</vt:i4>
      </vt:variant>
    </vt:vector>
  </HeadingPairs>
  <TitlesOfParts>
    <vt:vector size="58" baseType="lpstr">
      <vt:lpstr>bevételek össz</vt:lpstr>
      <vt:lpstr>kiadások össz</vt:lpstr>
      <vt:lpstr>finansz bev kiad</vt:lpstr>
      <vt:lpstr>létszám</vt:lpstr>
      <vt:lpstr>támogatásért átvett</vt:lpstr>
      <vt:lpstr>átvett pe</vt:lpstr>
      <vt:lpstr>helyi adók</vt:lpstr>
      <vt:lpstr>egyéb felhalm bevétel</vt:lpstr>
      <vt:lpstr>állami tám</vt:lpstr>
      <vt:lpstr>támog érték kiad</vt:lpstr>
      <vt:lpstr>átadott p</vt:lpstr>
      <vt:lpstr>beruh felújít</vt:lpstr>
      <vt:lpstr>E-EU PROJEKT</vt:lpstr>
      <vt:lpstr>tartalékok</vt:lpstr>
      <vt:lpstr>ellátottak pj.</vt:lpstr>
      <vt:lpstr>intézmény finansz</vt:lpstr>
      <vt:lpstr>ÚJ RENDELET MELLÉKLET</vt:lpstr>
      <vt:lpstr>új mell KÖH</vt:lpstr>
      <vt:lpstr>EI ÜTEMTERV</vt:lpstr>
      <vt:lpstr>ei ütemterv KÖH</vt:lpstr>
      <vt:lpstr>vagyonmérleg</vt:lpstr>
      <vt:lpstr>MÉRLEG KIADÁS</vt:lpstr>
      <vt:lpstr>MÉRLEG BEVÉTEL</vt:lpstr>
      <vt:lpstr>vagyonkimut</vt:lpstr>
      <vt:lpstr>pénzeszk.vált </vt:lpstr>
      <vt:lpstr>pm</vt:lpstr>
      <vt:lpstr>eredmény </vt:lpstr>
      <vt:lpstr>KÖZVETETT</vt:lpstr>
      <vt:lpstr>E -stabilitási</vt:lpstr>
      <vt:lpstr>TÖBB ÉVES</vt:lpstr>
      <vt:lpstr>gördülő</vt:lpstr>
      <vt:lpstr>hitel</vt:lpstr>
      <vt:lpstr>gazd</vt:lpstr>
      <vt:lpstr>környvéd.alap</vt:lpstr>
      <vt:lpstr>'eredmény '!Nyomtatási_cím</vt:lpstr>
      <vt:lpstr>gördülő!Nyomtatási_cím</vt:lpstr>
      <vt:lpstr>vagyonkimut!Nyomtatási_cím</vt:lpstr>
      <vt:lpstr>vagyonmérleg!Nyomtatási_cím</vt:lpstr>
      <vt:lpstr>'állami tám'!Nyomtatási_terület</vt:lpstr>
      <vt:lpstr>'átvett pe'!Nyomtatási_terület</vt:lpstr>
      <vt:lpstr>'beruh felújít'!Nyomtatási_terület</vt:lpstr>
      <vt:lpstr>'bevételek össz'!Nyomtatási_terület</vt:lpstr>
      <vt:lpstr>'E -stabilitási'!Nyomtatási_terület</vt:lpstr>
      <vt:lpstr>'E-EU PROJEKT'!Nyomtatási_terület</vt:lpstr>
      <vt:lpstr>'egyéb felhalm bevétel'!Nyomtatási_terület</vt:lpstr>
      <vt:lpstr>'EI ÜTEMTERV'!Nyomtatási_terület</vt:lpstr>
      <vt:lpstr>'ellátottak pj.'!Nyomtatási_terület</vt:lpstr>
      <vt:lpstr>'finansz bev kiad'!Nyomtatási_terület</vt:lpstr>
      <vt:lpstr>'intézmény finansz'!Nyomtatási_terület</vt:lpstr>
      <vt:lpstr>'kiadások össz'!Nyomtatási_terület</vt:lpstr>
      <vt:lpstr>KÖZVETETT!Nyomtatási_terület</vt:lpstr>
      <vt:lpstr>'MÉRLEG BEVÉTEL'!Nyomtatási_terület</vt:lpstr>
      <vt:lpstr>'MÉRLEG KIADÁS'!Nyomtatási_terület</vt:lpstr>
      <vt:lpstr>'támog érték kiad'!Nyomtatási_terület</vt:lpstr>
      <vt:lpstr>'támogatásért átvett'!Nyomtatási_terület</vt:lpstr>
      <vt:lpstr>tartalékok!Nyomtatási_terület</vt:lpstr>
      <vt:lpstr>'TÖBB ÉVES'!Nyomtatási_terület</vt:lpstr>
      <vt:lpstr>'ÚJ RENDELET MELLÉKLET'!Nyomtatási_terület</vt:lpstr>
    </vt:vector>
  </TitlesOfParts>
  <Company>vállalkozás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böbe</dc:creator>
  <cp:lastModifiedBy>Laci</cp:lastModifiedBy>
  <cp:lastPrinted>2021-05-31T08:03:10Z</cp:lastPrinted>
  <dcterms:created xsi:type="dcterms:W3CDTF">2013-01-22T19:33:25Z</dcterms:created>
  <dcterms:modified xsi:type="dcterms:W3CDTF">2021-05-31T08:55:36Z</dcterms:modified>
</cp:coreProperties>
</file>