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émethJózsef\előterjesztések\2021\K2020_mod2\"/>
    </mc:Choice>
  </mc:AlternateContent>
  <xr:revisionPtr revIDLastSave="0" documentId="8_{3C000142-C21C-4AD9-8127-3B9C386D853D}" xr6:coauthVersionLast="47" xr6:coauthVersionMax="47" xr10:uidLastSave="{00000000-0000-0000-0000-000000000000}"/>
  <bookViews>
    <workbookView xWindow="-120" yWindow="-120" windowWidth="20730" windowHeight="11160"/>
  </bookViews>
  <sheets>
    <sheet name="kiemelt ei" sheetId="1" r:id="rId1"/>
    <sheet name="Kiadások" sheetId="44" state="hidden" r:id="rId2"/>
    <sheet name="OVI_kiadások" sheetId="2" state="hidden" r:id="rId3"/>
    <sheet name="PH_kiadások" sheetId="15" state="hidden" r:id="rId4"/>
    <sheet name="MŰV_kiadások" sheetId="36" state="hidden" r:id="rId5"/>
    <sheet name="ÖNK_kiadások" sheetId="37" state="hidden" r:id="rId6"/>
    <sheet name="ÖSSZ_kiadások" sheetId="17" state="hidden" r:id="rId7"/>
    <sheet name="Bevételek" sheetId="45" state="hidden" r:id="rId8"/>
    <sheet name="OVI_bevételek" sheetId="3" state="hidden" r:id="rId9"/>
    <sheet name="PH_bevételek" sheetId="10" state="hidden" r:id="rId10"/>
    <sheet name="MŰV_bevételek" sheetId="34" state="hidden" r:id="rId11"/>
    <sheet name="ÖNK_bevételek" sheetId="38" state="hidden" r:id="rId12"/>
    <sheet name="ÖSSZ_bevételek" sheetId="33" state="hidden" r:id="rId13"/>
    <sheet name="létszám" sheetId="8" state="hidden" r:id="rId14"/>
    <sheet name="beruházások felújítások" sheetId="11" state="hidden" r:id="rId15"/>
    <sheet name="EU projektek" sheetId="18" state="hidden" r:id="rId16"/>
    <sheet name="hitelek" sheetId="28" state="hidden" r:id="rId17"/>
    <sheet name="intézmény_finanszírozás" sheetId="27" state="hidden" r:id="rId18"/>
    <sheet name="szociális kiadások" sheetId="29" state="hidden" r:id="rId19"/>
    <sheet name="átadott_peszk." sheetId="30" state="hidden" r:id="rId20"/>
    <sheet name="átvett_peszk." sheetId="31" state="hidden" r:id="rId21"/>
    <sheet name="helyi adók" sheetId="32" state="hidden" r:id="rId22"/>
    <sheet name="maradvány" sheetId="42" state="hidden" r:id="rId23"/>
    <sheet name="vagyonkimutatás" sheetId="43" state="hidden" r:id="rId24"/>
    <sheet name="ONK_MERLEG" sheetId="25" state="hidden" r:id="rId25"/>
    <sheet name="OVI_MERLEG" sheetId="39" state="hidden" r:id="rId26"/>
    <sheet name="PH_MERLEG" sheetId="40" state="hidden" r:id="rId27"/>
    <sheet name="MUVHAZ_MERLEG" sheetId="41" state="hidden" r:id="rId28"/>
  </sheets>
  <definedNames>
    <definedName name="_xlnm.Print_Area" localSheetId="19">átadott_peszk.!$A$1:$E$118</definedName>
    <definedName name="_xlnm.Print_Area" localSheetId="20">átvett_peszk.!$A$1:$E$117</definedName>
    <definedName name="_xlnm.Print_Area" localSheetId="14">'beruházások felújítások'!$A$1:$F$47</definedName>
    <definedName name="_xlnm.Print_Area" localSheetId="15">'EU projektek'!$A$1:$B$43</definedName>
    <definedName name="_xlnm.Print_Area" localSheetId="16">hitelek!$A$1:$F$69</definedName>
    <definedName name="_xlnm.Print_Area" localSheetId="17">intézmény_finanszírozás!$A$1:$F$8</definedName>
    <definedName name="_xlnm.Print_Area" localSheetId="0">'kiemelt ei'!$A$1:$F$29</definedName>
    <definedName name="_xlnm.Print_Area" localSheetId="13">létszám!$A$1:$F$33</definedName>
    <definedName name="_xlnm.Print_Area" localSheetId="27">MUVHAZ_MERLEG!#REF!</definedName>
    <definedName name="_xlnm.Print_Area" localSheetId="10">MŰV_bevételek!$A$1:$E$97</definedName>
    <definedName name="_xlnm.Print_Area" localSheetId="24">ONK_MERLEG!#REF!</definedName>
    <definedName name="_xlnm.Print_Area" localSheetId="8">OVI_bevételek!$A$1:$E$95</definedName>
    <definedName name="_xlnm.Print_Area" localSheetId="2">OVI_kiadások!$A$1:$E$123</definedName>
    <definedName name="_xlnm.Print_Area" localSheetId="25">OVI_MERLEG!$B$1:$C$40</definedName>
    <definedName name="_xlnm.Print_Area" localSheetId="12">ÖSSZ_bevételek!$A$1:$E$97</definedName>
    <definedName name="_xlnm.Print_Area" localSheetId="6">ÖSSZ_kiadások!$A$1:$E$122</definedName>
    <definedName name="_xlnm.Print_Area" localSheetId="9">PH_bevételek!$A$1:$E$97</definedName>
    <definedName name="_xlnm.Print_Area" localSheetId="3">PH_kiadások!$A$1:$E$123</definedName>
    <definedName name="_xlnm.Print_Area" localSheetId="26">PH_MERLEG!#REF!</definedName>
    <definedName name="_xlnm.Print_Area" localSheetId="18">'szociális kiadások'!$A$1:$E$42</definedName>
    <definedName name="_xlnm.Print_Area" localSheetId="23">vagyonkimutatás!$A$1:$F$143</definedName>
    <definedName name="_pr232" localSheetId="27">MUVHAZ_MERLEG!#REF!</definedName>
    <definedName name="_pr232" localSheetId="24">ONK_MERLEG!#REF!</definedName>
    <definedName name="_pr232" localSheetId="25">OVI_MERLEG!$B$16</definedName>
    <definedName name="_pr232" localSheetId="26">PH_MERLEG!#REF!</definedName>
    <definedName name="_pr233" localSheetId="27">MUVHAZ_MERLEG!#REF!</definedName>
    <definedName name="_pr233" localSheetId="24">ONK_MERLEG!#REF!</definedName>
    <definedName name="_pr233" localSheetId="25">OVI_MERLEG!$B$17</definedName>
    <definedName name="_pr233" localSheetId="26">PH_MERLEG!#REF!</definedName>
    <definedName name="_pr234" localSheetId="27">MUVHAZ_MERLEG!#REF!</definedName>
    <definedName name="_pr234" localSheetId="24">ONK_MERLEG!#REF!</definedName>
    <definedName name="_pr234" localSheetId="25">OVI_MERLEG!$B$18</definedName>
    <definedName name="_pr234" localSheetId="26">PH_MERLEG!#REF!</definedName>
    <definedName name="_pr235" localSheetId="27">MUVHAZ_MERLEG!#REF!</definedName>
    <definedName name="_pr235" localSheetId="24">ONK_MERLEG!#REF!</definedName>
    <definedName name="_pr235" localSheetId="25">OVI_MERLEG!$B$19</definedName>
    <definedName name="_pr235" localSheetId="26">PH_MERLEG!#REF!</definedName>
    <definedName name="_pr236" localSheetId="27">MUVHAZ_MERLEG!#REF!</definedName>
    <definedName name="_pr236" localSheetId="24">ONK_MERLEG!#REF!</definedName>
    <definedName name="_pr236" localSheetId="25">OVI_MERLEG!$B$20</definedName>
    <definedName name="_pr236" localSheetId="26">PH_MERLEG!#REF!</definedName>
    <definedName name="_pr312" localSheetId="27">MUVHAZ_MERLEG!#REF!</definedName>
    <definedName name="_pr312" localSheetId="24">ONK_MERLEG!#REF!</definedName>
    <definedName name="_pr312" localSheetId="25">OVI_MERLEG!$B$7</definedName>
    <definedName name="_pr312" localSheetId="26">PH_MERLEG!#REF!</definedName>
    <definedName name="_pr313" localSheetId="27">MUVHAZ_MERLEG!#REF!</definedName>
    <definedName name="_pr313" localSheetId="24">ONK_MERLEG!#REF!</definedName>
    <definedName name="_pr313" localSheetId="25">OVI_MERLEG!$B$8</definedName>
    <definedName name="_pr313" localSheetId="26">PH_MERLEG!#REF!</definedName>
    <definedName name="_pr314" localSheetId="27">MUVHAZ_MERLEG!#REF!</definedName>
    <definedName name="_pr314" localSheetId="24">ONK_MERLEG!#REF!</definedName>
    <definedName name="_pr314" localSheetId="25">OVI_MERLEG!$B$9</definedName>
    <definedName name="_pr314" localSheetId="26">PH_MERLEG!#REF!</definedName>
    <definedName name="_pr315" localSheetId="27">MUVHAZ_MERLEG!#REF!</definedName>
    <definedName name="_pr315" localSheetId="24">ONK_MERLEG!#REF!</definedName>
    <definedName name="_pr315" localSheetId="25">OVI_MERLEG!$B$10</definedName>
    <definedName name="_pr315" localSheetId="26">PH_MERLEG!#REF!</definedName>
  </definedNames>
  <calcPr calcId="181029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6" i="1"/>
  <c r="D18" i="1"/>
  <c r="D19" i="1"/>
  <c r="D20" i="1"/>
  <c r="D21" i="1"/>
  <c r="D22" i="1"/>
  <c r="D23" i="1"/>
  <c r="D24" i="1"/>
  <c r="D27" i="1"/>
  <c r="D5" i="1"/>
  <c r="D35" i="41"/>
  <c r="D40" i="41"/>
  <c r="D24" i="41"/>
  <c r="D20" i="41"/>
  <c r="D27" i="41"/>
  <c r="D11" i="41"/>
  <c r="D40" i="40"/>
  <c r="D20" i="40"/>
  <c r="D11" i="40"/>
  <c r="D27" i="40"/>
  <c r="D40" i="39"/>
  <c r="D35" i="39"/>
  <c r="D24" i="39"/>
  <c r="D27" i="39"/>
  <c r="D20" i="39"/>
  <c r="D11" i="39"/>
  <c r="B70" i="43"/>
  <c r="C53" i="43"/>
  <c r="C37" i="43"/>
  <c r="B37" i="43"/>
  <c r="B53" i="43"/>
  <c r="B86" i="43"/>
  <c r="B113" i="43"/>
  <c r="C30" i="43"/>
  <c r="B30" i="43"/>
  <c r="C19" i="43"/>
  <c r="F28" i="28"/>
  <c r="D28" i="28"/>
  <c r="G30" i="11"/>
  <c r="G31" i="11"/>
  <c r="C21" i="11"/>
  <c r="C20" i="11"/>
  <c r="C32" i="11"/>
  <c r="D21" i="11"/>
  <c r="E21" i="11"/>
  <c r="F21" i="11"/>
  <c r="G49" i="44"/>
  <c r="C49" i="44"/>
  <c r="D49" i="44"/>
  <c r="B49" i="44"/>
  <c r="B53" i="44"/>
  <c r="D53" i="44"/>
  <c r="E53" i="44"/>
  <c r="F53" i="44"/>
  <c r="F64" i="44"/>
  <c r="G53" i="44"/>
  <c r="G64" i="44"/>
  <c r="C53" i="44"/>
  <c r="E49" i="44"/>
  <c r="F49" i="44"/>
  <c r="C44" i="44"/>
  <c r="D44" i="44"/>
  <c r="E44" i="44"/>
  <c r="F44" i="44"/>
  <c r="G44" i="44"/>
  <c r="H44" i="44"/>
  <c r="I44" i="44"/>
  <c r="J44" i="44"/>
  <c r="K44" i="44"/>
  <c r="L44" i="44"/>
  <c r="M44" i="44"/>
  <c r="N44" i="44"/>
  <c r="O44" i="44"/>
  <c r="P44" i="44"/>
  <c r="B44" i="44"/>
  <c r="C39" i="44"/>
  <c r="C45" i="44"/>
  <c r="D39" i="44"/>
  <c r="E39" i="44"/>
  <c r="F39" i="44"/>
  <c r="G39" i="44"/>
  <c r="G45" i="44"/>
  <c r="H39" i="44"/>
  <c r="I39" i="44"/>
  <c r="J39" i="44"/>
  <c r="K39" i="44"/>
  <c r="K45" i="44"/>
  <c r="L39" i="44"/>
  <c r="M39" i="44"/>
  <c r="N39" i="44"/>
  <c r="O39" i="44"/>
  <c r="O45" i="44"/>
  <c r="P39" i="44"/>
  <c r="B39" i="44"/>
  <c r="C37" i="44"/>
  <c r="D37" i="44"/>
  <c r="E37" i="44"/>
  <c r="F37" i="44"/>
  <c r="G37" i="44"/>
  <c r="H37" i="44"/>
  <c r="I37" i="44"/>
  <c r="J37" i="44"/>
  <c r="K37" i="44"/>
  <c r="L37" i="44"/>
  <c r="M37" i="44"/>
  <c r="N37" i="44"/>
  <c r="O37" i="44"/>
  <c r="P37" i="44"/>
  <c r="B37" i="44"/>
  <c r="C27" i="44"/>
  <c r="D27" i="44"/>
  <c r="E27" i="44"/>
  <c r="F27" i="44"/>
  <c r="G27" i="44"/>
  <c r="H27" i="44"/>
  <c r="I27" i="44"/>
  <c r="J27" i="44"/>
  <c r="K27" i="44"/>
  <c r="L27" i="44"/>
  <c r="M27" i="44"/>
  <c r="N27" i="44"/>
  <c r="O27" i="44"/>
  <c r="P27" i="44"/>
  <c r="B27" i="44"/>
  <c r="B45" i="44"/>
  <c r="B74" i="44"/>
  <c r="C24" i="44"/>
  <c r="D24" i="44"/>
  <c r="E24" i="44"/>
  <c r="F24" i="44"/>
  <c r="G24" i="44"/>
  <c r="H24" i="44"/>
  <c r="I24" i="44"/>
  <c r="J24" i="44"/>
  <c r="K24" i="44"/>
  <c r="L24" i="44"/>
  <c r="M24" i="44"/>
  <c r="N24" i="44"/>
  <c r="O24" i="44"/>
  <c r="P24" i="44"/>
  <c r="B24" i="44"/>
  <c r="C17" i="44"/>
  <c r="D17" i="44"/>
  <c r="E17" i="44"/>
  <c r="F17" i="44"/>
  <c r="G17" i="44"/>
  <c r="H17" i="44"/>
  <c r="I17" i="44"/>
  <c r="J17" i="44"/>
  <c r="K17" i="44"/>
  <c r="L17" i="44"/>
  <c r="M17" i="44"/>
  <c r="N17" i="44"/>
  <c r="O17" i="44"/>
  <c r="P17" i="44"/>
  <c r="B17" i="44"/>
  <c r="C73" i="44"/>
  <c r="D73" i="44"/>
  <c r="E73" i="44"/>
  <c r="F73" i="44"/>
  <c r="G73" i="44"/>
  <c r="H73" i="44"/>
  <c r="I73" i="44"/>
  <c r="J73" i="44"/>
  <c r="K73" i="44"/>
  <c r="L73" i="44"/>
  <c r="M73" i="44"/>
  <c r="N73" i="44"/>
  <c r="O73" i="44"/>
  <c r="P73" i="44"/>
  <c r="B73" i="44"/>
  <c r="C70" i="44"/>
  <c r="D70" i="44"/>
  <c r="E70" i="44"/>
  <c r="F70" i="44"/>
  <c r="G70" i="44"/>
  <c r="H70" i="44"/>
  <c r="I70" i="44"/>
  <c r="J70" i="44"/>
  <c r="K70" i="44"/>
  <c r="L70" i="44"/>
  <c r="M70" i="44"/>
  <c r="N70" i="44"/>
  <c r="O70" i="44"/>
  <c r="P70" i="44"/>
  <c r="B70" i="44"/>
  <c r="D64" i="44"/>
  <c r="E64" i="44"/>
  <c r="C64" i="44"/>
  <c r="B64" i="44"/>
  <c r="P18" i="44"/>
  <c r="M18" i="44"/>
  <c r="J18" i="44"/>
  <c r="G18" i="44"/>
  <c r="D18" i="44"/>
  <c r="E80" i="44"/>
  <c r="F80" i="44"/>
  <c r="C79" i="44"/>
  <c r="C80" i="44"/>
  <c r="D79" i="44"/>
  <c r="D80" i="44"/>
  <c r="E79" i="44"/>
  <c r="F79" i="44"/>
  <c r="G79" i="44"/>
  <c r="G80" i="44"/>
  <c r="B79" i="44"/>
  <c r="B80" i="44"/>
  <c r="E15" i="1"/>
  <c r="C15" i="1"/>
  <c r="D15" i="1"/>
  <c r="B15" i="1"/>
  <c r="B17" i="1"/>
  <c r="E26" i="1"/>
  <c r="E28" i="1"/>
  <c r="C26" i="1"/>
  <c r="D26" i="1"/>
  <c r="C35" i="41"/>
  <c r="C40" i="41"/>
  <c r="C20" i="41"/>
  <c r="C27" i="41"/>
  <c r="C11" i="41"/>
  <c r="C38" i="40"/>
  <c r="C35" i="40"/>
  <c r="C40" i="40"/>
  <c r="C24" i="40"/>
  <c r="C27" i="40"/>
  <c r="C20" i="40"/>
  <c r="C40" i="39"/>
  <c r="C38" i="39"/>
  <c r="C35" i="39"/>
  <c r="C24" i="39"/>
  <c r="C27" i="39"/>
  <c r="C20" i="39"/>
  <c r="C11" i="39"/>
  <c r="B10" i="42"/>
  <c r="E34" i="32"/>
  <c r="E72" i="31"/>
  <c r="D72" i="31"/>
  <c r="D38" i="31"/>
  <c r="D63" i="30"/>
  <c r="E63" i="30"/>
  <c r="C63" i="30"/>
  <c r="F6" i="27"/>
  <c r="G33" i="11"/>
  <c r="G34" i="11"/>
  <c r="G35" i="11"/>
  <c r="G27" i="11"/>
  <c r="G22" i="11"/>
  <c r="G23" i="11"/>
  <c r="G24" i="11"/>
  <c r="G13" i="11"/>
  <c r="G20" i="11"/>
  <c r="G11" i="11"/>
  <c r="C12" i="11"/>
  <c r="C9" i="11"/>
  <c r="C25" i="1"/>
  <c r="D25" i="1"/>
  <c r="E25" i="1"/>
  <c r="B25" i="1"/>
  <c r="B28" i="1"/>
  <c r="C14" i="1"/>
  <c r="D14" i="1"/>
  <c r="C17" i="1"/>
  <c r="D17" i="1"/>
  <c r="E14" i="1"/>
  <c r="B14" i="1"/>
  <c r="C138" i="43"/>
  <c r="B137" i="43"/>
  <c r="D137" i="43"/>
  <c r="B132" i="43"/>
  <c r="D132" i="43"/>
  <c r="B121" i="43"/>
  <c r="D121" i="43"/>
  <c r="C107" i="43"/>
  <c r="B106" i="43"/>
  <c r="D106" i="43"/>
  <c r="D97" i="43"/>
  <c r="D41" i="43"/>
  <c r="D31" i="43"/>
  <c r="D34" i="43"/>
  <c r="B29" i="43"/>
  <c r="D19" i="43"/>
  <c r="D12" i="43"/>
  <c r="D9" i="43"/>
  <c r="D10" i="43"/>
  <c r="D11" i="43"/>
  <c r="D13" i="43"/>
  <c r="D14" i="43"/>
  <c r="D15" i="43"/>
  <c r="D16" i="43"/>
  <c r="D17" i="43"/>
  <c r="D18" i="43"/>
  <c r="D20" i="43"/>
  <c r="D21" i="43"/>
  <c r="D22" i="43"/>
  <c r="D23" i="43"/>
  <c r="D24" i="43"/>
  <c r="D25" i="43"/>
  <c r="D26" i="43"/>
  <c r="D27" i="43"/>
  <c r="D28" i="43"/>
  <c r="D32" i="43"/>
  <c r="D35" i="43"/>
  <c r="D36" i="43"/>
  <c r="D38" i="43"/>
  <c r="D39" i="43"/>
  <c r="D40" i="43"/>
  <c r="D37" i="43"/>
  <c r="D42" i="43"/>
  <c r="D43" i="43"/>
  <c r="D44" i="43"/>
  <c r="D45" i="43"/>
  <c r="D46" i="43"/>
  <c r="D47" i="43"/>
  <c r="D48" i="43"/>
  <c r="D49" i="43"/>
  <c r="D50" i="43"/>
  <c r="D51" i="43"/>
  <c r="D52" i="43"/>
  <c r="D54" i="43"/>
  <c r="D55" i="43"/>
  <c r="D56" i="43"/>
  <c r="D57" i="43"/>
  <c r="D59" i="43"/>
  <c r="D60" i="43"/>
  <c r="D61" i="43"/>
  <c r="D62" i="43"/>
  <c r="D63" i="43"/>
  <c r="D64" i="43"/>
  <c r="D65" i="43"/>
  <c r="D66" i="43"/>
  <c r="D67" i="43"/>
  <c r="D68" i="43"/>
  <c r="D69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7" i="43"/>
  <c r="D88" i="43"/>
  <c r="D89" i="43"/>
  <c r="D90" i="43"/>
  <c r="D91" i="43"/>
  <c r="D92" i="43"/>
  <c r="D93" i="43"/>
  <c r="D94" i="43"/>
  <c r="D95" i="43"/>
  <c r="D98" i="43"/>
  <c r="D99" i="43"/>
  <c r="D100" i="43"/>
  <c r="D101" i="43"/>
  <c r="D102" i="43"/>
  <c r="D103" i="43"/>
  <c r="D104" i="43"/>
  <c r="D105" i="43"/>
  <c r="D108" i="43"/>
  <c r="D109" i="43"/>
  <c r="D110" i="43"/>
  <c r="D111" i="43"/>
  <c r="D112" i="43"/>
  <c r="D114" i="43"/>
  <c r="D115" i="43"/>
  <c r="D116" i="43"/>
  <c r="D117" i="43"/>
  <c r="D118" i="43"/>
  <c r="D119" i="43"/>
  <c r="D120" i="43"/>
  <c r="D122" i="43"/>
  <c r="D123" i="43"/>
  <c r="D124" i="43"/>
  <c r="D125" i="43"/>
  <c r="D126" i="43"/>
  <c r="D127" i="43"/>
  <c r="D128" i="43"/>
  <c r="D129" i="43"/>
  <c r="D130" i="43"/>
  <c r="D131" i="43"/>
  <c r="D133" i="43"/>
  <c r="D134" i="43"/>
  <c r="D135" i="43"/>
  <c r="D136" i="43"/>
  <c r="D8" i="43"/>
  <c r="D118" i="30"/>
  <c r="E118" i="30"/>
  <c r="C118" i="30"/>
  <c r="C28" i="28"/>
  <c r="E28" i="28"/>
  <c r="B14" i="18"/>
  <c r="E37" i="11"/>
  <c r="D32" i="11"/>
  <c r="D36" i="11"/>
  <c r="D37" i="11"/>
  <c r="G37" i="11"/>
  <c r="G29" i="11"/>
  <c r="G28" i="11"/>
  <c r="G10" i="11"/>
  <c r="F9" i="11"/>
  <c r="E9" i="11"/>
  <c r="G25" i="11"/>
  <c r="D9" i="11"/>
  <c r="D26" i="11"/>
  <c r="G8" i="11"/>
  <c r="E22" i="8"/>
  <c r="B18" i="8"/>
  <c r="B22" i="8"/>
  <c r="E56" i="38"/>
  <c r="E60" i="38"/>
  <c r="E53" i="38"/>
  <c r="E54" i="38"/>
  <c r="E54" i="33"/>
  <c r="E35" i="38"/>
  <c r="E43" i="38"/>
  <c r="E43" i="33"/>
  <c r="E34" i="38"/>
  <c r="C34" i="38"/>
  <c r="E31" i="38"/>
  <c r="E31" i="33"/>
  <c r="E17" i="38"/>
  <c r="E70" i="17"/>
  <c r="C59" i="37"/>
  <c r="E40" i="37"/>
  <c r="D40" i="36"/>
  <c r="E40" i="36"/>
  <c r="E39" i="15"/>
  <c r="C19" i="15"/>
  <c r="C23" i="15"/>
  <c r="C58" i="43"/>
  <c r="B58" i="43"/>
  <c r="C96" i="43"/>
  <c r="B96" i="43"/>
  <c r="D96" i="43"/>
  <c r="D34" i="32"/>
  <c r="C34" i="32"/>
  <c r="C9" i="32"/>
  <c r="D9" i="32"/>
  <c r="E9" i="32"/>
  <c r="D116" i="31"/>
  <c r="E116" i="31"/>
  <c r="C116" i="31"/>
  <c r="D38" i="30"/>
  <c r="E38" i="30"/>
  <c r="C38" i="30"/>
  <c r="F60" i="28"/>
  <c r="F20" i="8"/>
  <c r="E10" i="8"/>
  <c r="E27" i="8"/>
  <c r="B26" i="8"/>
  <c r="B27" i="8"/>
  <c r="F27" i="8"/>
  <c r="E8" i="17"/>
  <c r="D19" i="2"/>
  <c r="D64" i="3"/>
  <c r="E64" i="3"/>
  <c r="C64" i="3"/>
  <c r="C64" i="33"/>
  <c r="C54" i="38"/>
  <c r="D54" i="38"/>
  <c r="D54" i="33"/>
  <c r="E77" i="38"/>
  <c r="E88" i="38"/>
  <c r="E95" i="38"/>
  <c r="C9" i="17"/>
  <c r="C29" i="43"/>
  <c r="C86" i="43"/>
  <c r="C113" i="43"/>
  <c r="C70" i="43"/>
  <c r="D70" i="43"/>
  <c r="E109" i="17"/>
  <c r="D109" i="17"/>
  <c r="C109" i="17"/>
  <c r="D87" i="37"/>
  <c r="D87" i="17"/>
  <c r="E87" i="37"/>
  <c r="E87" i="17"/>
  <c r="C87" i="37"/>
  <c r="C87" i="17"/>
  <c r="D96" i="37"/>
  <c r="D96" i="17"/>
  <c r="E96" i="37"/>
  <c r="E96" i="17"/>
  <c r="C96" i="37"/>
  <c r="D120" i="17"/>
  <c r="D119" i="17"/>
  <c r="D107" i="17"/>
  <c r="D108" i="17"/>
  <c r="D111" i="17"/>
  <c r="D112" i="17"/>
  <c r="D113" i="17"/>
  <c r="D59" i="37"/>
  <c r="D59" i="17"/>
  <c r="D19" i="37"/>
  <c r="E120" i="17"/>
  <c r="E119" i="17"/>
  <c r="E107" i="17"/>
  <c r="E108" i="17"/>
  <c r="E111" i="17"/>
  <c r="E112" i="17"/>
  <c r="E113" i="17"/>
  <c r="E59" i="37"/>
  <c r="C120" i="17"/>
  <c r="C119" i="17"/>
  <c r="C107" i="17"/>
  <c r="C108" i="17"/>
  <c r="C111" i="17"/>
  <c r="C112" i="17"/>
  <c r="C113" i="17"/>
  <c r="D82" i="38"/>
  <c r="D88" i="38"/>
  <c r="D95" i="38"/>
  <c r="D96" i="38"/>
  <c r="E82" i="38"/>
  <c r="C82" i="38"/>
  <c r="C88" i="38"/>
  <c r="C95" i="38"/>
  <c r="C96" i="38"/>
  <c r="D47" i="38"/>
  <c r="E47" i="38"/>
  <c r="C47" i="38"/>
  <c r="C47" i="33"/>
  <c r="D60" i="38"/>
  <c r="D60" i="33"/>
  <c r="E60" i="33"/>
  <c r="C60" i="38"/>
  <c r="D30" i="38"/>
  <c r="D30" i="33"/>
  <c r="E30" i="38"/>
  <c r="E30" i="33"/>
  <c r="C30" i="38"/>
  <c r="C32" i="38"/>
  <c r="D82" i="34"/>
  <c r="D88" i="34"/>
  <c r="D95" i="34"/>
  <c r="E82" i="34"/>
  <c r="E88" i="34"/>
  <c r="E95" i="34"/>
  <c r="C82" i="34"/>
  <c r="C88" i="34"/>
  <c r="C95" i="34"/>
  <c r="D47" i="34"/>
  <c r="E47" i="34"/>
  <c r="E66" i="34"/>
  <c r="C47" i="34"/>
  <c r="D43" i="34"/>
  <c r="E43" i="34"/>
  <c r="C43" i="34"/>
  <c r="C66" i="34"/>
  <c r="C66" i="33"/>
  <c r="D18" i="34"/>
  <c r="E18" i="34"/>
  <c r="C18" i="34"/>
  <c r="D82" i="10"/>
  <c r="D88" i="10"/>
  <c r="D95" i="10"/>
  <c r="E82" i="10"/>
  <c r="E88" i="10"/>
  <c r="E95" i="10"/>
  <c r="E96" i="10"/>
  <c r="C82" i="10"/>
  <c r="C88" i="10"/>
  <c r="C95" i="10"/>
  <c r="C96" i="10"/>
  <c r="E43" i="10"/>
  <c r="C43" i="10"/>
  <c r="D18" i="10"/>
  <c r="E18" i="10"/>
  <c r="C18" i="10"/>
  <c r="C66" i="10"/>
  <c r="D82" i="3"/>
  <c r="D88" i="3"/>
  <c r="D95" i="3"/>
  <c r="E82" i="3"/>
  <c r="C82" i="3"/>
  <c r="C88" i="3"/>
  <c r="C95" i="3"/>
  <c r="C96" i="3"/>
  <c r="D47" i="3"/>
  <c r="E47" i="3"/>
  <c r="C47" i="3"/>
  <c r="D43" i="3"/>
  <c r="E43" i="3"/>
  <c r="C43" i="3"/>
  <c r="D18" i="3"/>
  <c r="E18" i="3"/>
  <c r="C18" i="3"/>
  <c r="D102" i="37"/>
  <c r="E102" i="37"/>
  <c r="E114" i="37"/>
  <c r="E121" i="37"/>
  <c r="C102" i="37"/>
  <c r="C102" i="17"/>
  <c r="D43" i="37"/>
  <c r="E43" i="37"/>
  <c r="C43" i="37"/>
  <c r="D43" i="36"/>
  <c r="E43" i="36"/>
  <c r="C43" i="36"/>
  <c r="E43" i="15"/>
  <c r="C43" i="15"/>
  <c r="D32" i="15"/>
  <c r="E32" i="15"/>
  <c r="D43" i="2"/>
  <c r="D43" i="17"/>
  <c r="E43" i="2"/>
  <c r="C43" i="2"/>
  <c r="C19" i="2"/>
  <c r="E22" i="32"/>
  <c r="D22" i="32"/>
  <c r="D94" i="31"/>
  <c r="C94" i="31"/>
  <c r="E94" i="31"/>
  <c r="E38" i="31"/>
  <c r="E12" i="38"/>
  <c r="E18" i="38"/>
  <c r="E18" i="33"/>
  <c r="E64" i="38"/>
  <c r="E19" i="37"/>
  <c r="E23" i="37"/>
  <c r="E23" i="17"/>
  <c r="E29" i="37"/>
  <c r="E32" i="37"/>
  <c r="E49" i="37"/>
  <c r="E73" i="37"/>
  <c r="E73" i="17"/>
  <c r="E82" i="37"/>
  <c r="E19" i="2"/>
  <c r="E19" i="17"/>
  <c r="E23" i="2"/>
  <c r="E29" i="2"/>
  <c r="E40" i="2"/>
  <c r="E49" i="2"/>
  <c r="E82" i="2"/>
  <c r="E19" i="15"/>
  <c r="E23" i="15"/>
  <c r="E49" i="15"/>
  <c r="E59" i="15"/>
  <c r="E59" i="17"/>
  <c r="E82" i="15"/>
  <c r="E19" i="36"/>
  <c r="E23" i="36"/>
  <c r="E29" i="36"/>
  <c r="E49" i="36"/>
  <c r="E82" i="36"/>
  <c r="E25" i="17"/>
  <c r="D43" i="38"/>
  <c r="D12" i="38"/>
  <c r="D18" i="38"/>
  <c r="D64" i="38"/>
  <c r="D64" i="33"/>
  <c r="D47" i="33"/>
  <c r="D23" i="37"/>
  <c r="D29" i="37"/>
  <c r="D32" i="37"/>
  <c r="D40" i="37"/>
  <c r="D49" i="37"/>
  <c r="D73" i="37"/>
  <c r="D73" i="17"/>
  <c r="D82" i="37"/>
  <c r="D23" i="2"/>
  <c r="D29" i="2"/>
  <c r="D40" i="2"/>
  <c r="D40" i="17"/>
  <c r="D49" i="2"/>
  <c r="D49" i="17"/>
  <c r="D82" i="2"/>
  <c r="D19" i="15"/>
  <c r="D23" i="15"/>
  <c r="D29" i="15"/>
  <c r="D40" i="15"/>
  <c r="D49" i="15"/>
  <c r="D59" i="15"/>
  <c r="D82" i="15"/>
  <c r="D82" i="17"/>
  <c r="D19" i="36"/>
  <c r="D23" i="36"/>
  <c r="D29" i="36"/>
  <c r="D49" i="36"/>
  <c r="D82" i="36"/>
  <c r="D25" i="17"/>
  <c r="C12" i="38"/>
  <c r="C18" i="38"/>
  <c r="C18" i="33"/>
  <c r="C32" i="33"/>
  <c r="C43" i="38"/>
  <c r="C64" i="38"/>
  <c r="C60" i="33"/>
  <c r="C54" i="33"/>
  <c r="C19" i="37"/>
  <c r="C23" i="37"/>
  <c r="C29" i="37"/>
  <c r="C32" i="37"/>
  <c r="C40" i="37"/>
  <c r="C49" i="37"/>
  <c r="C73" i="37"/>
  <c r="C73" i="17"/>
  <c r="C82" i="37"/>
  <c r="C23" i="2"/>
  <c r="C29" i="2"/>
  <c r="C40" i="2"/>
  <c r="C40" i="17"/>
  <c r="C49" i="2"/>
  <c r="C82" i="2"/>
  <c r="C82" i="17"/>
  <c r="C29" i="15"/>
  <c r="C32" i="15"/>
  <c r="C40" i="15"/>
  <c r="C49" i="15"/>
  <c r="C50" i="15"/>
  <c r="C59" i="15"/>
  <c r="C82" i="15"/>
  <c r="C19" i="36"/>
  <c r="C24" i="36"/>
  <c r="C23" i="36"/>
  <c r="C29" i="36"/>
  <c r="C40" i="36"/>
  <c r="C49" i="36"/>
  <c r="C50" i="36"/>
  <c r="C82" i="36"/>
  <c r="C96" i="17"/>
  <c r="C25" i="17"/>
  <c r="E94" i="33"/>
  <c r="E93" i="33"/>
  <c r="E92" i="33"/>
  <c r="E91" i="33"/>
  <c r="E90" i="33"/>
  <c r="E89" i="33"/>
  <c r="E87" i="33"/>
  <c r="E86" i="33"/>
  <c r="E83" i="33"/>
  <c r="E84" i="33"/>
  <c r="E72" i="33"/>
  <c r="E81" i="33"/>
  <c r="E80" i="33"/>
  <c r="E79" i="33"/>
  <c r="E78" i="33"/>
  <c r="E76" i="33"/>
  <c r="E75" i="33"/>
  <c r="E74" i="33"/>
  <c r="E73" i="33"/>
  <c r="E71" i="33"/>
  <c r="E70" i="33"/>
  <c r="E69" i="33"/>
  <c r="E68" i="33"/>
  <c r="E67" i="33"/>
  <c r="E65" i="33"/>
  <c r="E63" i="33"/>
  <c r="E62" i="33"/>
  <c r="E61" i="33"/>
  <c r="E59" i="33"/>
  <c r="E58" i="33"/>
  <c r="E57" i="33"/>
  <c r="E56" i="33"/>
  <c r="E55" i="33"/>
  <c r="E53" i="33"/>
  <c r="E52" i="33"/>
  <c r="E51" i="33"/>
  <c r="E50" i="33"/>
  <c r="E49" i="33"/>
  <c r="E48" i="33"/>
  <c r="E46" i="33"/>
  <c r="E45" i="33"/>
  <c r="E44" i="33"/>
  <c r="E42" i="33"/>
  <c r="E41" i="33"/>
  <c r="E40" i="33"/>
  <c r="E39" i="33"/>
  <c r="E38" i="33"/>
  <c r="E37" i="33"/>
  <c r="E36" i="33"/>
  <c r="E35" i="33"/>
  <c r="E34" i="33"/>
  <c r="E33" i="33"/>
  <c r="E29" i="33"/>
  <c r="E28" i="33"/>
  <c r="E27" i="33"/>
  <c r="E26" i="33"/>
  <c r="E25" i="33"/>
  <c r="E24" i="33"/>
  <c r="E23" i="33"/>
  <c r="E22" i="33"/>
  <c r="E21" i="33"/>
  <c r="E20" i="33"/>
  <c r="E19" i="33"/>
  <c r="E17" i="33"/>
  <c r="E16" i="33"/>
  <c r="E15" i="33"/>
  <c r="E14" i="33"/>
  <c r="E13" i="33"/>
  <c r="E11" i="33"/>
  <c r="E10" i="33"/>
  <c r="E9" i="33"/>
  <c r="E8" i="33"/>
  <c r="E7" i="33"/>
  <c r="D94" i="33"/>
  <c r="D93" i="33"/>
  <c r="D92" i="33"/>
  <c r="D91" i="33"/>
  <c r="D90" i="33"/>
  <c r="D89" i="33"/>
  <c r="D87" i="33"/>
  <c r="D86" i="33"/>
  <c r="D83" i="33"/>
  <c r="D84" i="33"/>
  <c r="D77" i="33"/>
  <c r="D72" i="33"/>
  <c r="D81" i="33"/>
  <c r="D80" i="33"/>
  <c r="D79" i="33"/>
  <c r="D78" i="33"/>
  <c r="D76" i="33"/>
  <c r="D75" i="33"/>
  <c r="D74" i="33"/>
  <c r="D73" i="33"/>
  <c r="D71" i="33"/>
  <c r="D70" i="33"/>
  <c r="D69" i="33"/>
  <c r="D68" i="33"/>
  <c r="D67" i="33"/>
  <c r="D65" i="33"/>
  <c r="D63" i="33"/>
  <c r="D62" i="33"/>
  <c r="D61" i="33"/>
  <c r="D59" i="33"/>
  <c r="D58" i="33"/>
  <c r="D57" i="33"/>
  <c r="D56" i="33"/>
  <c r="D55" i="33"/>
  <c r="D53" i="33"/>
  <c r="D52" i="33"/>
  <c r="D51" i="33"/>
  <c r="D50" i="33"/>
  <c r="D49" i="33"/>
  <c r="D48" i="33"/>
  <c r="D46" i="33"/>
  <c r="D45" i="33"/>
  <c r="D44" i="33"/>
  <c r="D42" i="33"/>
  <c r="D41" i="33"/>
  <c r="D40" i="33"/>
  <c r="D39" i="33"/>
  <c r="D38" i="33"/>
  <c r="D37" i="33"/>
  <c r="D36" i="33"/>
  <c r="D35" i="33"/>
  <c r="D34" i="33"/>
  <c r="D33" i="33"/>
  <c r="D31" i="33"/>
  <c r="D29" i="33"/>
  <c r="D28" i="33"/>
  <c r="D27" i="33"/>
  <c r="D26" i="33"/>
  <c r="D25" i="33"/>
  <c r="D24" i="33"/>
  <c r="D23" i="33"/>
  <c r="D22" i="33"/>
  <c r="D21" i="33"/>
  <c r="D20" i="33"/>
  <c r="D19" i="33"/>
  <c r="D17" i="33"/>
  <c r="D16" i="33"/>
  <c r="D15" i="33"/>
  <c r="D14" i="33"/>
  <c r="D13" i="33"/>
  <c r="D11" i="33"/>
  <c r="D10" i="33"/>
  <c r="D9" i="33"/>
  <c r="D8" i="33"/>
  <c r="D7" i="33"/>
  <c r="E6" i="33"/>
  <c r="D6" i="33"/>
  <c r="C94" i="33"/>
  <c r="C93" i="33"/>
  <c r="C92" i="33"/>
  <c r="C91" i="33"/>
  <c r="C90" i="33"/>
  <c r="C89" i="33"/>
  <c r="C87" i="33"/>
  <c r="C86" i="33"/>
  <c r="C83" i="33"/>
  <c r="C84" i="33"/>
  <c r="C77" i="33"/>
  <c r="C72" i="33"/>
  <c r="C81" i="33"/>
  <c r="C80" i="33"/>
  <c r="C79" i="33"/>
  <c r="C78" i="33"/>
  <c r="C76" i="33"/>
  <c r="C75" i="33"/>
  <c r="C74" i="33"/>
  <c r="C73" i="33"/>
  <c r="C71" i="33"/>
  <c r="C70" i="33"/>
  <c r="C69" i="33"/>
  <c r="C68" i="33"/>
  <c r="C67" i="33"/>
  <c r="C65" i="33"/>
  <c r="C63" i="33"/>
  <c r="C62" i="33"/>
  <c r="C61" i="33"/>
  <c r="C59" i="33"/>
  <c r="C58" i="33"/>
  <c r="C57" i="33"/>
  <c r="C56" i="33"/>
  <c r="C55" i="33"/>
  <c r="C53" i="33"/>
  <c r="C52" i="33"/>
  <c r="C51" i="33"/>
  <c r="C50" i="33"/>
  <c r="C49" i="33"/>
  <c r="C48" i="33"/>
  <c r="C46" i="33"/>
  <c r="C45" i="33"/>
  <c r="C44" i="33"/>
  <c r="C42" i="33"/>
  <c r="C41" i="33"/>
  <c r="C40" i="33"/>
  <c r="C39" i="33"/>
  <c r="C38" i="33"/>
  <c r="C37" i="33"/>
  <c r="C36" i="33"/>
  <c r="C35" i="33"/>
  <c r="C34" i="33"/>
  <c r="C33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7" i="33"/>
  <c r="C16" i="33"/>
  <c r="C15" i="33"/>
  <c r="C14" i="33"/>
  <c r="C13" i="33"/>
  <c r="C12" i="33"/>
  <c r="C11" i="33"/>
  <c r="C10" i="33"/>
  <c r="C9" i="33"/>
  <c r="C8" i="33"/>
  <c r="C7" i="33"/>
  <c r="C6" i="33"/>
  <c r="E118" i="17"/>
  <c r="E117" i="17"/>
  <c r="E116" i="17"/>
  <c r="E115" i="17"/>
  <c r="E106" i="17"/>
  <c r="E105" i="17"/>
  <c r="E104" i="17"/>
  <c r="E103" i="17"/>
  <c r="E101" i="17"/>
  <c r="E100" i="17"/>
  <c r="E99" i="17"/>
  <c r="E97" i="17"/>
  <c r="E95" i="17"/>
  <c r="E94" i="17"/>
  <c r="E93" i="17"/>
  <c r="E92" i="17"/>
  <c r="E91" i="17"/>
  <c r="E90" i="17"/>
  <c r="E89" i="17"/>
  <c r="E88" i="17"/>
  <c r="E86" i="17"/>
  <c r="E85" i="17"/>
  <c r="E84" i="17"/>
  <c r="E83" i="17"/>
  <c r="E81" i="17"/>
  <c r="E80" i="17"/>
  <c r="E79" i="17"/>
  <c r="E78" i="17"/>
  <c r="E77" i="17"/>
  <c r="E76" i="17"/>
  <c r="E75" i="17"/>
  <c r="E74" i="17"/>
  <c r="E72" i="17"/>
  <c r="E71" i="17"/>
  <c r="E69" i="17"/>
  <c r="E68" i="17"/>
  <c r="E67" i="17"/>
  <c r="E66" i="17"/>
  <c r="E65" i="17"/>
  <c r="E64" i="17"/>
  <c r="E63" i="17"/>
  <c r="E62" i="17"/>
  <c r="E61" i="17"/>
  <c r="E60" i="17"/>
  <c r="E58" i="17"/>
  <c r="E57" i="17"/>
  <c r="E56" i="17"/>
  <c r="E55" i="17"/>
  <c r="E54" i="17"/>
  <c r="E53" i="17"/>
  <c r="E52" i="17"/>
  <c r="E51" i="17"/>
  <c r="E48" i="17"/>
  <c r="E47" i="17"/>
  <c r="E46" i="17"/>
  <c r="E45" i="17"/>
  <c r="E44" i="17"/>
  <c r="E42" i="17"/>
  <c r="E41" i="17"/>
  <c r="E38" i="17"/>
  <c r="E37" i="17"/>
  <c r="E36" i="17"/>
  <c r="E35" i="17"/>
  <c r="E34" i="17"/>
  <c r="E33" i="17"/>
  <c r="E32" i="17"/>
  <c r="E31" i="17"/>
  <c r="E30" i="17"/>
  <c r="E28" i="17"/>
  <c r="E27" i="17"/>
  <c r="E26" i="17"/>
  <c r="E22" i="17"/>
  <c r="E21" i="17"/>
  <c r="E20" i="17"/>
  <c r="E18" i="17"/>
  <c r="E17" i="17"/>
  <c r="E16" i="17"/>
  <c r="E15" i="17"/>
  <c r="E14" i="17"/>
  <c r="E13" i="17"/>
  <c r="E12" i="17"/>
  <c r="E11" i="17"/>
  <c r="E10" i="17"/>
  <c r="E9" i="17"/>
  <c r="E7" i="17"/>
  <c r="D118" i="17"/>
  <c r="D117" i="17"/>
  <c r="D116" i="17"/>
  <c r="D115" i="17"/>
  <c r="D106" i="17"/>
  <c r="D105" i="17"/>
  <c r="D104" i="17"/>
  <c r="D103" i="17"/>
  <c r="D101" i="17"/>
  <c r="D100" i="17"/>
  <c r="D99" i="17"/>
  <c r="D97" i="17"/>
  <c r="D95" i="17"/>
  <c r="D94" i="17"/>
  <c r="D93" i="17"/>
  <c r="D92" i="17"/>
  <c r="D91" i="17"/>
  <c r="D90" i="17"/>
  <c r="D89" i="17"/>
  <c r="D88" i="17"/>
  <c r="D86" i="17"/>
  <c r="D85" i="17"/>
  <c r="D84" i="17"/>
  <c r="D83" i="17"/>
  <c r="D81" i="17"/>
  <c r="D80" i="17"/>
  <c r="D79" i="17"/>
  <c r="D78" i="17"/>
  <c r="D77" i="17"/>
  <c r="D76" i="17"/>
  <c r="D75" i="17"/>
  <c r="D74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8" i="17"/>
  <c r="D57" i="17"/>
  <c r="D56" i="17"/>
  <c r="D55" i="17"/>
  <c r="D54" i="17"/>
  <c r="D53" i="17"/>
  <c r="D52" i="17"/>
  <c r="D51" i="17"/>
  <c r="D48" i="17"/>
  <c r="D47" i="17"/>
  <c r="D46" i="17"/>
  <c r="D45" i="17"/>
  <c r="D44" i="17"/>
  <c r="D42" i="17"/>
  <c r="D41" i="17"/>
  <c r="D39" i="17"/>
  <c r="D38" i="17"/>
  <c r="D37" i="17"/>
  <c r="D36" i="17"/>
  <c r="D35" i="17"/>
  <c r="D34" i="17"/>
  <c r="D33" i="17"/>
  <c r="D31" i="17"/>
  <c r="D30" i="17"/>
  <c r="D28" i="17"/>
  <c r="D27" i="17"/>
  <c r="D26" i="17"/>
  <c r="D22" i="17"/>
  <c r="D21" i="17"/>
  <c r="D20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E6" i="17"/>
  <c r="D6" i="17"/>
  <c r="C118" i="17"/>
  <c r="C117" i="17"/>
  <c r="C116" i="17"/>
  <c r="C115" i="17"/>
  <c r="C106" i="17"/>
  <c r="C105" i="17"/>
  <c r="C104" i="17"/>
  <c r="C103" i="17"/>
  <c r="C101" i="17"/>
  <c r="C100" i="17"/>
  <c r="C99" i="17"/>
  <c r="C97" i="17"/>
  <c r="C95" i="17"/>
  <c r="C94" i="17"/>
  <c r="C93" i="17"/>
  <c r="C92" i="17"/>
  <c r="C91" i="17"/>
  <c r="C90" i="17"/>
  <c r="C89" i="17"/>
  <c r="C88" i="17"/>
  <c r="C86" i="17"/>
  <c r="C85" i="17"/>
  <c r="C84" i="17"/>
  <c r="C83" i="17"/>
  <c r="C81" i="17"/>
  <c r="C80" i="17"/>
  <c r="C79" i="17"/>
  <c r="C78" i="17"/>
  <c r="C77" i="17"/>
  <c r="C76" i="17"/>
  <c r="C75" i="17"/>
  <c r="C74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8" i="17"/>
  <c r="C57" i="17"/>
  <c r="C56" i="17"/>
  <c r="C55" i="17"/>
  <c r="C54" i="17"/>
  <c r="C53" i="17"/>
  <c r="C52" i="17"/>
  <c r="C51" i="17"/>
  <c r="C48" i="17"/>
  <c r="C47" i="17"/>
  <c r="C46" i="17"/>
  <c r="C45" i="17"/>
  <c r="C44" i="17"/>
  <c r="C42" i="17"/>
  <c r="C41" i="17"/>
  <c r="C39" i="17"/>
  <c r="C38" i="17"/>
  <c r="C37" i="17"/>
  <c r="C36" i="17"/>
  <c r="C35" i="17"/>
  <c r="C34" i="17"/>
  <c r="C33" i="17"/>
  <c r="C31" i="17"/>
  <c r="C30" i="17"/>
  <c r="C28" i="17"/>
  <c r="C27" i="17"/>
  <c r="C26" i="17"/>
  <c r="C22" i="17"/>
  <c r="C21" i="17"/>
  <c r="C20" i="17"/>
  <c r="C18" i="17"/>
  <c r="C17" i="17"/>
  <c r="C16" i="17"/>
  <c r="C15" i="17"/>
  <c r="C14" i="17"/>
  <c r="C13" i="17"/>
  <c r="C12" i="17"/>
  <c r="C11" i="17"/>
  <c r="C10" i="17"/>
  <c r="C8" i="17"/>
  <c r="C7" i="17"/>
  <c r="C6" i="17"/>
  <c r="E40" i="29"/>
  <c r="E41" i="29"/>
  <c r="D40" i="29"/>
  <c r="D41" i="29"/>
  <c r="C40" i="29"/>
  <c r="C41" i="29"/>
  <c r="E59" i="36"/>
  <c r="E121" i="36"/>
  <c r="D59" i="36"/>
  <c r="D121" i="36"/>
  <c r="E121" i="15"/>
  <c r="D121" i="15"/>
  <c r="E32" i="2"/>
  <c r="E121" i="2"/>
  <c r="D32" i="2"/>
  <c r="D32" i="17"/>
  <c r="D121" i="2"/>
  <c r="C22" i="32"/>
  <c r="C38" i="31"/>
  <c r="F32" i="8"/>
  <c r="F31" i="8"/>
  <c r="F26" i="8"/>
  <c r="F25" i="8"/>
  <c r="F24" i="8"/>
  <c r="F23" i="8"/>
  <c r="F22" i="8"/>
  <c r="F21" i="8"/>
  <c r="F19" i="8"/>
  <c r="F18" i="8"/>
  <c r="F16" i="8"/>
  <c r="F10" i="8"/>
  <c r="F8" i="8"/>
  <c r="F7" i="8"/>
  <c r="F6" i="8"/>
  <c r="C59" i="36"/>
  <c r="C121" i="36"/>
  <c r="C32" i="2"/>
  <c r="C50" i="2"/>
  <c r="C50" i="17"/>
  <c r="C59" i="2"/>
  <c r="C59" i="17"/>
  <c r="C121" i="2"/>
  <c r="C121" i="15"/>
  <c r="D12" i="33"/>
  <c r="E12" i="33"/>
  <c r="E24" i="36"/>
  <c r="D24" i="36"/>
  <c r="D24" i="17"/>
  <c r="D24" i="15"/>
  <c r="E82" i="17"/>
  <c r="E88" i="3"/>
  <c r="E95" i="3"/>
  <c r="E96" i="3"/>
  <c r="E66" i="3"/>
  <c r="C66" i="3"/>
  <c r="D66" i="3"/>
  <c r="E77" i="33"/>
  <c r="C24" i="37"/>
  <c r="C98" i="37"/>
  <c r="C114" i="37"/>
  <c r="C121" i="37"/>
  <c r="C122" i="37"/>
  <c r="E102" i="17"/>
  <c r="E114" i="17"/>
  <c r="E121" i="17"/>
  <c r="G12" i="11"/>
  <c r="F37" i="11"/>
  <c r="C43" i="33"/>
  <c r="E32" i="38"/>
  <c r="E32" i="33"/>
  <c r="D32" i="38"/>
  <c r="D32" i="33"/>
  <c r="C19" i="17"/>
  <c r="D43" i="33"/>
  <c r="D96" i="3"/>
  <c r="E24" i="2"/>
  <c r="E24" i="17"/>
  <c r="D24" i="2"/>
  <c r="C49" i="17"/>
  <c r="E50" i="36"/>
  <c r="E98" i="36"/>
  <c r="E122" i="36"/>
  <c r="D29" i="17"/>
  <c r="E29" i="17"/>
  <c r="C29" i="17"/>
  <c r="C98" i="36"/>
  <c r="C122" i="36"/>
  <c r="D66" i="34"/>
  <c r="D96" i="34"/>
  <c r="E82" i="33"/>
  <c r="E88" i="33"/>
  <c r="E66" i="10"/>
  <c r="D50" i="15"/>
  <c r="C43" i="17"/>
  <c r="C24" i="15"/>
  <c r="C98" i="15"/>
  <c r="C122" i="15"/>
  <c r="D23" i="17"/>
  <c r="E24" i="15"/>
  <c r="D66" i="38"/>
  <c r="C66" i="38"/>
  <c r="C37" i="11"/>
  <c r="D98" i="15"/>
  <c r="D122" i="15"/>
  <c r="D33" i="43"/>
  <c r="D30" i="43"/>
  <c r="D53" i="43"/>
  <c r="E95" i="33"/>
  <c r="C114" i="17"/>
  <c r="C121" i="17"/>
  <c r="E50" i="37"/>
  <c r="D50" i="37"/>
  <c r="C50" i="37"/>
  <c r="E24" i="37"/>
  <c r="E98" i="37"/>
  <c r="E122" i="37"/>
  <c r="D24" i="37"/>
  <c r="D19" i="17"/>
  <c r="D98" i="37"/>
  <c r="E17" i="1"/>
  <c r="C26" i="11"/>
  <c r="G36" i="11"/>
  <c r="G32" i="11"/>
  <c r="G21" i="11"/>
  <c r="F26" i="11"/>
  <c r="B107" i="43"/>
  <c r="D107" i="43"/>
  <c r="D29" i="43"/>
  <c r="D58" i="43"/>
  <c r="D86" i="43"/>
  <c r="B138" i="43"/>
  <c r="D138" i="43"/>
  <c r="D113" i="43"/>
  <c r="C28" i="1"/>
  <c r="D28" i="1"/>
  <c r="G26" i="11"/>
  <c r="E66" i="38"/>
  <c r="E96" i="38"/>
  <c r="C82" i="33"/>
  <c r="D50" i="2"/>
  <c r="D50" i="17"/>
  <c r="C23" i="17"/>
  <c r="C24" i="2"/>
  <c r="D50" i="36"/>
  <c r="D66" i="10"/>
  <c r="D18" i="33"/>
  <c r="E64" i="33"/>
  <c r="E26" i="11"/>
  <c r="G9" i="11"/>
  <c r="O74" i="44"/>
  <c r="K74" i="44"/>
  <c r="G74" i="44"/>
  <c r="N74" i="44"/>
  <c r="M45" i="44"/>
  <c r="I45" i="44"/>
  <c r="E45" i="44"/>
  <c r="P45" i="44"/>
  <c r="L45" i="44"/>
  <c r="H45" i="44"/>
  <c r="D45" i="44"/>
  <c r="C88" i="33"/>
  <c r="C95" i="33"/>
  <c r="C96" i="33"/>
  <c r="D82" i="33"/>
  <c r="D88" i="33"/>
  <c r="E66" i="33"/>
  <c r="E96" i="33"/>
  <c r="C32" i="17"/>
  <c r="E49" i="17"/>
  <c r="D114" i="37"/>
  <c r="D121" i="37"/>
  <c r="D122" i="37"/>
  <c r="D102" i="17"/>
  <c r="D114" i="17"/>
  <c r="D121" i="17"/>
  <c r="E47" i="33"/>
  <c r="C96" i="34"/>
  <c r="D98" i="36"/>
  <c r="D122" i="36"/>
  <c r="E50" i="2"/>
  <c r="E43" i="17"/>
  <c r="E96" i="34"/>
  <c r="E39" i="17"/>
  <c r="E40" i="15"/>
  <c r="M74" i="44"/>
  <c r="I74" i="44"/>
  <c r="E74" i="44"/>
  <c r="P74" i="44"/>
  <c r="L74" i="44"/>
  <c r="H74" i="44"/>
  <c r="D74" i="44"/>
  <c r="N45" i="44"/>
  <c r="J45" i="44"/>
  <c r="J74" i="44"/>
  <c r="F45" i="44"/>
  <c r="F74" i="44"/>
  <c r="D95" i="33"/>
  <c r="C74" i="44"/>
  <c r="D66" i="33"/>
  <c r="D96" i="33"/>
  <c r="D96" i="10"/>
  <c r="D98" i="2"/>
  <c r="E50" i="17"/>
  <c r="C24" i="17"/>
  <c r="C98" i="2"/>
  <c r="E50" i="15"/>
  <c r="E98" i="15"/>
  <c r="E122" i="15"/>
  <c r="E40" i="17"/>
  <c r="E98" i="2"/>
  <c r="E122" i="2"/>
  <c r="E98" i="17"/>
  <c r="E122" i="17"/>
  <c r="D122" i="2"/>
  <c r="D98" i="17"/>
  <c r="D122" i="17"/>
  <c r="C122" i="2"/>
  <c r="C98" i="17"/>
  <c r="C122" i="17"/>
  <c r="C105" i="31"/>
  <c r="D105" i="31"/>
  <c r="E105" i="31"/>
</calcChain>
</file>

<file path=xl/sharedStrings.xml><?xml version="1.0" encoding="utf-8"?>
<sst xmlns="http://schemas.openxmlformats.org/spreadsheetml/2006/main" count="3881" uniqueCount="1301">
  <si>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</si>
  <si>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</si>
  <si>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</si>
  <si>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</si>
  <si>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</si>
  <si>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</si>
  <si>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</si>
  <si>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</si>
  <si>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</si>
  <si>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</si>
  <si>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</si>
  <si>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</si>
  <si>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</si>
  <si>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</si>
  <si>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</si>
  <si>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</si>
  <si>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</si>
  <si>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</si>
  <si>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</si>
  <si>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</si>
  <si>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</si>
  <si>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</si>
  <si>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</si>
  <si>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</si>
  <si>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</si>
  <si>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</si>
  <si>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</si>
  <si>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</si>
  <si>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</si>
  <si>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</si>
  <si>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</si>
  <si>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</si>
  <si>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</si>
  <si>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ebrendészeti hozzájárulás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</si>
  <si>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</si>
  <si>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</si>
  <si>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</si>
  <si>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</si>
  <si>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</si>
  <si>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</si>
  <si>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</si>
  <si>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</si>
  <si>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</si>
  <si>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</si>
  <si>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</si>
  <si>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</si>
  <si>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</si>
  <si>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</si>
  <si>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</si>
  <si>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</si>
  <si>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</si>
  <si>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</si>
  <si>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</si>
  <si>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</si>
  <si>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</si>
  <si>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</si>
  <si>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</si>
  <si>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</si>
  <si>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</si>
  <si>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</si>
  <si>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</si>
  <si>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</si>
  <si>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</si>
  <si>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</si>
  <si>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 xml:space="preserve">           Fővárosi Vízművek Zrt. részvényei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</si>
  <si>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</si>
  <si>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</si>
  <si>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</si>
  <si>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</si>
  <si>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</si>
  <si>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</si>
  <si>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</si>
  <si>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</si>
  <si>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</si>
  <si>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</si>
  <si>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</si>
  <si>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</si>
  <si>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</si>
  <si>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</si>
  <si>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</si>
  <si>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</si>
  <si>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</si>
  <si>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</si>
  <si>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</si>
  <si>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</si>
  <si>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</si>
  <si>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</si>
  <si>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</si>
  <si>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</si>
  <si>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</si>
  <si>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</si>
  <si>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</si>
  <si>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</si>
  <si>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</si>
  <si>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</si>
  <si>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</si>
  <si>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</si>
  <si>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</si>
  <si>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</si>
  <si>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</si>
  <si>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</si>
  <si>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</si>
  <si>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</si>
  <si>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</si>
  <si>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</si>
  <si>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</si>
  <si>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</si>
  <si>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</si>
  <si>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</si>
  <si>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</si>
  <si>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</si>
  <si>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</si>
  <si>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</si>
  <si>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</si>
  <si>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</si>
  <si>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</si>
  <si>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</si>
  <si>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</si>
  <si>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</si>
  <si>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</si>
  <si>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</si>
  <si>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</si>
  <si>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</si>
  <si>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</si>
  <si>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</si>
  <si>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</si>
  <si>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</si>
  <si>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</si>
  <si>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</si>
  <si>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</si>
  <si>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</si>
  <si>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</si>
  <si>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</si>
  <si>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</si>
  <si>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</si>
  <si>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</si>
  <si>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</si>
  <si>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módosított EI</t>
  </si>
  <si>
    <t>eredeti EI</t>
  </si>
  <si>
    <t>központi költségvetési szervektől (mezőőri támogatás)</t>
  </si>
  <si>
    <t>társadalombiztosítás pénzügyi alapjaitól (védőnői körzet)</t>
  </si>
  <si>
    <t>háztartásoktól (csatorna hitel)</t>
  </si>
  <si>
    <t>háztartásoktól (lakásépítési kölcsön)</t>
  </si>
  <si>
    <t>K89</t>
  </si>
  <si>
    <t>B411</t>
  </si>
  <si>
    <t xml:space="preserve">Központi, irányító szervi támogatások folyósítása </t>
  </si>
  <si>
    <t>Korábbi évek megszűnt adóneme</t>
  </si>
  <si>
    <t>2/a.sz. melléklet</t>
  </si>
  <si>
    <t>5/d.sz. melléklet</t>
  </si>
  <si>
    <t>3/a. sz. melléklet</t>
  </si>
  <si>
    <t>3/b. sz. melléklet</t>
  </si>
  <si>
    <t>3/c. sz. melléklet</t>
  </si>
  <si>
    <t>3/d. sz. melléklet</t>
  </si>
  <si>
    <t>3. sz. melléklet</t>
  </si>
  <si>
    <t>ÖNKORMÁNYZAT ÉS INTÉZMÉNYEI</t>
  </si>
  <si>
    <t>Polgármesteri Hivatal</t>
  </si>
  <si>
    <t>8. sz. melléklet</t>
  </si>
  <si>
    <t>ebből: földvédelmi járulék</t>
  </si>
  <si>
    <t>elkülönített állami pénzalapoktól (közmunka)</t>
  </si>
  <si>
    <t xml:space="preserve">egyéb fejezeti kezelésű előirányzatoktól </t>
  </si>
  <si>
    <t xml:space="preserve">Felhalmozási célú önkormányzati támogatások </t>
  </si>
  <si>
    <t>B74</t>
  </si>
  <si>
    <t>B75</t>
  </si>
  <si>
    <t>B65</t>
  </si>
  <si>
    <t>ÖSSZESEN  mód. EI / teljesítés</t>
  </si>
  <si>
    <t xml:space="preserve">Ingatlanok beszerzése, létesítése </t>
  </si>
  <si>
    <t>K513</t>
  </si>
  <si>
    <t>A zárszámadási rendelettervezet előterjesztésekor a képviselő-testület részére tájékoztatásul az előterjesztlésben kell bemutatni-nem a rendelet része</t>
  </si>
  <si>
    <t>A helyi önkormányzat vagyonkimutatása (E Ft)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</si>
  <si>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</si>
  <si>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</si>
  <si>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</si>
  <si>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</si>
  <si>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</si>
  <si>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</si>
  <si>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</si>
  <si>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</si>
  <si>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</si>
  <si>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</si>
  <si>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</si>
  <si>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</si>
  <si>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</si>
  <si>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</si>
  <si>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</si>
  <si>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</si>
  <si>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</si>
  <si>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</si>
  <si>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</si>
  <si>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</si>
  <si>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</si>
  <si>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</si>
  <si>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</si>
  <si>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</si>
  <si>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</si>
  <si>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</si>
  <si>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</si>
  <si>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 xml:space="preserve">ÖNKORMÁNYZAT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</si>
  <si>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</si>
  <si>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</si>
  <si>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</si>
  <si>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</si>
  <si>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</si>
  <si>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</si>
  <si>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</si>
  <si>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</si>
  <si>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</si>
  <si>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</si>
  <si>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</si>
  <si>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</si>
  <si>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</si>
  <si>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</si>
  <si>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</si>
  <si>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</si>
  <si>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</si>
  <si>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</si>
  <si>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</si>
  <si>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</si>
  <si>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</si>
  <si>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</si>
  <si>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</si>
  <si>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</si>
  <si>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</si>
  <si>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</si>
  <si>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</si>
  <si>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</si>
  <si>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</si>
  <si>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</si>
  <si>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</si>
  <si>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</si>
  <si>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</si>
  <si>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</si>
  <si>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</si>
  <si>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</si>
  <si>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</si>
  <si>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</si>
  <si>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</si>
  <si>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</si>
  <si>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</si>
  <si>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</si>
  <si>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</si>
  <si>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</si>
  <si>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</si>
  <si>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</si>
  <si>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</si>
  <si>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</si>
  <si>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</si>
  <si>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</si>
  <si>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</si>
  <si>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</si>
  <si>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helyi önkormányzat tulajdonában álló gazdálkodó szervezetek működéséből származó kötelezettségeket</t>
  </si>
  <si>
    <t xml:space="preserve">           Tartós részesedés: Dunabogdányi Vízmű Np. Kft. Kft.</t>
  </si>
  <si>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</si>
  <si>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</si>
  <si>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</si>
  <si>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</si>
  <si>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</si>
  <si>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</si>
  <si>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</si>
  <si>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</si>
  <si>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</si>
  <si>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</si>
  <si>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</si>
  <si>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</si>
  <si>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</si>
  <si>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</si>
  <si>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</si>
  <si>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</si>
  <si>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</si>
  <si>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</si>
  <si>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</si>
  <si>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</si>
  <si>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</si>
  <si>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</si>
  <si>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</si>
  <si>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</si>
  <si>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eredeti előirányzat</t>
  </si>
  <si>
    <t xml:space="preserve">NÉMET  NEMZETISÉGI  ÓVODA  </t>
  </si>
  <si>
    <t>módosított előirányzat</t>
  </si>
  <si>
    <t>Mérleg (E Ft)</t>
  </si>
  <si>
    <t>Előző időszak</t>
  </si>
  <si>
    <t>ESZKÖZÖK</t>
  </si>
  <si>
    <t>A/1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</si>
  <si>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</si>
  <si>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</si>
  <si>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</si>
  <si>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</si>
  <si>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</si>
  <si>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</si>
  <si>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</si>
  <si>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NEMZETI VAGYONBA TARTOZÓ BEFEKTETETT ESZKÖZÖK</t>
  </si>
  <si>
    <t>B/1</t>
  </si>
  <si>
    <t>Készletek</t>
  </si>
  <si>
    <t>B/II</t>
  </si>
  <si>
    <t>Értékpapírok</t>
  </si>
  <si>
    <t>B)</t>
  </si>
  <si>
    <t>A)</t>
  </si>
  <si>
    <t>NEMZETI VAGYONBA TARTOZÓ FORGÓESZKÖZÖK</t>
  </si>
  <si>
    <t>Hosszú lejáratú betétek</t>
  </si>
  <si>
    <t>C/1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</si>
  <si>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</si>
  <si>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</si>
  <si>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</si>
  <si>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</si>
  <si>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</si>
  <si>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</si>
  <si>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</si>
  <si>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</si>
  <si>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C)</t>
  </si>
  <si>
    <t xml:space="preserve">PÉNZESZKÖZÖK </t>
  </si>
  <si>
    <t>D/1</t>
  </si>
  <si>
    <t>Költségvetési évben esedékes követelések</t>
  </si>
  <si>
    <t>D/II</t>
  </si>
  <si>
    <t>Költségvetési évet követően esedékes követelések</t>
  </si>
  <si>
    <t>D/III</t>
  </si>
  <si>
    <t>Követelés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</si>
  <si>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</si>
  <si>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</si>
  <si>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</si>
  <si>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</si>
  <si>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</si>
  <si>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</si>
  <si>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</si>
  <si>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FORRÁSOK</t>
  </si>
  <si>
    <t>G/1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</si>
  <si>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</si>
  <si>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</si>
  <si>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</si>
  <si>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</si>
  <si>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</si>
  <si>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</si>
  <si>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G/II</t>
  </si>
  <si>
    <t>G/III</t>
  </si>
  <si>
    <t>G/IV</t>
  </si>
  <si>
    <t>G/V</t>
  </si>
  <si>
    <t>G/VI</t>
  </si>
  <si>
    <t>G)</t>
  </si>
  <si>
    <t>SAJÁT TŐKE</t>
  </si>
  <si>
    <t>H/1</t>
  </si>
  <si>
    <t>Költségvetési évben esedékes kötelezettségek</t>
  </si>
  <si>
    <t>H/II</t>
  </si>
  <si>
    <t>Költségvetési évet követően esedékes kötelezettségek</t>
  </si>
  <si>
    <t>H)</t>
  </si>
  <si>
    <t>KÖTELEZETTSÉGEK</t>
  </si>
  <si>
    <t>K)</t>
  </si>
  <si>
    <t>PASSZÍV IDŐBELI ELHATÁROLÁSOK</t>
  </si>
  <si>
    <t>FORRÁSOK ÖSSZESEN</t>
  </si>
  <si>
    <t>Önkormányzat</t>
  </si>
  <si>
    <t xml:space="preserve">DUNABOGDÁNYI POLGÁRMESTERI HIVATAL </t>
  </si>
  <si>
    <t xml:space="preserve">DUNABOGDÁNYI  POLGÁRMESTERI  HIVATAL  </t>
  </si>
  <si>
    <t>Dunabogdányi Polgármesteri Hivatal</t>
  </si>
  <si>
    <t xml:space="preserve">MŰVELŐDÉSI  HÁZ </t>
  </si>
  <si>
    <t xml:space="preserve">ÖNKORMÁNYZAT  </t>
  </si>
  <si>
    <t>ÖNKORMÁNYZAT</t>
  </si>
  <si>
    <t>Német Nemzetiségi Óvoda mód. EI / teljesítés</t>
  </si>
  <si>
    <t>Művelődési Ház mód. EI / teljesítés</t>
  </si>
  <si>
    <t>Polgármesteri Hivatal mód. EI / teljesítés</t>
  </si>
  <si>
    <t>ÖNKORMÁNYZAT ÉS KÖLTSÉGVETÉSI SZERVEI  MINDÖSSZESEN</t>
  </si>
  <si>
    <t>ÖNKORMÁNYZAT ÉS KÖLTSÉGVETÉSI SZERVEI   MINDÖSSZESEN</t>
  </si>
  <si>
    <t>ÖNKORMÁNYZAT  ÖSSZESEN</t>
  </si>
  <si>
    <t>családi ellátások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</si>
  <si>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</si>
  <si>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</si>
  <si>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</si>
  <si>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</si>
  <si>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</si>
  <si>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</si>
  <si>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</si>
  <si>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</si>
  <si>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</si>
  <si>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</si>
  <si>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</si>
  <si>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</si>
  <si>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</si>
  <si>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</si>
  <si>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</si>
  <si>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</si>
  <si>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</si>
  <si>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</si>
  <si>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</si>
  <si>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</si>
  <si>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</si>
  <si>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</si>
  <si>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</si>
  <si>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</si>
  <si>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</si>
  <si>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</si>
  <si>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</si>
  <si>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</si>
  <si>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</si>
  <si>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</si>
  <si>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</si>
  <si>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</si>
  <si>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</si>
  <si>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</si>
  <si>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</si>
  <si>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</si>
  <si>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</si>
  <si>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</si>
  <si>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</si>
  <si>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</si>
  <si>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</si>
  <si>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</si>
  <si>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</si>
  <si>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</si>
  <si>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</si>
  <si>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</si>
  <si>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</si>
  <si>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</si>
  <si>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</si>
  <si>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</si>
  <si>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</si>
  <si>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</si>
  <si>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</si>
  <si>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</si>
  <si>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</si>
  <si>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</si>
  <si>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</si>
  <si>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</si>
  <si>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</si>
  <si>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</si>
  <si>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</si>
  <si>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</si>
  <si>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</si>
  <si>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</si>
  <si>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</si>
  <si>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</si>
  <si>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</si>
  <si>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</si>
  <si>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</si>
  <si>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</si>
  <si>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</si>
  <si>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</si>
  <si>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</si>
  <si>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</si>
  <si>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</si>
  <si>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</si>
  <si>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</si>
  <si>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</si>
  <si>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</si>
  <si>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</si>
  <si>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</si>
  <si>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</si>
  <si>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</si>
  <si>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</si>
  <si>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</si>
  <si>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</si>
  <si>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</si>
  <si>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</si>
  <si>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</si>
  <si>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</si>
  <si>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</si>
  <si>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</si>
  <si>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</si>
  <si>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</si>
  <si>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</si>
  <si>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</si>
  <si>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</si>
  <si>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</si>
  <si>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</si>
  <si>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</si>
  <si>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</si>
  <si>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</si>
  <si>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</si>
  <si>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</si>
  <si>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</si>
  <si>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</si>
  <si>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</si>
  <si>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</si>
  <si>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</si>
  <si>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</si>
  <si>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</si>
  <si>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</si>
  <si>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</si>
  <si>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</si>
  <si>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</si>
  <si>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</si>
  <si>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</si>
  <si>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</si>
  <si>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</si>
  <si>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</si>
  <si>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</si>
  <si>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</si>
  <si>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</si>
  <si>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</si>
  <si>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</si>
  <si>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</si>
  <si>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</si>
  <si>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</si>
  <si>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</si>
  <si>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</si>
  <si>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</si>
  <si>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</si>
  <si>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</si>
  <si>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</si>
  <si>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</si>
  <si>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</si>
  <si>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</si>
  <si>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</si>
  <si>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</si>
  <si>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</si>
  <si>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</si>
  <si>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</si>
  <si>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</si>
  <si>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</si>
  <si>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</si>
  <si>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</si>
  <si>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</si>
  <si>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</si>
  <si>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</si>
  <si>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</si>
  <si>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</si>
  <si>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</si>
  <si>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</si>
  <si>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</si>
  <si>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</si>
  <si>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</si>
  <si>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</si>
  <si>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</si>
  <si>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</si>
  <si>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</si>
  <si>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</si>
  <si>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</si>
  <si>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</si>
  <si>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</si>
  <si>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</si>
  <si>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</si>
  <si>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</si>
  <si>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</si>
  <si>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</si>
  <si>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</si>
  <si>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</si>
  <si>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</si>
  <si>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</si>
  <si>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</si>
  <si>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</si>
  <si>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</si>
  <si>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</si>
  <si>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</si>
  <si>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</si>
  <si>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</si>
  <si>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</si>
  <si>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</si>
  <si>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</si>
  <si>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</si>
  <si>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</si>
  <si>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</si>
  <si>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</si>
  <si>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</si>
  <si>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</si>
  <si>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</si>
  <si>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</si>
  <si>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</si>
  <si>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</si>
  <si>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</si>
  <si>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</si>
  <si>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</si>
  <si>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</si>
  <si>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</si>
  <si>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</si>
  <si>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</si>
  <si>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</si>
  <si>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</si>
  <si>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</si>
  <si>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</si>
  <si>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</si>
  <si>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</si>
  <si>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</si>
  <si>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</si>
  <si>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</si>
  <si>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</si>
  <si>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</si>
  <si>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</si>
  <si>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</si>
  <si>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</si>
  <si>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</si>
  <si>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</si>
  <si>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</si>
  <si>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</si>
  <si>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</si>
  <si>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</si>
  <si>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</si>
  <si>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</si>
  <si>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</si>
  <si>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</si>
  <si>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</si>
  <si>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</si>
  <si>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</si>
  <si>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</si>
  <si>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</si>
  <si>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</si>
  <si>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</si>
  <si>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</si>
  <si>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</si>
  <si>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</si>
  <si>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</si>
  <si>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</si>
  <si>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</si>
  <si>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</si>
  <si>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</si>
  <si>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</si>
  <si>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</si>
  <si>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</si>
  <si>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</si>
  <si>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</si>
  <si>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</si>
  <si>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</si>
  <si>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</si>
  <si>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</si>
  <si>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</si>
  <si>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</si>
  <si>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</si>
  <si>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</si>
  <si>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</si>
  <si>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</si>
  <si>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</si>
  <si>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</si>
  <si>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</si>
  <si>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</si>
  <si>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</si>
  <si>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</si>
  <si>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</si>
  <si>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</si>
  <si>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</si>
  <si>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</si>
  <si>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</si>
  <si>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</si>
  <si>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</si>
  <si>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</si>
  <si>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</si>
  <si>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</si>
  <si>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</si>
  <si>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</si>
  <si>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</si>
  <si>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</si>
  <si>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</si>
  <si>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</si>
  <si>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</si>
  <si>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</si>
  <si>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</si>
  <si>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Német Nemzetiségi Óvoda</t>
  </si>
  <si>
    <t>Művelődési Ház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</si>
  <si>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</si>
  <si>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</si>
  <si>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</si>
  <si>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</si>
  <si>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</si>
  <si>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</si>
  <si>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</si>
  <si>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</si>
  <si>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</si>
  <si>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</si>
  <si>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</si>
  <si>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</si>
  <si>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</si>
  <si>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</si>
  <si>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</si>
  <si>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</si>
  <si>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</si>
  <si>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</si>
  <si>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</si>
  <si>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</si>
  <si>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</si>
  <si>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</si>
  <si>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</si>
  <si>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</si>
  <si>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</si>
  <si>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</si>
  <si>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</si>
  <si>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</si>
  <si>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</si>
  <si>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</si>
  <si>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</si>
  <si>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</si>
  <si>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</si>
  <si>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</si>
  <si>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</si>
  <si>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</si>
  <si>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</si>
  <si>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</si>
  <si>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</si>
  <si>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</si>
  <si>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</si>
  <si>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</si>
  <si>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</si>
  <si>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</si>
  <si>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</si>
  <si>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</si>
  <si>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</si>
  <si>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</si>
  <si>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</si>
  <si>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</si>
  <si>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</si>
  <si>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</si>
  <si>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</si>
  <si>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</si>
  <si>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</si>
  <si>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</si>
  <si>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</si>
  <si>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</si>
  <si>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</si>
  <si>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</si>
  <si>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</si>
  <si>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</si>
  <si>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</si>
  <si>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</si>
  <si>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</si>
  <si>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</si>
  <si>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</si>
  <si>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</si>
  <si>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</si>
  <si>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</si>
  <si>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</si>
  <si>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</si>
  <si>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</si>
  <si>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</si>
  <si>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</si>
  <si>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</si>
  <si>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</si>
  <si>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</si>
  <si>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</si>
  <si>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</si>
  <si>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</si>
  <si>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</si>
  <si>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</si>
  <si>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</si>
  <si>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</si>
  <si>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</si>
  <si>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</si>
  <si>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</si>
  <si>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</si>
  <si>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</si>
  <si>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</si>
  <si>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</si>
  <si>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</si>
  <si>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</si>
  <si>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</si>
  <si>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</si>
  <si>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</si>
  <si>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</si>
  <si>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</si>
  <si>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</si>
  <si>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</si>
  <si>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</si>
  <si>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</si>
  <si>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</si>
  <si>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</si>
  <si>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</si>
  <si>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</si>
  <si>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</si>
  <si>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</si>
  <si>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</si>
  <si>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</si>
  <si>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</si>
  <si>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</si>
  <si>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</si>
  <si>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</si>
  <si>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</si>
  <si>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</si>
  <si>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Költségvetési engedélyezett létszámkeret (álláshely) (fő) MŰVELŐDÉSI HÁZ</t>
  </si>
  <si>
    <t>Költségvetési engedélyezett létszámkeret (álláshely) (fő) NÉMET NEMZETISÉGI ÓVODA</t>
  </si>
  <si>
    <t>Költségvetési engedélyezett létszámkeret (álláshely) (fő) POLGÁRMESTERI HIVATAL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</si>
  <si>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</si>
  <si>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</si>
  <si>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</si>
  <si>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</si>
  <si>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</si>
  <si>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</si>
  <si>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</si>
  <si>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</si>
  <si>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</si>
  <si>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</si>
  <si>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</si>
  <si>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</si>
  <si>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</si>
  <si>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</si>
  <si>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</si>
  <si>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</si>
  <si>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</si>
  <si>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</si>
  <si>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</si>
  <si>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</si>
  <si>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</si>
  <si>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</si>
  <si>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</si>
  <si>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1 sz. melléklet</t>
  </si>
  <si>
    <t>2. sz. melléklet</t>
  </si>
  <si>
    <t>2/b. sz. melléklet</t>
  </si>
  <si>
    <t>2/c. sz. melléklet</t>
  </si>
  <si>
    <t>2/d. sz. melléklet</t>
  </si>
  <si>
    <t>4. sz. melléklet</t>
  </si>
  <si>
    <t>6. sz. melléklet</t>
  </si>
  <si>
    <t>7. sz. melléklet</t>
  </si>
  <si>
    <t>11. sz. melléklet</t>
  </si>
  <si>
    <t>12. sz. melléklet</t>
  </si>
  <si>
    <t>13. sz. melléklet</t>
  </si>
  <si>
    <t>14. sz. melléklet</t>
  </si>
  <si>
    <t>15. sz. melléklet</t>
  </si>
  <si>
    <t>16. sz. melléklet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</si>
  <si>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</si>
  <si>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</si>
  <si>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</si>
  <si>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</si>
  <si>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</si>
  <si>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</si>
  <si>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</si>
  <si>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</si>
  <si>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</si>
  <si>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</si>
  <si>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</si>
  <si>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</si>
  <si>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</si>
  <si>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</si>
  <si>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</si>
  <si>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</si>
  <si>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 xml:space="preserve">ÖNKORMÁNYZAT  ELŐIRÁNYZATA </t>
  </si>
  <si>
    <t xml:space="preserve">MŰVELŐDÉSI  HÁZ  ELŐIRÁNYZATA </t>
  </si>
  <si>
    <t>NÉMET  NEMZETISÉGI  ÓVODA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</si>
  <si>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</si>
  <si>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</si>
  <si>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</si>
  <si>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</si>
  <si>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</si>
  <si>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</si>
  <si>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</si>
  <si>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</si>
  <si>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</si>
  <si>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</si>
  <si>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</si>
  <si>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</si>
  <si>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</si>
  <si>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</si>
  <si>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teljesítés 2017.12.31.</t>
  </si>
  <si>
    <t>szellemi alkalmazott</t>
  </si>
  <si>
    <t xml:space="preserve">egyéb fejezeti kezelésű előirányzatok részére </t>
  </si>
  <si>
    <t>központi költségvetési szervek részére (bursa ösztöndíj)</t>
  </si>
  <si>
    <t>Önkormányzat 2018. évi költségvetési beszámolója</t>
  </si>
  <si>
    <t>Önkormányzat 2018. évi költségvetési beszámoló</t>
  </si>
  <si>
    <t>Tartalékok</t>
  </si>
  <si>
    <t>Biztosítól ált. fizetett kárt.</t>
  </si>
  <si>
    <t>NÉMET NEMZETISÉGI ÓVODA</t>
  </si>
  <si>
    <t>MŰVELŐDÉSI HÁZ</t>
  </si>
  <si>
    <t>POLGÁRMESTERI HIVATAL</t>
  </si>
  <si>
    <t>Beruházások bruttó</t>
  </si>
  <si>
    <t>KÖFOP 1.2.1</t>
  </si>
  <si>
    <t>Személyi juttatások</t>
  </si>
  <si>
    <t>Munkaadókat terhelő járulékok és szociális hozzájárulási adó</t>
  </si>
  <si>
    <t>Dologi kiadások</t>
  </si>
  <si>
    <t>Talajterhelési díj</t>
  </si>
  <si>
    <t>ebből üzemeltetésre adott</t>
  </si>
  <si>
    <t>teljesítés 2019.12.31.</t>
  </si>
  <si>
    <t>Önkormányzat 2019. évi költségvetési beszámoló</t>
  </si>
  <si>
    <t>Intézmény finanszírozás kiadásai (belső pénzmozgás)</t>
  </si>
  <si>
    <t>Dunabogdány Község Önkormányzat</t>
  </si>
  <si>
    <t>Eredeti előirányzat</t>
  </si>
  <si>
    <t>Módosított előirányzat</t>
  </si>
  <si>
    <t>Teljesítés</t>
  </si>
  <si>
    <t>Beruházások és felújítások (Ft)</t>
  </si>
  <si>
    <t>Erzsébet kné és Kossuth u. összekötő gyalogút</t>
  </si>
  <si>
    <t>Közvilágítás bővítés</t>
  </si>
  <si>
    <t>Vízgépészeti felújítások</t>
  </si>
  <si>
    <t>A költségvetési hiány külső finanszírozására vagy a költségvetési többlet felhasználására szolgáló finanszírozási bevételek és kiadások működési és felhalmozási cél szerinti tagolásban (Ft)</t>
  </si>
  <si>
    <t>Az egységes rovatrend szerint a kiemelt kiadási és bevételi jogcímek(Ft)</t>
  </si>
  <si>
    <t>módosított ei. Működési célú</t>
  </si>
  <si>
    <t>Teljesítés 2019.12.31.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</si>
  <si>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</si>
  <si>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</si>
  <si>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</si>
  <si>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nonprofit gazdasági társaságok</t>
  </si>
  <si>
    <t>egyéb vállalkozások részére (Orvosi ügyelet)</t>
  </si>
  <si>
    <t>egyéb vállalkozások részére (Szólabda Stúdió)</t>
  </si>
  <si>
    <t>egyéb vállalkozások részére (Danubia TV)</t>
  </si>
  <si>
    <t>Támogatások, kölcsönök bevételei (Ft)</t>
  </si>
  <si>
    <t>Helyi adó és egyéb közhatalmi bevételek (Ft)</t>
  </si>
  <si>
    <t>késedelmi pótlék</t>
  </si>
  <si>
    <t>Maradvány kimutatás (Ft)</t>
  </si>
  <si>
    <t>Mérleg (Ft)</t>
  </si>
  <si>
    <t>K5. Tartalék</t>
  </si>
  <si>
    <t>Önkormányzat 2020. évi költségvetési beszámolója</t>
  </si>
  <si>
    <t>Önkormányzat és intézmények összesen</t>
  </si>
  <si>
    <t xml:space="preserve">Német Nemzetiségi Óvoda </t>
  </si>
  <si>
    <t>Művelődési ház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</si>
  <si>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</si>
  <si>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</si>
  <si>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</si>
  <si>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</si>
  <si>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Jubileumi jutalom (K1106)</t>
  </si>
  <si>
    <t>Béren kívüli juttatások (K1107)</t>
  </si>
  <si>
    <t>Ruházati költségtérítés (K1108)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</si>
  <si>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</si>
  <si>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</si>
  <si>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</si>
  <si>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</si>
  <si>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</si>
  <si>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</si>
  <si>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</si>
  <si>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</si>
  <si>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</si>
  <si>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</si>
  <si>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</si>
  <si>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</si>
  <si>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</si>
  <si>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</si>
  <si>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</si>
  <si>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</si>
  <si>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</si>
  <si>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</si>
  <si>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</si>
  <si>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</si>
  <si>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</si>
  <si>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</si>
  <si>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Közvetített szolgáltatások  (&gt;=41) (K335)</t>
  </si>
  <si>
    <t>ebből: államháztartáson belül (K335)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</si>
  <si>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</si>
  <si>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</si>
  <si>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</si>
  <si>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</si>
  <si>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</si>
  <si>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</si>
  <si>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</si>
  <si>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</si>
  <si>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Kamatkiadások (&gt;=52+53) (K353)</t>
  </si>
  <si>
    <t>Egyéb dologi kiadások (K355)</t>
  </si>
  <si>
    <t>Dologi kiadások (=31+34+45+48+59) (K3)</t>
  </si>
  <si>
    <t>Egyéb nem intézményi ellátások (&gt;=101+…+119) (K48)</t>
  </si>
  <si>
    <t>ebből: köztemetés [Szoctv. 48.§] (K48)</t>
  </si>
  <si>
    <t>ebből: települési támogatás [Szoctv. 45. §], (K48)</t>
  </si>
  <si>
    <t>Ellátottak pénzbeli juttatásai (=61+62+73+74+85+94+97+100) (K4)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</si>
  <si>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</si>
  <si>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</si>
  <si>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</si>
  <si>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(=123+124+125) (K502)</t>
  </si>
  <si>
    <t>Egyéb működési célú támogatások államháztartáson belülre (=151+…+160) (K506)</t>
  </si>
  <si>
    <t>ebből: központi költségvetési szervek (K506)</t>
  </si>
  <si>
    <t>ebből: nemzetiségi önkormányzatok és költségvetési szerveik (K506)</t>
  </si>
  <si>
    <t>Egyéb működési célú támogatások államháztartáson kívülre (=179+…+188)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</si>
  <si>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</si>
  <si>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</si>
  <si>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</si>
  <si>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</si>
  <si>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önkormányzati többségi tulajdonú nem pénzügyi vállalkozások (K512)</t>
  </si>
  <si>
    <t>Tartalékok (K513)</t>
  </si>
  <si>
    <t>Immateriális javak beszerzése, létesítése (K61)</t>
  </si>
  <si>
    <t>Ingatlanok beszerzése, létesítése (&gt;=193)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</si>
  <si>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</si>
  <si>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</si>
  <si>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</si>
  <si>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(=191+192+194+…+198) (K6)</t>
  </si>
  <si>
    <t>Ingatlanok felújítása (K71)</t>
  </si>
  <si>
    <t>Felújítási célú előzetesen felszámított általános forgalmi adó (K74)</t>
  </si>
  <si>
    <t>Felújítások (=200+...+203) (K7)</t>
  </si>
  <si>
    <t>Finanszírozási kiadások</t>
  </si>
  <si>
    <t>Hosszú lejáratú hitelek, kölcsönök törlesztése pénzügyi vállalkozásnak (&gt;=02) (K9111)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</si>
  <si>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</si>
  <si>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</si>
  <si>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</si>
  <si>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</si>
  <si>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Költségvetési kiadások összesen (K1-K8)</t>
  </si>
  <si>
    <t>Helyi önkormányzatok működésének általános támogatása (B111)</t>
  </si>
  <si>
    <t>Települési önkormányzatok egyes köznevelési feladatainak támogatása (B112)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</si>
  <si>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</si>
  <si>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</si>
  <si>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</si>
  <si>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</si>
  <si>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</si>
  <si>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</si>
  <si>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(=01+02+05+06+07+08) (B11)</t>
  </si>
  <si>
    <t>Egyéb működési célú támogatások bevételei államháztartáson belülről (=35+…+44) (B16)</t>
  </si>
  <si>
    <t>ebből: központi kezelésű előirányzatok (B16)</t>
  </si>
  <si>
    <t>ebből: társadalombiztosítás pénzügyi alapjai (B16)</t>
  </si>
  <si>
    <t>ebből: elkülönített állami pénzalapok (B16)</t>
  </si>
  <si>
    <t>Működési célú támogatások államháztartáson belülről (=09+...+12+23+34) (B1)</t>
  </si>
  <si>
    <t>Egyéb felhalmozási célú támogatások bevételei államháztartáson belülről (=71+…+80) (B25)</t>
  </si>
  <si>
    <t>ebből: fejezeti kezelésű előirányzatok EU-s programokra és azok hazai társfinanszírozása (B25)</t>
  </si>
  <si>
    <t>ebből: egyéb fejezeti kezelésű előirányzatok (B25)</t>
  </si>
  <si>
    <t>Felhalmozási célú támogatások államháztartáson belülről (=46+47+48+59+70) (B2)</t>
  </si>
  <si>
    <t>Vagyoni tipusú adók (=110+…+115) (B34)</t>
  </si>
  <si>
    <t>ebből: építményadó  (B34)</t>
  </si>
  <si>
    <t>Értékesítési és forgalmi adók (=117+…+136) (B351)</t>
  </si>
  <si>
    <t>ebből: állandó jelleggel végzett iparűzési tevékenység után fizetett helyi iparűzési adó (B351)</t>
  </si>
  <si>
    <t>Gépjárműadók (=143+…+146) (B354)</t>
  </si>
  <si>
    <t>Egyéb áruhasználati és szolgáltatási adók  (=148+…+163) (B355)</t>
  </si>
  <si>
    <t>ebből: tartózkodás után fizetett idegenforgalmi adó  (B355)</t>
  </si>
  <si>
    <t>Termékek és szolgáltatások adói (=116+137+141+142+147)  (B35)</t>
  </si>
  <si>
    <t>Egyéb közhatalmi bevételek (&gt;=166+…+183) (B36)</t>
  </si>
  <si>
    <t>ebből: önkormányzat által beszedett talajterhelési díj (B36)</t>
  </si>
  <si>
    <t>Közhatalmi bevételek  (=93+94+104+109+164+165) (B3)</t>
  </si>
  <si>
    <t>Készletértékesítés ellenértéke (B401)</t>
  </si>
  <si>
    <t>Szolgáltatások ellenértéke (&gt;=187+188) (B402)</t>
  </si>
  <si>
    <t>ebből:tárgyi eszközök bérbeadásából származó bevétel (B402)</t>
  </si>
  <si>
    <t>Közvetített szolgáltatások ellenértéke  (&gt;=190) (B403)</t>
  </si>
  <si>
    <t>ebből: államháztartáson belül (B403)</t>
  </si>
  <si>
    <t>Tulajdonosi bevételek (&gt;=192+…+197)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</si>
  <si>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</si>
  <si>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</si>
  <si>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</si>
  <si>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</si>
  <si>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(&gt;=205+206) (B4082)</t>
  </si>
  <si>
    <t>Kamatbevételek és más nyereségjellegű bevételek (=201+204) (B408)</t>
  </si>
  <si>
    <t>Biztosító által fizetett kártérítés (B410)</t>
  </si>
  <si>
    <t>Egyéb működési bevételek (&gt;=218+219) (B411)</t>
  </si>
  <si>
    <t>Működési bevételek (=185+186+189+191+198+…+200+207+215+216+217) (B4)</t>
  </si>
  <si>
    <t>Egyéb működési célú átvett pénzeszközök (=244+…+254) (B65)</t>
  </si>
  <si>
    <t>ebből: egyéb civil szervezetek (B65)</t>
  </si>
  <si>
    <t>ebből: háztartások (B65)</t>
  </si>
  <si>
    <t>ebből: egyéb vállalkozások (B65)</t>
  </si>
  <si>
    <t>Működési célú átvett pénzeszközök (=230+...+233+243) (B6)</t>
  </si>
  <si>
    <t>Egyéb felhalmozási célú átvett pénzeszközök (=270+…+280) (B75)</t>
  </si>
  <si>
    <t>ebből: egyéb civil szervezetek (B75)</t>
  </si>
  <si>
    <t>ebből: háztartások (B75)</t>
  </si>
  <si>
    <t>Felhalmozási célú átvett pénzeszközök (=256+…+259+269) (B7)</t>
  </si>
  <si>
    <t>Költségvetési bevételek (=45+81+184+220+229+255+281) (B1-B7)</t>
  </si>
  <si>
    <t>Finanszírozási bevételek</t>
  </si>
  <si>
    <t>Maradvány igénybevétele (=12+13) (B813)</t>
  </si>
  <si>
    <t>Államháztartáson belüli megelőlegezések (B814)</t>
  </si>
  <si>
    <t>Központi, irányító szervi támogatás (B816)</t>
  </si>
  <si>
    <t>Belföldi finanszírozás bevételei (=04+11+14+…+19+22) (B81)</t>
  </si>
  <si>
    <t>Finanszírozási bevételek (=23+29+30+31) (B8)</t>
  </si>
  <si>
    <t>Intézmény finanszírozás bevételei (belső pénzmozgás)</t>
  </si>
  <si>
    <t>Költségvetési kiadások 2020.</t>
  </si>
  <si>
    <t>Különféle befizetések és egyéb dologi kiadások (K35)</t>
  </si>
  <si>
    <t>Költségvetési bevételek 2020.</t>
  </si>
  <si>
    <t>Önkormányzat 2020. évi költségvetési beszámoló</t>
  </si>
  <si>
    <t>Környezetrendezési terv módosítás</t>
  </si>
  <si>
    <t>Viziközmű felújítások</t>
  </si>
  <si>
    <t>Útfelújítás tervek (befejezetlen )</t>
  </si>
  <si>
    <t>Szabadstrand felújítás terve (befejezetlen)</t>
  </si>
  <si>
    <t>Informatikai eszközök (Magyar Falu Pr.egészségügynek)</t>
  </si>
  <si>
    <t>Egyéb eszközök (Nagyar falu Pr.egészségügynek)</t>
  </si>
  <si>
    <t>Iskolai gyermekétkezés eszközei</t>
  </si>
  <si>
    <t>Gépkocsi</t>
  </si>
  <si>
    <t>Iparterület táblák</t>
  </si>
  <si>
    <t>Karácsonyi díszkivilágítás</t>
  </si>
  <si>
    <t>Egyéb kisebb beszerzések</t>
  </si>
  <si>
    <t>Egyéb tárgyi eszközök beszerzése összesen</t>
  </si>
  <si>
    <t>Tárgyi eszközök beszerzése, létesítése (K63+K64)</t>
  </si>
  <si>
    <t>Óvoda bővítéshez tervek (befejezetlen)</t>
  </si>
  <si>
    <t>teljesítés 2020.12.31.</t>
  </si>
  <si>
    <t>teljesítés 2020.12.31..</t>
  </si>
  <si>
    <t>Figyel Rám, Csere Matyi Bölcsőde</t>
  </si>
  <si>
    <t xml:space="preserve"> </t>
  </si>
  <si>
    <t>2020 évi maradvány</t>
  </si>
  <si>
    <t>Önkormányzat 2020. évi zárszámadása</t>
  </si>
  <si>
    <t xml:space="preserve">           Tartós részesedés: Db-i Németekért Közalapítvány, Zenei nevelésért Alap.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</si>
  <si>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</si>
  <si>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</si>
  <si>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</si>
  <si>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</si>
  <si>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</si>
  <si>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</si>
  <si>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</si>
  <si>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</si>
  <si>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</si>
  <si>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</si>
  <si>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</si>
  <si>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</si>
  <si>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</si>
  <si>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</si>
  <si>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</si>
  <si>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</si>
  <si>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</si>
  <si>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</si>
  <si>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</si>
  <si>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</si>
  <si>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</si>
  <si>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</si>
  <si>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</si>
  <si>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</si>
  <si>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</si>
  <si>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</si>
  <si>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</si>
  <si>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</si>
  <si>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</si>
  <si>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</si>
  <si>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</si>
  <si>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</si>
  <si>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</si>
  <si>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</si>
  <si>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</si>
  <si>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</si>
  <si>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</si>
  <si>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</si>
  <si>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</si>
  <si>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</si>
  <si>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</si>
  <si>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</si>
  <si>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</si>
  <si>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</si>
  <si>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</si>
  <si>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</si>
  <si>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</si>
  <si>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</si>
  <si>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</si>
  <si>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</si>
  <si>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</si>
  <si>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</si>
  <si>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</si>
  <si>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</si>
  <si>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</si>
  <si>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</si>
  <si>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</si>
  <si>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</si>
  <si>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</si>
  <si>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</si>
  <si>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</si>
  <si>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</si>
  <si>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</si>
  <si>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</si>
  <si>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</si>
  <si>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</si>
  <si>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</si>
  <si>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</si>
  <si>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</si>
  <si>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</si>
  <si>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</si>
  <si>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</si>
  <si>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</si>
  <si>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</si>
  <si>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</si>
  <si>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</si>
  <si>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</si>
  <si>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</si>
  <si>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</si>
  <si>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</si>
  <si>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</si>
  <si>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</si>
  <si>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</si>
  <si>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</si>
  <si>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</si>
  <si>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</si>
  <si>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</si>
  <si>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</si>
  <si>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</si>
  <si>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</si>
  <si>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</si>
  <si>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</si>
  <si>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</si>
  <si>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</si>
  <si>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</si>
  <si>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</si>
  <si>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</si>
  <si>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</si>
  <si>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</si>
  <si>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</si>
  <si>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</si>
  <si>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</si>
  <si>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</si>
  <si>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</si>
  <si>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</si>
  <si>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</si>
  <si>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</si>
  <si>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</si>
  <si>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</si>
  <si>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</si>
  <si>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</si>
  <si>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</si>
  <si>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</si>
  <si>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</si>
  <si>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</si>
  <si>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</si>
  <si>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</si>
  <si>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</si>
  <si>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</si>
  <si>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</si>
  <si>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</si>
  <si>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</si>
  <si>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</si>
  <si>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</si>
  <si>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</si>
  <si>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</si>
  <si>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</si>
  <si>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</si>
  <si>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</si>
  <si>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</si>
  <si>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</si>
  <si>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</si>
  <si>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</si>
  <si>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</si>
  <si>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</si>
  <si>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</si>
  <si>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</si>
  <si>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</si>
  <si>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</si>
  <si>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</si>
  <si>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</si>
  <si>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</si>
  <si>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</si>
  <si>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</si>
  <si>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</si>
  <si>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</si>
  <si>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</si>
  <si>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</si>
  <si>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</si>
  <si>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</si>
  <si>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</si>
  <si>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</si>
  <si>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</si>
  <si>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</si>
  <si>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</si>
  <si>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</si>
  <si>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</si>
  <si>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</si>
  <si>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</si>
  <si>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</si>
  <si>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</si>
  <si>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</si>
  <si>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</si>
  <si>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</si>
  <si>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</si>
  <si>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</si>
  <si>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</si>
  <si>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</si>
  <si>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</si>
  <si>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</si>
  <si>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</si>
  <si>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</si>
  <si>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</si>
  <si>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</si>
  <si>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</si>
  <si>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</si>
  <si>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</si>
  <si>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</si>
  <si>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</si>
  <si>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</si>
  <si>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</si>
  <si>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</si>
  <si>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</si>
  <si>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</si>
  <si>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</si>
  <si>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</si>
  <si>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</si>
  <si>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</si>
  <si>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</si>
  <si>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</si>
  <si>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</si>
  <si>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</si>
  <si>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</si>
  <si>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</si>
  <si>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</si>
  <si>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</si>
  <si>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</si>
  <si>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</si>
  <si>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</si>
  <si>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</si>
  <si>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</si>
  <si>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</si>
  <si>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</si>
  <si>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</si>
  <si>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</si>
  <si>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</si>
  <si>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</si>
  <si>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</si>
  <si>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</si>
  <si>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</si>
  <si>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</si>
  <si>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</si>
  <si>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</si>
  <si>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</si>
  <si>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</si>
  <si>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</si>
  <si>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</si>
  <si>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</si>
  <si>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</si>
  <si>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</si>
  <si>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</si>
  <si>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</si>
  <si>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</si>
  <si>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</si>
  <si>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</si>
  <si>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</si>
  <si>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</si>
  <si>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</si>
  <si>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</si>
  <si>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</si>
  <si>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</si>
  <si>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</si>
  <si>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</si>
  <si>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</si>
  <si>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</si>
  <si>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</si>
  <si>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</si>
  <si>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</si>
  <si>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</si>
  <si>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</si>
  <si>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</si>
  <si>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</si>
  <si>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</si>
  <si>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</si>
  <si>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</si>
  <si>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</si>
  <si>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</si>
  <si>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</si>
  <si>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</si>
  <si>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</si>
  <si>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Tárgyidőszak</t>
  </si>
  <si>
    <t>Költségvetési évben esedékes követelések működési bevételre</t>
  </si>
  <si>
    <t>5/c.melléklet</t>
  </si>
  <si>
    <t>5/b.melléklet</t>
  </si>
  <si>
    <t>5/a.melléklet</t>
  </si>
  <si>
    <t>Követelés jellegű sajátos elszámolások (adott előleg)</t>
  </si>
  <si>
    <t>előirányzat változás</t>
  </si>
  <si>
    <t>Önkormányzat 2020. évi költségvetésének módosításai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</si>
</sst>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\ _F_t_-;\-* #,##0.00\ _F_t_-;_-* &quot;-&quot;??\ _F_t_-;_-@_-"/>
    <numFmt numFmtId="172" formatCode="0__"/>
    <numFmt numFmtId="173" formatCode="\ ##########"/>
    <numFmt numFmtId="183" formatCode="_-* #,##0\ _F_t_-;\-* #,##0\ _F_t_-;_-* &quot;-&quot;??\ _F_t_-;_-@_-"/>
  </numFmts>
  <fonts count="7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b/>
      <i/>
      <u/>
      <sz val="10"/>
      <color indexed="8"/>
      <name val="Bookman Old Style"/>
      <family val="1"/>
      <charset val="238"/>
    </font>
    <font>
      <b/>
      <sz val="10"/>
      <color indexed="10"/>
      <name val="Tahoma"/>
      <family val="2"/>
      <charset val="238"/>
    </font>
    <font>
      <i/>
      <sz val="11"/>
      <color indexed="8"/>
      <name val="Bookman Old Style"/>
      <family val="1"/>
      <charset val="238"/>
    </font>
    <font>
      <b/>
      <sz val="11"/>
      <color indexed="63"/>
      <name val="Bookman Old Style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Bookman Old Style"/>
      <family val="1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Bookman Old Style"/>
      <family val="1"/>
      <charset val="238"/>
    </font>
    <font>
      <b/>
      <i/>
      <sz val="10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i/>
      <sz val="8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 ce"/>
    </font>
    <font>
      <b/>
      <sz val="8"/>
      <color theme="1"/>
      <name val="Arial"/>
      <family val="2"/>
      <charset val="238"/>
    </font>
    <font>
      <b/>
      <sz val="8"/>
      <color theme="1"/>
      <name val="Arial ce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 ce"/>
      <charset val="238"/>
    </font>
    <font>
      <b/>
      <i/>
      <sz val="8"/>
      <color theme="1"/>
      <name val="Arial"/>
      <family val="2"/>
      <charset val="238"/>
    </font>
    <font>
      <b/>
      <i/>
      <sz val="8"/>
      <color theme="1"/>
      <name val="Arial ce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8"/>
      <color theme="1"/>
      <name val="Arial ce"/>
    </font>
    <font>
      <b/>
      <sz val="12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171" fontId="17" fillId="0" borderId="0" applyFont="0" applyFill="0" applyBorder="0" applyAlignment="0" applyProtection="0"/>
    <xf numFmtId="0" fontId="1" fillId="0" borderId="0"/>
    <xf numFmtId="0" fontId="13" fillId="0" borderId="0"/>
  </cellStyleXfs>
  <cellXfs count="429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73" fontId="6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5" borderId="1" xfId="0" applyFont="1" applyFill="1" applyBorder="1"/>
    <xf numFmtId="0" fontId="24" fillId="5" borderId="1" xfId="0" applyFont="1" applyFill="1" applyBorder="1"/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25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73" fontId="11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6" borderId="1" xfId="0" applyFont="1" applyFill="1" applyBorder="1"/>
    <xf numFmtId="0" fontId="29" fillId="0" borderId="1" xfId="0" applyFont="1" applyBorder="1" applyAlignment="1">
      <alignment horizontal="center" wrapText="1"/>
    </xf>
    <xf numFmtId="0" fontId="6" fillId="7" borderId="1" xfId="0" applyFont="1" applyFill="1" applyBorder="1" applyAlignment="1">
      <alignment horizontal="left" vertical="center"/>
    </xf>
    <xf numFmtId="0" fontId="23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" xfId="0" applyFont="1" applyBorder="1" applyAlignment="1">
      <alignment wrapText="1"/>
    </xf>
    <xf numFmtId="0" fontId="21" fillId="5" borderId="1" xfId="0" applyFont="1" applyFill="1" applyBorder="1"/>
    <xf numFmtId="0" fontId="25" fillId="0" borderId="0" xfId="0" applyFont="1" applyAlignment="1">
      <alignment horizontal="center"/>
    </xf>
    <xf numFmtId="0" fontId="19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32" fillId="0" borderId="0" xfId="0" applyFont="1"/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/>
    <xf numFmtId="0" fontId="15" fillId="0" borderId="1" xfId="0" applyFont="1" applyBorder="1"/>
    <xf numFmtId="0" fontId="8" fillId="0" borderId="1" xfId="0" applyFont="1" applyFill="1" applyBorder="1" applyAlignment="1">
      <alignment horizontal="right" vertical="center"/>
    </xf>
    <xf numFmtId="0" fontId="11" fillId="0" borderId="0" xfId="0" applyFont="1"/>
    <xf numFmtId="0" fontId="18" fillId="0" borderId="0" xfId="0" applyFont="1"/>
    <xf numFmtId="0" fontId="18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Fill="1" applyBorder="1"/>
    <xf numFmtId="0" fontId="2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1" xfId="0" applyFont="1" applyBorder="1" applyAlignment="1">
      <alignment wrapText="1"/>
    </xf>
    <xf numFmtId="0" fontId="11" fillId="5" borderId="1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4" fillId="0" borderId="2" xfId="0" applyFont="1" applyFill="1" applyBorder="1"/>
    <xf numFmtId="0" fontId="7" fillId="8" borderId="2" xfId="0" applyFont="1" applyFill="1" applyBorder="1" applyAlignment="1">
      <alignment vertical="center" wrapText="1"/>
    </xf>
    <xf numFmtId="172" fontId="4" fillId="8" borderId="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ill="1" applyBorder="1"/>
    <xf numFmtId="3" fontId="0" fillId="0" borderId="1" xfId="0" applyNumberFormat="1" applyBorder="1"/>
    <xf numFmtId="0" fontId="12" fillId="0" borderId="0" xfId="0" applyFont="1" applyAlignment="1">
      <alignment horizontal="center" wrapText="1"/>
    </xf>
    <xf numFmtId="0" fontId="35" fillId="0" borderId="0" xfId="0" applyFont="1"/>
    <xf numFmtId="0" fontId="15" fillId="0" borderId="0" xfId="0" applyFont="1"/>
    <xf numFmtId="0" fontId="4" fillId="0" borderId="1" xfId="0" applyFont="1" applyBorder="1" applyAlignment="1">
      <alignment wrapText="1"/>
    </xf>
    <xf numFmtId="0" fontId="11" fillId="9" borderId="1" xfId="0" applyFont="1" applyFill="1" applyBorder="1"/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36" fillId="0" borderId="1" xfId="0" applyFont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37" fillId="0" borderId="1" xfId="0" applyFont="1" applyBorder="1" applyAlignment="1">
      <alignment wrapText="1"/>
    </xf>
    <xf numFmtId="0" fontId="0" fillId="0" borderId="3" xfId="0" applyFill="1" applyBorder="1"/>
    <xf numFmtId="0" fontId="0" fillId="10" borderId="1" xfId="0" applyFill="1" applyBorder="1"/>
    <xf numFmtId="0" fontId="19" fillId="10" borderId="1" xfId="0" applyFont="1" applyFill="1" applyBorder="1"/>
    <xf numFmtId="0" fontId="11" fillId="10" borderId="1" xfId="0" applyFont="1" applyFill="1" applyBorder="1"/>
    <xf numFmtId="3" fontId="8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47" fillId="0" borderId="0" xfId="0" applyFont="1"/>
    <xf numFmtId="0" fontId="11" fillId="0" borderId="1" xfId="0" applyFont="1" applyBorder="1" applyAlignment="1">
      <alignment horizontal="center" vertical="center"/>
    </xf>
    <xf numFmtId="0" fontId="8" fillId="11" borderId="0" xfId="2" applyFont="1" applyFill="1" applyBorder="1" applyAlignment="1">
      <alignment horizontal="left" vertical="center" wrapText="1"/>
    </xf>
    <xf numFmtId="0" fontId="4" fillId="11" borderId="0" xfId="2" applyFont="1" applyFill="1" applyBorder="1" applyAlignment="1">
      <alignment horizontal="left" vertical="center"/>
    </xf>
    <xf numFmtId="0" fontId="8" fillId="11" borderId="0" xfId="2" applyFont="1" applyFill="1" applyBorder="1" applyAlignment="1">
      <alignment horizontal="left" vertical="center" shrinkToFit="1"/>
    </xf>
    <xf numFmtId="0" fontId="5" fillId="11" borderId="0" xfId="2" applyFont="1" applyFill="1" applyBorder="1" applyAlignment="1">
      <alignment horizontal="left" vertical="center"/>
    </xf>
    <xf numFmtId="0" fontId="5" fillId="11" borderId="0" xfId="2" applyFont="1" applyFill="1" applyBorder="1" applyAlignment="1">
      <alignment horizontal="left" vertical="center" wrapText="1"/>
    </xf>
    <xf numFmtId="0" fontId="9" fillId="11" borderId="0" xfId="2" applyFont="1" applyFill="1" applyBorder="1" applyAlignment="1">
      <alignment horizontal="left" vertical="center" wrapText="1"/>
    </xf>
    <xf numFmtId="3" fontId="0" fillId="0" borderId="0" xfId="0" applyNumberFormat="1"/>
    <xf numFmtId="0" fontId="5" fillId="0" borderId="1" xfId="0" applyFont="1" applyBorder="1"/>
    <xf numFmtId="0" fontId="9" fillId="2" borderId="1" xfId="0" applyFont="1" applyFill="1" applyBorder="1" applyAlignment="1">
      <alignment horizontal="left" vertical="center" wrapText="1"/>
    </xf>
    <xf numFmtId="183" fontId="46" fillId="0" borderId="0" xfId="1" applyNumberFormat="1" applyFont="1" applyAlignment="1">
      <alignment horizontal="right" wrapText="1"/>
    </xf>
    <xf numFmtId="183" fontId="46" fillId="0" borderId="0" xfId="1" applyNumberFormat="1" applyFont="1"/>
    <xf numFmtId="183" fontId="29" fillId="0" borderId="1" xfId="1" applyNumberFormat="1" applyFont="1" applyBorder="1" applyAlignment="1">
      <alignment horizontal="center" wrapText="1"/>
    </xf>
    <xf numFmtId="183" fontId="15" fillId="0" borderId="1" xfId="1" applyNumberFormat="1" applyFont="1" applyBorder="1" applyAlignment="1">
      <alignment wrapText="1"/>
    </xf>
    <xf numFmtId="183" fontId="5" fillId="0" borderId="1" xfId="1" applyNumberFormat="1" applyFont="1" applyBorder="1" applyAlignment="1">
      <alignment horizontal="center" wrapText="1"/>
    </xf>
    <xf numFmtId="183" fontId="19" fillId="0" borderId="1" xfId="1" applyNumberFormat="1" applyFont="1" applyBorder="1"/>
    <xf numFmtId="183" fontId="15" fillId="0" borderId="1" xfId="1" applyNumberFormat="1" applyFont="1" applyBorder="1"/>
    <xf numFmtId="183" fontId="11" fillId="0" borderId="1" xfId="1" applyNumberFormat="1" applyFont="1" applyBorder="1"/>
    <xf numFmtId="183" fontId="19" fillId="11" borderId="1" xfId="1" applyNumberFormat="1" applyFont="1" applyFill="1" applyBorder="1"/>
    <xf numFmtId="183" fontId="8" fillId="0" borderId="1" xfId="1" applyNumberFormat="1" applyFont="1" applyFill="1" applyBorder="1" applyAlignment="1">
      <alignment horizontal="right" vertical="center" wrapText="1"/>
    </xf>
    <xf numFmtId="183" fontId="7" fillId="0" borderId="1" xfId="1" applyNumberFormat="1" applyFont="1" applyFill="1" applyBorder="1" applyAlignment="1">
      <alignment horizontal="right" vertical="center" wrapText="1"/>
    </xf>
    <xf numFmtId="183" fontId="8" fillId="0" borderId="1" xfId="1" applyNumberFormat="1" applyFont="1" applyFill="1" applyBorder="1" applyAlignment="1">
      <alignment horizontal="right" vertical="center"/>
    </xf>
    <xf numFmtId="183" fontId="7" fillId="0" borderId="1" xfId="1" applyNumberFormat="1" applyFont="1" applyFill="1" applyBorder="1" applyAlignment="1">
      <alignment horizontal="right" vertical="center"/>
    </xf>
    <xf numFmtId="183" fontId="8" fillId="0" borderId="1" xfId="1" applyNumberFormat="1" applyFont="1" applyFill="1" applyBorder="1" applyAlignment="1">
      <alignment horizontal="left" vertical="center"/>
    </xf>
    <xf numFmtId="183" fontId="46" fillId="0" borderId="0" xfId="1" applyNumberFormat="1" applyFont="1" applyBorder="1"/>
    <xf numFmtId="183" fontId="46" fillId="0" borderId="0" xfId="1" applyNumberFormat="1" applyFont="1"/>
    <xf numFmtId="183" fontId="19" fillId="0" borderId="1" xfId="1" applyNumberFormat="1" applyFont="1" applyBorder="1" applyAlignment="1">
      <alignment wrapText="1"/>
    </xf>
    <xf numFmtId="183" fontId="19" fillId="0" borderId="4" xfId="1" applyNumberFormat="1" applyFont="1" applyBorder="1"/>
    <xf numFmtId="183" fontId="19" fillId="0" borderId="0" xfId="1" applyNumberFormat="1" applyFont="1"/>
    <xf numFmtId="0" fontId="0" fillId="0" borderId="0" xfId="0" applyFont="1"/>
    <xf numFmtId="0" fontId="39" fillId="0" borderId="1" xfId="0" applyFont="1" applyBorder="1"/>
    <xf numFmtId="0" fontId="36" fillId="0" borderId="0" xfId="0" applyFont="1"/>
    <xf numFmtId="0" fontId="48" fillId="0" borderId="0" xfId="0" applyFont="1"/>
    <xf numFmtId="0" fontId="49" fillId="0" borderId="19" xfId="0" applyFont="1" applyBorder="1" applyAlignment="1">
      <alignment horizontal="left" vertical="top" wrapText="1"/>
    </xf>
    <xf numFmtId="3" fontId="49" fillId="0" borderId="20" xfId="0" applyNumberFormat="1" applyFont="1" applyBorder="1" applyAlignment="1">
      <alignment horizontal="right" vertical="top" wrapText="1"/>
    </xf>
    <xf numFmtId="3" fontId="49" fillId="0" borderId="21" xfId="0" applyNumberFormat="1" applyFont="1" applyBorder="1" applyAlignment="1">
      <alignment horizontal="right" vertical="top" wrapText="1"/>
    </xf>
    <xf numFmtId="3" fontId="49" fillId="0" borderId="22" xfId="0" applyNumberFormat="1" applyFont="1" applyBorder="1" applyAlignment="1">
      <alignment horizontal="right" vertical="top" wrapText="1"/>
    </xf>
    <xf numFmtId="3" fontId="50" fillId="0" borderId="20" xfId="0" applyNumberFormat="1" applyFont="1" applyBorder="1" applyAlignment="1"/>
    <xf numFmtId="3" fontId="50" fillId="0" borderId="21" xfId="0" applyNumberFormat="1" applyFont="1" applyBorder="1" applyAlignment="1"/>
    <xf numFmtId="3" fontId="50" fillId="0" borderId="22" xfId="0" applyNumberFormat="1" applyFont="1" applyBorder="1" applyAlignment="1"/>
    <xf numFmtId="0" fontId="50" fillId="0" borderId="20" xfId="0" applyFont="1" applyBorder="1" applyAlignment="1"/>
    <xf numFmtId="0" fontId="50" fillId="0" borderId="21" xfId="0" applyFont="1" applyBorder="1" applyAlignment="1"/>
    <xf numFmtId="0" fontId="50" fillId="0" borderId="22" xfId="0" applyFont="1" applyBorder="1" applyAlignment="1"/>
    <xf numFmtId="3" fontId="50" fillId="0" borderId="21" xfId="0" applyNumberFormat="1" applyFont="1" applyBorder="1" applyAlignment="1">
      <alignment vertical="top"/>
    </xf>
    <xf numFmtId="3" fontId="50" fillId="0" borderId="22" xfId="0" applyNumberFormat="1" applyFont="1" applyBorder="1" applyAlignment="1">
      <alignment vertical="top"/>
    </xf>
    <xf numFmtId="3" fontId="50" fillId="0" borderId="20" xfId="0" applyNumberFormat="1" applyFont="1" applyBorder="1" applyAlignment="1">
      <alignment vertical="top"/>
    </xf>
    <xf numFmtId="0" fontId="51" fillId="0" borderId="19" xfId="0" applyFont="1" applyBorder="1" applyAlignment="1">
      <alignment horizontal="left" vertical="top" wrapText="1"/>
    </xf>
    <xf numFmtId="3" fontId="51" fillId="0" borderId="20" xfId="0" applyNumberFormat="1" applyFont="1" applyBorder="1" applyAlignment="1">
      <alignment horizontal="right" vertical="top" wrapText="1"/>
    </xf>
    <xf numFmtId="3" fontId="51" fillId="0" borderId="21" xfId="0" applyNumberFormat="1" applyFont="1" applyBorder="1" applyAlignment="1">
      <alignment horizontal="right" vertical="top" wrapText="1"/>
    </xf>
    <xf numFmtId="3" fontId="51" fillId="0" borderId="22" xfId="0" applyNumberFormat="1" applyFont="1" applyBorder="1" applyAlignment="1">
      <alignment horizontal="right" vertical="top" wrapText="1"/>
    </xf>
    <xf numFmtId="3" fontId="51" fillId="0" borderId="5" xfId="0" applyNumberFormat="1" applyFont="1" applyBorder="1" applyAlignment="1">
      <alignment horizontal="right" vertical="top" wrapText="1"/>
    </xf>
    <xf numFmtId="3" fontId="51" fillId="0" borderId="6" xfId="0" applyNumberFormat="1" applyFont="1" applyBorder="1" applyAlignment="1">
      <alignment horizontal="right" vertical="top" wrapText="1"/>
    </xf>
    <xf numFmtId="3" fontId="51" fillId="0" borderId="7" xfId="0" applyNumberFormat="1" applyFont="1" applyBorder="1" applyAlignment="1">
      <alignment horizontal="right" vertical="top" wrapText="1"/>
    </xf>
    <xf numFmtId="3" fontId="51" fillId="0" borderId="8" xfId="0" applyNumberFormat="1" applyFont="1" applyBorder="1" applyAlignment="1">
      <alignment horizontal="right" vertical="top" wrapText="1"/>
    </xf>
    <xf numFmtId="3" fontId="52" fillId="0" borderId="5" xfId="0" applyNumberFormat="1" applyFont="1" applyBorder="1" applyAlignment="1">
      <alignment vertical="top"/>
    </xf>
    <xf numFmtId="3" fontId="52" fillId="0" borderId="6" xfId="0" applyNumberFormat="1" applyFont="1" applyBorder="1" applyAlignment="1">
      <alignment vertical="top"/>
    </xf>
    <xf numFmtId="3" fontId="52" fillId="0" borderId="7" xfId="0" applyNumberFormat="1" applyFont="1" applyBorder="1" applyAlignment="1">
      <alignment vertical="top"/>
    </xf>
    <xf numFmtId="0" fontId="0" fillId="0" borderId="1" xfId="0" applyFont="1" applyBorder="1"/>
    <xf numFmtId="0" fontId="0" fillId="0" borderId="9" xfId="0" applyFont="1" applyBorder="1"/>
    <xf numFmtId="0" fontId="0" fillId="0" borderId="10" xfId="0" applyFont="1" applyBorder="1"/>
    <xf numFmtId="183" fontId="46" fillId="0" borderId="0" xfId="1" applyNumberFormat="1" applyFont="1"/>
    <xf numFmtId="183" fontId="5" fillId="0" borderId="1" xfId="1" applyNumberFormat="1" applyFont="1" applyBorder="1" applyAlignment="1">
      <alignment wrapText="1"/>
    </xf>
    <xf numFmtId="183" fontId="4" fillId="0" borderId="1" xfId="1" applyNumberFormat="1" applyFont="1" applyBorder="1" applyAlignment="1">
      <alignment wrapText="1"/>
    </xf>
    <xf numFmtId="183" fontId="46" fillId="0" borderId="1" xfId="1" applyNumberFormat="1" applyFont="1" applyBorder="1"/>
    <xf numFmtId="183" fontId="18" fillId="0" borderId="1" xfId="1" applyNumberFormat="1" applyFont="1" applyBorder="1"/>
    <xf numFmtId="183" fontId="38" fillId="12" borderId="1" xfId="1" applyNumberFormat="1" applyFont="1" applyFill="1" applyBorder="1"/>
    <xf numFmtId="183" fontId="38" fillId="3" borderId="1" xfId="1" applyNumberFormat="1" applyFont="1" applyFill="1" applyBorder="1"/>
    <xf numFmtId="183" fontId="15" fillId="11" borderId="0" xfId="1" applyNumberFormat="1" applyFont="1" applyFill="1" applyBorder="1"/>
    <xf numFmtId="183" fontId="46" fillId="11" borderId="0" xfId="1" applyNumberFormat="1" applyFont="1" applyFill="1" applyBorder="1"/>
    <xf numFmtId="183" fontId="11" fillId="11" borderId="0" xfId="1" applyNumberFormat="1" applyFont="1" applyFill="1" applyBorder="1"/>
    <xf numFmtId="183" fontId="46" fillId="0" borderId="1" xfId="1" applyNumberFormat="1" applyFont="1" applyBorder="1"/>
    <xf numFmtId="183" fontId="47" fillId="0" borderId="1" xfId="1" applyNumberFormat="1" applyFont="1" applyBorder="1"/>
    <xf numFmtId="183" fontId="1" fillId="0" borderId="1" xfId="1" applyNumberFormat="1" applyFont="1" applyBorder="1"/>
    <xf numFmtId="183" fontId="46" fillId="0" borderId="0" xfId="1" applyNumberFormat="1" applyFont="1" applyAlignment="1">
      <alignment horizontal="center" wrapText="1"/>
    </xf>
    <xf numFmtId="183" fontId="21" fillId="0" borderId="1" xfId="1" applyNumberFormat="1" applyFont="1" applyBorder="1" applyAlignment="1">
      <alignment horizontal="center" wrapText="1"/>
    </xf>
    <xf numFmtId="183" fontId="11" fillId="0" borderId="1" xfId="1" applyNumberFormat="1" applyFont="1" applyBorder="1" applyAlignment="1">
      <alignment horizontal="center" wrapText="1"/>
    </xf>
    <xf numFmtId="183" fontId="18" fillId="0" borderId="1" xfId="1" applyNumberFormat="1" applyFont="1" applyBorder="1" applyAlignment="1">
      <alignment horizontal="center" wrapText="1" shrinkToFit="1"/>
    </xf>
    <xf numFmtId="183" fontId="30" fillId="0" borderId="1" xfId="1" applyNumberFormat="1" applyFont="1" applyBorder="1" applyAlignment="1">
      <alignment wrapText="1"/>
    </xf>
    <xf numFmtId="183" fontId="21" fillId="0" borderId="1" xfId="1" applyNumberFormat="1" applyFont="1" applyBorder="1" applyAlignment="1">
      <alignment wrapText="1"/>
    </xf>
    <xf numFmtId="183" fontId="21" fillId="0" borderId="1" xfId="1" applyNumberFormat="1" applyFont="1" applyBorder="1" applyAlignment="1">
      <alignment horizontal="center"/>
    </xf>
    <xf numFmtId="183" fontId="46" fillId="0" borderId="1" xfId="1" applyNumberFormat="1" applyFont="1" applyBorder="1" applyAlignment="1">
      <alignment wrapText="1"/>
    </xf>
    <xf numFmtId="183" fontId="53" fillId="0" borderId="1" xfId="1" applyNumberFormat="1" applyFont="1" applyBorder="1"/>
    <xf numFmtId="183" fontId="18" fillId="0" borderId="1" xfId="1" applyNumberFormat="1" applyFont="1" applyBorder="1" applyAlignment="1">
      <alignment wrapText="1"/>
    </xf>
    <xf numFmtId="183" fontId="46" fillId="11" borderId="1" xfId="1" applyNumberFormat="1" applyFont="1" applyFill="1" applyBorder="1"/>
    <xf numFmtId="183" fontId="46" fillId="0" borderId="0" xfId="1" applyNumberFormat="1" applyFont="1"/>
    <xf numFmtId="183" fontId="46" fillId="0" borderId="0" xfId="1" applyNumberFormat="1" applyFont="1" applyAlignment="1">
      <alignment horizontal="center" wrapText="1"/>
    </xf>
    <xf numFmtId="183" fontId="46" fillId="0" borderId="1" xfId="1" applyNumberFormat="1" applyFont="1" applyBorder="1"/>
    <xf numFmtId="183" fontId="4" fillId="0" borderId="1" xfId="1" applyNumberFormat="1" applyFont="1" applyFill="1" applyBorder="1" applyAlignment="1">
      <alignment horizontal="center" vertical="center" wrapText="1"/>
    </xf>
    <xf numFmtId="183" fontId="11" fillId="8" borderId="1" xfId="1" applyNumberFormat="1" applyFont="1" applyFill="1" applyBorder="1"/>
    <xf numFmtId="183" fontId="39" fillId="0" borderId="1" xfId="1" applyNumberFormat="1" applyFont="1" applyFill="1" applyBorder="1"/>
    <xf numFmtId="183" fontId="15" fillId="0" borderId="1" xfId="1" applyNumberFormat="1" applyFont="1" applyFill="1" applyBorder="1"/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2" fillId="0" borderId="20" xfId="0" applyFont="1" applyBorder="1" applyAlignment="1"/>
    <xf numFmtId="0" fontId="56" fillId="0" borderId="29" xfId="0" applyFont="1" applyFill="1" applyBorder="1" applyAlignment="1">
      <alignment horizontal="left" vertical="top" wrapText="1"/>
    </xf>
    <xf numFmtId="3" fontId="50" fillId="0" borderId="11" xfId="0" applyNumberFormat="1" applyFont="1" applyBorder="1" applyAlignment="1">
      <alignment vertical="top"/>
    </xf>
    <xf numFmtId="3" fontId="50" fillId="0" borderId="4" xfId="0" applyNumberFormat="1" applyFont="1" applyBorder="1" applyAlignment="1">
      <alignment vertical="top"/>
    </xf>
    <xf numFmtId="3" fontId="50" fillId="0" borderId="12" xfId="0" applyNumberFormat="1" applyFont="1" applyBorder="1" applyAlignment="1">
      <alignment vertical="top"/>
    </xf>
    <xf numFmtId="3" fontId="49" fillId="0" borderId="11" xfId="0" applyNumberFormat="1" applyFont="1" applyBorder="1" applyAlignment="1">
      <alignment horizontal="right" vertical="top" wrapText="1"/>
    </xf>
    <xf numFmtId="3" fontId="49" fillId="0" borderId="4" xfId="0" applyNumberFormat="1" applyFont="1" applyBorder="1" applyAlignment="1">
      <alignment horizontal="right" vertical="top" wrapText="1"/>
    </xf>
    <xf numFmtId="3" fontId="49" fillId="0" borderId="12" xfId="0" applyNumberFormat="1" applyFont="1" applyBorder="1" applyAlignment="1">
      <alignment horizontal="right" vertical="top" wrapText="1"/>
    </xf>
    <xf numFmtId="3" fontId="49" fillId="0" borderId="9" xfId="0" applyNumberFormat="1" applyFont="1" applyBorder="1" applyAlignment="1">
      <alignment horizontal="right" vertical="top" wrapText="1"/>
    </xf>
    <xf numFmtId="3" fontId="49" fillId="0" borderId="1" xfId="0" applyNumberFormat="1" applyFont="1" applyBorder="1" applyAlignment="1">
      <alignment horizontal="right" vertical="top" wrapText="1"/>
    </xf>
    <xf numFmtId="0" fontId="49" fillId="0" borderId="13" xfId="0" applyFont="1" applyFill="1" applyBorder="1" applyAlignment="1">
      <alignment horizontal="left" vertical="top" wrapText="1"/>
    </xf>
    <xf numFmtId="3" fontId="49" fillId="0" borderId="9" xfId="0" applyNumberFormat="1" applyFont="1" applyFill="1" applyBorder="1" applyAlignment="1">
      <alignment horizontal="right" vertical="top" wrapText="1"/>
    </xf>
    <xf numFmtId="3" fontId="49" fillId="0" borderId="1" xfId="0" applyNumberFormat="1" applyFont="1" applyFill="1" applyBorder="1" applyAlignment="1">
      <alignment horizontal="right" vertical="top" wrapText="1"/>
    </xf>
    <xf numFmtId="3" fontId="49" fillId="0" borderId="10" xfId="0" applyNumberFormat="1" applyFont="1" applyFill="1" applyBorder="1" applyAlignment="1">
      <alignment horizontal="right" vertical="top" wrapText="1"/>
    </xf>
    <xf numFmtId="3" fontId="49" fillId="0" borderId="13" xfId="0" applyNumberFormat="1" applyFont="1" applyFill="1" applyBorder="1" applyAlignment="1">
      <alignment horizontal="right" vertical="top" wrapText="1"/>
    </xf>
    <xf numFmtId="0" fontId="57" fillId="0" borderId="13" xfId="0" applyFont="1" applyFill="1" applyBorder="1" applyAlignment="1">
      <alignment horizontal="left" vertical="top" wrapText="1"/>
    </xf>
    <xf numFmtId="0" fontId="58" fillId="0" borderId="9" xfId="0" applyFont="1" applyBorder="1"/>
    <xf numFmtId="0" fontId="58" fillId="0" borderId="1" xfId="0" applyFont="1" applyBorder="1"/>
    <xf numFmtId="0" fontId="58" fillId="0" borderId="10" xfId="0" applyFont="1" applyBorder="1"/>
    <xf numFmtId="0" fontId="58" fillId="0" borderId="0" xfId="0" applyFont="1"/>
    <xf numFmtId="3" fontId="49" fillId="0" borderId="30" xfId="0" applyNumberFormat="1" applyFont="1" applyBorder="1" applyAlignment="1">
      <alignment horizontal="right" vertical="top" wrapText="1"/>
    </xf>
    <xf numFmtId="3" fontId="49" fillId="0" borderId="31" xfId="0" applyNumberFormat="1" applyFont="1" applyBorder="1" applyAlignment="1">
      <alignment horizontal="right" vertical="top" wrapText="1"/>
    </xf>
    <xf numFmtId="3" fontId="49" fillId="0" borderId="32" xfId="0" applyNumberFormat="1" applyFont="1" applyBorder="1" applyAlignment="1">
      <alignment horizontal="right" vertical="top" wrapText="1"/>
    </xf>
    <xf numFmtId="0" fontId="53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3" fontId="59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/>
    <xf numFmtId="3" fontId="53" fillId="0" borderId="0" xfId="0" applyNumberFormat="1" applyFont="1" applyBorder="1"/>
    <xf numFmtId="0" fontId="53" fillId="0" borderId="0" xfId="0" applyFont="1" applyBorder="1"/>
    <xf numFmtId="0" fontId="60" fillId="0" borderId="0" xfId="0" applyFont="1" applyBorder="1"/>
    <xf numFmtId="0" fontId="47" fillId="0" borderId="0" xfId="0" applyFont="1" applyBorder="1"/>
    <xf numFmtId="0" fontId="53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53" fillId="0" borderId="0" xfId="0" applyFont="1"/>
    <xf numFmtId="0" fontId="61" fillId="0" borderId="0" xfId="0" applyFont="1" applyAlignment="1">
      <alignment horizontal="center" vertical="center" wrapText="1"/>
    </xf>
    <xf numFmtId="0" fontId="60" fillId="0" borderId="0" xfId="0" applyFont="1"/>
    <xf numFmtId="3" fontId="51" fillId="0" borderId="20" xfId="0" applyNumberFormat="1" applyFont="1" applyBorder="1" applyAlignment="1">
      <alignment horizontal="right" vertical="center" wrapText="1"/>
    </xf>
    <xf numFmtId="3" fontId="58" fillId="0" borderId="9" xfId="0" applyNumberFormat="1" applyFont="1" applyBorder="1" applyAlignment="1">
      <alignment vertical="center"/>
    </xf>
    <xf numFmtId="0" fontId="49" fillId="0" borderId="19" xfId="0" applyFont="1" applyBorder="1" applyAlignment="1">
      <alignment vertical="top" wrapText="1"/>
    </xf>
    <xf numFmtId="3" fontId="49" fillId="0" borderId="20" xfId="0" applyNumberFormat="1" applyFont="1" applyBorder="1" applyAlignment="1">
      <alignment vertical="top" wrapText="1"/>
    </xf>
    <xf numFmtId="3" fontId="49" fillId="0" borderId="33" xfId="0" applyNumberFormat="1" applyFont="1" applyBorder="1" applyAlignment="1">
      <alignment vertical="top" wrapText="1"/>
    </xf>
    <xf numFmtId="3" fontId="49" fillId="0" borderId="34" xfId="0" applyNumberFormat="1" applyFont="1" applyBorder="1" applyAlignment="1">
      <alignment vertical="top" wrapText="1"/>
    </xf>
    <xf numFmtId="3" fontId="49" fillId="0" borderId="35" xfId="0" applyNumberFormat="1" applyFont="1" applyBorder="1" applyAlignment="1">
      <alignment vertical="top" wrapText="1"/>
    </xf>
    <xf numFmtId="3" fontId="49" fillId="0" borderId="21" xfId="0" applyNumberFormat="1" applyFont="1" applyBorder="1" applyAlignment="1">
      <alignment vertical="top" wrapText="1"/>
    </xf>
    <xf numFmtId="3" fontId="49" fillId="0" borderId="22" xfId="0" applyNumberFormat="1" applyFont="1" applyBorder="1" applyAlignment="1">
      <alignment vertical="top" wrapText="1"/>
    </xf>
    <xf numFmtId="3" fontId="50" fillId="0" borderId="20" xfId="0" applyNumberFormat="1" applyFont="1" applyBorder="1" applyAlignment="1">
      <alignment vertical="center" wrapText="1"/>
    </xf>
    <xf numFmtId="3" fontId="50" fillId="0" borderId="21" xfId="0" applyNumberFormat="1" applyFont="1" applyBorder="1" applyAlignment="1">
      <alignment vertical="center" wrapText="1"/>
    </xf>
    <xf numFmtId="3" fontId="50" fillId="0" borderId="22" xfId="0" applyNumberFormat="1" applyFont="1" applyBorder="1" applyAlignment="1">
      <alignment vertical="center" wrapText="1"/>
    </xf>
    <xf numFmtId="0" fontId="52" fillId="0" borderId="21" xfId="0" applyFont="1" applyBorder="1" applyAlignment="1"/>
    <xf numFmtId="0" fontId="52" fillId="0" borderId="22" xfId="0" applyFont="1" applyBorder="1" applyAlignment="1"/>
    <xf numFmtId="0" fontId="62" fillId="0" borderId="19" xfId="0" applyFont="1" applyBorder="1" applyAlignment="1">
      <alignment horizontal="left" vertical="top" wrapText="1"/>
    </xf>
    <xf numFmtId="3" fontId="62" fillId="0" borderId="20" xfId="0" applyNumberFormat="1" applyFont="1" applyBorder="1" applyAlignment="1">
      <alignment horizontal="right" vertical="top" wrapText="1"/>
    </xf>
    <xf numFmtId="3" fontId="62" fillId="0" borderId="21" xfId="0" applyNumberFormat="1" applyFont="1" applyBorder="1" applyAlignment="1">
      <alignment horizontal="right" vertical="top" wrapText="1"/>
    </xf>
    <xf numFmtId="3" fontId="62" fillId="0" borderId="22" xfId="0" applyNumberFormat="1" applyFont="1" applyBorder="1" applyAlignment="1">
      <alignment horizontal="right" vertical="top" wrapText="1"/>
    </xf>
    <xf numFmtId="0" fontId="63" fillId="0" borderId="20" xfId="0" applyFont="1" applyBorder="1" applyAlignment="1"/>
    <xf numFmtId="0" fontId="63" fillId="0" borderId="21" xfId="0" applyFont="1" applyBorder="1" applyAlignment="1"/>
    <xf numFmtId="0" fontId="63" fillId="0" borderId="22" xfId="0" applyFont="1" applyBorder="1" applyAlignment="1"/>
    <xf numFmtId="0" fontId="64" fillId="0" borderId="0" xfId="0" applyFont="1"/>
    <xf numFmtId="0" fontId="65" fillId="0" borderId="19" xfId="0" applyFont="1" applyBorder="1" applyAlignment="1">
      <alignment horizontal="left" vertical="top" wrapText="1"/>
    </xf>
    <xf numFmtId="3" fontId="65" fillId="0" borderId="20" xfId="0" applyNumberFormat="1" applyFont="1" applyBorder="1" applyAlignment="1">
      <alignment horizontal="right" vertical="top" wrapText="1"/>
    </xf>
    <xf numFmtId="3" fontId="65" fillId="0" borderId="21" xfId="0" applyNumberFormat="1" applyFont="1" applyBorder="1" applyAlignment="1">
      <alignment horizontal="right" vertical="top" wrapText="1"/>
    </xf>
    <xf numFmtId="3" fontId="65" fillId="0" borderId="22" xfId="0" applyNumberFormat="1" applyFont="1" applyBorder="1" applyAlignment="1">
      <alignment horizontal="right" vertical="top" wrapText="1"/>
    </xf>
    <xf numFmtId="3" fontId="66" fillId="0" borderId="20" xfId="0" applyNumberFormat="1" applyFont="1" applyBorder="1" applyAlignment="1"/>
    <xf numFmtId="3" fontId="66" fillId="0" borderId="21" xfId="0" applyNumberFormat="1" applyFont="1" applyBorder="1" applyAlignment="1"/>
    <xf numFmtId="3" fontId="66" fillId="0" borderId="22" xfId="0" applyNumberFormat="1" applyFont="1" applyBorder="1" applyAlignment="1"/>
    <xf numFmtId="3" fontId="62" fillId="0" borderId="36" xfId="0" applyNumberFormat="1" applyFont="1" applyBorder="1" applyAlignment="1">
      <alignment horizontal="right" vertical="top" wrapText="1"/>
    </xf>
    <xf numFmtId="3" fontId="62" fillId="0" borderId="0" xfId="0" applyNumberFormat="1" applyFont="1" applyBorder="1" applyAlignment="1">
      <alignment horizontal="right" vertical="top" wrapText="1"/>
    </xf>
    <xf numFmtId="3" fontId="49" fillId="0" borderId="19" xfId="0" applyNumberFormat="1" applyFont="1" applyBorder="1" applyAlignment="1">
      <alignment vertical="top" wrapText="1"/>
    </xf>
    <xf numFmtId="3" fontId="49" fillId="0" borderId="19" xfId="0" applyNumberFormat="1" applyFont="1" applyBorder="1" applyAlignment="1">
      <alignment horizontal="right" vertical="top" wrapText="1"/>
    </xf>
    <xf numFmtId="3" fontId="51" fillId="0" borderId="36" xfId="0" applyNumberFormat="1" applyFont="1" applyBorder="1" applyAlignment="1">
      <alignment horizontal="right" vertical="top" wrapText="1"/>
    </xf>
    <xf numFmtId="3" fontId="51" fillId="0" borderId="19" xfId="0" applyNumberFormat="1" applyFont="1" applyBorder="1" applyAlignment="1">
      <alignment horizontal="right" vertical="top" wrapText="1"/>
    </xf>
    <xf numFmtId="3" fontId="65" fillId="0" borderId="19" xfId="0" applyNumberFormat="1" applyFont="1" applyBorder="1" applyAlignment="1">
      <alignment horizontal="right" vertical="top" wrapText="1"/>
    </xf>
    <xf numFmtId="3" fontId="62" fillId="0" borderId="19" xfId="0" applyNumberFormat="1" applyFont="1" applyBorder="1" applyAlignment="1">
      <alignment horizontal="right" vertical="top" wrapText="1"/>
    </xf>
    <xf numFmtId="3" fontId="51" fillId="0" borderId="36" xfId="0" applyNumberFormat="1" applyFont="1" applyBorder="1" applyAlignment="1">
      <alignment horizontal="right" vertical="center" wrapText="1"/>
    </xf>
    <xf numFmtId="3" fontId="51" fillId="0" borderId="11" xfId="0" applyNumberFormat="1" applyFont="1" applyBorder="1" applyAlignment="1">
      <alignment horizontal="right" vertical="top" wrapText="1"/>
    </xf>
    <xf numFmtId="3" fontId="51" fillId="0" borderId="4" xfId="0" applyNumberFormat="1" applyFont="1" applyBorder="1" applyAlignment="1">
      <alignment horizontal="right" vertical="top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3" fontId="49" fillId="0" borderId="40" xfId="0" applyNumberFormat="1" applyFont="1" applyBorder="1" applyAlignment="1">
      <alignment vertical="top" wrapText="1"/>
    </xf>
    <xf numFmtId="3" fontId="49" fillId="0" borderId="41" xfId="0" applyNumberFormat="1" applyFont="1" applyBorder="1" applyAlignment="1">
      <alignment vertical="top" wrapText="1"/>
    </xf>
    <xf numFmtId="3" fontId="49" fillId="0" borderId="40" xfId="0" applyNumberFormat="1" applyFont="1" applyBorder="1" applyAlignment="1">
      <alignment horizontal="right" vertical="top" wrapText="1"/>
    </xf>
    <xf numFmtId="3" fontId="49" fillId="0" borderId="41" xfId="0" applyNumberFormat="1" applyFont="1" applyBorder="1" applyAlignment="1">
      <alignment horizontal="right" vertical="top" wrapText="1"/>
    </xf>
    <xf numFmtId="3" fontId="51" fillId="0" borderId="40" xfId="0" applyNumberFormat="1" applyFont="1" applyBorder="1" applyAlignment="1">
      <alignment horizontal="right" vertical="top" wrapText="1"/>
    </xf>
    <xf numFmtId="3" fontId="51" fillId="0" borderId="42" xfId="0" applyNumberFormat="1" applyFont="1" applyBorder="1" applyAlignment="1">
      <alignment horizontal="right" vertical="top" wrapText="1"/>
    </xf>
    <xf numFmtId="3" fontId="51" fillId="0" borderId="41" xfId="0" applyNumberFormat="1" applyFont="1" applyBorder="1" applyAlignment="1">
      <alignment horizontal="right" vertical="top" wrapText="1"/>
    </xf>
    <xf numFmtId="3" fontId="49" fillId="0" borderId="43" xfId="0" applyNumberFormat="1" applyFont="1" applyBorder="1" applyAlignment="1">
      <alignment horizontal="right" vertical="top" wrapText="1"/>
    </xf>
    <xf numFmtId="3" fontId="62" fillId="0" borderId="40" xfId="0" applyNumberFormat="1" applyFont="1" applyBorder="1" applyAlignment="1">
      <alignment horizontal="right" vertical="top" wrapText="1"/>
    </xf>
    <xf numFmtId="3" fontId="62" fillId="0" borderId="10" xfId="0" applyNumberFormat="1" applyFont="1" applyBorder="1" applyAlignment="1">
      <alignment horizontal="right" vertical="top" wrapText="1"/>
    </xf>
    <xf numFmtId="3" fontId="65" fillId="0" borderId="40" xfId="0" applyNumberFormat="1" applyFont="1" applyBorder="1" applyAlignment="1">
      <alignment horizontal="right" vertical="top" wrapText="1"/>
    </xf>
    <xf numFmtId="3" fontId="65" fillId="0" borderId="44" xfId="0" applyNumberFormat="1" applyFont="1" applyBorder="1" applyAlignment="1">
      <alignment horizontal="right" vertical="top" wrapText="1"/>
    </xf>
    <xf numFmtId="3" fontId="65" fillId="0" borderId="41" xfId="0" applyNumberFormat="1" applyFont="1" applyBorder="1" applyAlignment="1">
      <alignment horizontal="right" vertical="top" wrapText="1"/>
    </xf>
    <xf numFmtId="3" fontId="62" fillId="0" borderId="42" xfId="0" applyNumberFormat="1" applyFont="1" applyBorder="1" applyAlignment="1">
      <alignment horizontal="right" vertical="top" wrapText="1"/>
    </xf>
    <xf numFmtId="3" fontId="62" fillId="0" borderId="41" xfId="0" applyNumberFormat="1" applyFont="1" applyBorder="1" applyAlignment="1">
      <alignment horizontal="right" vertical="top" wrapText="1"/>
    </xf>
    <xf numFmtId="3" fontId="51" fillId="0" borderId="45" xfId="0" applyNumberFormat="1" applyFont="1" applyBorder="1" applyAlignment="1">
      <alignment horizontal="right" vertical="center" wrapText="1"/>
    </xf>
    <xf numFmtId="3" fontId="51" fillId="0" borderId="46" xfId="0" applyNumberFormat="1" applyFont="1" applyBorder="1" applyAlignment="1">
      <alignment horizontal="right" vertical="center" wrapText="1"/>
    </xf>
    <xf numFmtId="3" fontId="51" fillId="0" borderId="47" xfId="0" applyNumberFormat="1" applyFont="1" applyBorder="1" applyAlignment="1">
      <alignment horizontal="right" vertical="center" wrapText="1"/>
    </xf>
    <xf numFmtId="0" fontId="61" fillId="0" borderId="1" xfId="0" applyFont="1" applyBorder="1" applyAlignment="1">
      <alignment horizontal="center" vertical="center" wrapText="1"/>
    </xf>
    <xf numFmtId="3" fontId="59" fillId="0" borderId="1" xfId="0" applyNumberFormat="1" applyFont="1" applyBorder="1" applyAlignment="1">
      <alignment horizontal="right" vertical="top" wrapText="1"/>
    </xf>
    <xf numFmtId="3" fontId="55" fillId="0" borderId="1" xfId="0" applyNumberFormat="1" applyFont="1" applyBorder="1" applyAlignment="1">
      <alignment horizontal="right" vertical="top" wrapText="1"/>
    </xf>
    <xf numFmtId="0" fontId="60" fillId="0" borderId="13" xfId="0" applyFont="1" applyBorder="1"/>
    <xf numFmtId="0" fontId="67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69" fillId="0" borderId="13" xfId="0" applyFont="1" applyFill="1" applyBorder="1" applyAlignment="1">
      <alignment horizontal="left" vertical="top" wrapText="1"/>
    </xf>
    <xf numFmtId="0" fontId="61" fillId="0" borderId="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3" fontId="59" fillId="0" borderId="9" xfId="0" applyNumberFormat="1" applyFont="1" applyBorder="1" applyAlignment="1">
      <alignment horizontal="right" vertical="top" wrapText="1"/>
    </xf>
    <xf numFmtId="3" fontId="59" fillId="0" borderId="10" xfId="0" applyNumberFormat="1" applyFont="1" applyBorder="1" applyAlignment="1">
      <alignment horizontal="right" vertical="top" wrapText="1"/>
    </xf>
    <xf numFmtId="3" fontId="55" fillId="0" borderId="9" xfId="0" applyNumberFormat="1" applyFont="1" applyBorder="1" applyAlignment="1">
      <alignment horizontal="right" vertical="top" wrapText="1"/>
    </xf>
    <xf numFmtId="3" fontId="55" fillId="0" borderId="10" xfId="0" applyNumberFormat="1" applyFont="1" applyBorder="1" applyAlignment="1">
      <alignment horizontal="right" vertical="top" wrapText="1"/>
    </xf>
    <xf numFmtId="3" fontId="55" fillId="0" borderId="14" xfId="0" applyNumberFormat="1" applyFont="1" applyBorder="1" applyAlignment="1">
      <alignment horizontal="right" vertical="top" wrapText="1"/>
    </xf>
    <xf numFmtId="3" fontId="55" fillId="0" borderId="15" xfId="0" applyNumberFormat="1" applyFont="1" applyBorder="1" applyAlignment="1">
      <alignment horizontal="right" vertical="top" wrapText="1"/>
    </xf>
    <xf numFmtId="3" fontId="55" fillId="0" borderId="16" xfId="0" applyNumberFormat="1" applyFont="1" applyBorder="1" applyAlignment="1">
      <alignment horizontal="right" vertical="top" wrapText="1"/>
    </xf>
    <xf numFmtId="0" fontId="59" fillId="0" borderId="13" xfId="0" applyFont="1" applyBorder="1" applyAlignment="1">
      <alignment vertical="top" wrapText="1"/>
    </xf>
    <xf numFmtId="3" fontId="59" fillId="0" borderId="9" xfId="0" applyNumberFormat="1" applyFont="1" applyBorder="1" applyAlignment="1">
      <alignment vertical="top" wrapText="1"/>
    </xf>
    <xf numFmtId="3" fontId="59" fillId="0" borderId="1" xfId="0" applyNumberFormat="1" applyFont="1" applyBorder="1" applyAlignment="1">
      <alignment vertical="top" wrapText="1"/>
    </xf>
    <xf numFmtId="3" fontId="59" fillId="0" borderId="10" xfId="0" applyNumberFormat="1" applyFont="1" applyBorder="1" applyAlignment="1">
      <alignment vertical="top" wrapText="1"/>
    </xf>
    <xf numFmtId="0" fontId="59" fillId="0" borderId="9" xfId="0" applyFont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70" fillId="0" borderId="0" xfId="0" applyFont="1" applyBorder="1"/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183" fontId="48" fillId="0" borderId="1" xfId="1" applyNumberFormat="1" applyFont="1" applyBorder="1"/>
    <xf numFmtId="183" fontId="31" fillId="0" borderId="1" xfId="1" applyNumberFormat="1" applyFont="1" applyBorder="1"/>
    <xf numFmtId="0" fontId="48" fillId="0" borderId="1" xfId="0" applyFont="1" applyBorder="1"/>
    <xf numFmtId="183" fontId="40" fillId="3" borderId="1" xfId="1" applyNumberFormat="1" applyFont="1" applyFill="1" applyBorder="1"/>
    <xf numFmtId="183" fontId="46" fillId="0" borderId="1" xfId="1" applyNumberFormat="1" applyFont="1" applyBorder="1"/>
    <xf numFmtId="3" fontId="47" fillId="0" borderId="1" xfId="0" applyNumberFormat="1" applyFont="1" applyBorder="1"/>
    <xf numFmtId="0" fontId="42" fillId="0" borderId="1" xfId="0" applyFont="1" applyBorder="1" applyAlignment="1">
      <alignment horizontal="left" vertical="top" wrapText="1"/>
    </xf>
    <xf numFmtId="3" fontId="42" fillId="0" borderId="1" xfId="0" applyNumberFormat="1" applyFont="1" applyBorder="1" applyAlignment="1">
      <alignment horizontal="right" vertical="top" wrapText="1"/>
    </xf>
    <xf numFmtId="3" fontId="64" fillId="0" borderId="0" xfId="0" applyNumberFormat="1" applyFont="1"/>
    <xf numFmtId="3" fontId="7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/>
    <xf numFmtId="3" fontId="8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47" fillId="0" borderId="1" xfId="0" applyFont="1" applyBorder="1" applyAlignment="1">
      <alignment horizontal="center"/>
    </xf>
    <xf numFmtId="0" fontId="64" fillId="0" borderId="1" xfId="0" applyFont="1" applyBorder="1"/>
    <xf numFmtId="3" fontId="64" fillId="0" borderId="1" xfId="0" applyNumberFormat="1" applyFont="1" applyBorder="1"/>
    <xf numFmtId="0" fontId="47" fillId="0" borderId="1" xfId="0" applyFont="1" applyBorder="1"/>
    <xf numFmtId="3" fontId="0" fillId="0" borderId="1" xfId="0" applyNumberFormat="1" applyFont="1" applyBorder="1"/>
    <xf numFmtId="183" fontId="4" fillId="0" borderId="1" xfId="1" applyNumberFormat="1" applyFont="1" applyBorder="1" applyAlignment="1">
      <alignment horizontal="center" vertical="center" wrapText="1"/>
    </xf>
    <xf numFmtId="183" fontId="46" fillId="0" borderId="0" xfId="1" applyNumberFormat="1" applyFont="1"/>
    <xf numFmtId="183" fontId="46" fillId="0" borderId="1" xfId="1" applyNumberFormat="1" applyFont="1" applyBorder="1"/>
    <xf numFmtId="183" fontId="71" fillId="0" borderId="0" xfId="1" applyNumberFormat="1" applyFont="1"/>
    <xf numFmtId="183" fontId="71" fillId="0" borderId="1" xfId="1" applyNumberFormat="1" applyFont="1" applyBorder="1"/>
    <xf numFmtId="183" fontId="72" fillId="0" borderId="1" xfId="1" applyNumberFormat="1" applyFont="1" applyBorder="1"/>
    <xf numFmtId="0" fontId="73" fillId="0" borderId="0" xfId="0" applyFont="1"/>
    <xf numFmtId="0" fontId="43" fillId="0" borderId="0" xfId="0" applyFont="1"/>
    <xf numFmtId="0" fontId="44" fillId="0" borderId="0" xfId="0" applyFont="1"/>
    <xf numFmtId="183" fontId="44" fillId="0" borderId="0" xfId="0" applyNumberFormat="1" applyFont="1"/>
    <xf numFmtId="0" fontId="45" fillId="0" borderId="0" xfId="0" applyFont="1"/>
    <xf numFmtId="183" fontId="46" fillId="0" borderId="1" xfId="1" applyNumberFormat="1" applyFont="1" applyFill="1" applyBorder="1"/>
    <xf numFmtId="0" fontId="39" fillId="0" borderId="1" xfId="1" applyNumberFormat="1" applyFont="1" applyBorder="1" applyAlignment="1">
      <alignment horizontal="center" vertical="center"/>
    </xf>
    <xf numFmtId="183" fontId="19" fillId="0" borderId="4" xfId="1" applyNumberFormat="1" applyFont="1" applyBorder="1" applyAlignment="1">
      <alignment horizontal="center" vertical="center"/>
    </xf>
    <xf numFmtId="0" fontId="11" fillId="5" borderId="1" xfId="1" applyNumberFormat="1" applyFont="1" applyFill="1" applyBorder="1" applyAlignment="1">
      <alignment horizontal="center"/>
    </xf>
    <xf numFmtId="0" fontId="11" fillId="13" borderId="4" xfId="1" applyNumberFormat="1" applyFont="1" applyFill="1" applyBorder="1" applyAlignment="1">
      <alignment horizontal="center"/>
    </xf>
    <xf numFmtId="0" fontId="39" fillId="0" borderId="1" xfId="1" applyNumberFormat="1" applyFont="1" applyBorder="1" applyAlignment="1">
      <alignment horizontal="center"/>
    </xf>
    <xf numFmtId="183" fontId="19" fillId="0" borderId="4" xfId="1" applyNumberFormat="1" applyFont="1" applyBorder="1" applyAlignment="1">
      <alignment horizontal="center"/>
    </xf>
    <xf numFmtId="0" fontId="39" fillId="0" borderId="1" xfId="1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53" fillId="0" borderId="48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53" fillId="0" borderId="48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6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">
    <cellStyle name="Ezres" xfId="1" builtinId="3"/>
    <cellStyle name="Normál" xfId="0" builtinId="0"/>
    <cellStyle name="Normál_fejlesztések" xfId="2"/>
    <cellStyle name="Normal_KTRSZJ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F14" sqref="F14"/>
    </sheetView>
  </sheetViews>
  <sheetFormatPr defaultRowHeight="15" x14ac:dyDescent="0.25"/>
  <cols>
    <col min="1" max="1" width="66.28515625" customWidth="1"/>
    <col min="2" max="2" width="18.85546875" style="160" customWidth="1"/>
    <col min="3" max="3" width="19.28515625" style="160" customWidth="1"/>
    <col min="4" max="4" width="19.28515625" style="382" customWidth="1"/>
    <col min="5" max="5" width="19.42578125" style="160" customWidth="1"/>
    <col min="6" max="6" width="10.5703125" style="387" customWidth="1"/>
  </cols>
  <sheetData>
    <row r="1" spans="1:8" ht="18" x14ac:dyDescent="0.25">
      <c r="A1" s="400" t="s">
        <v>1300</v>
      </c>
      <c r="B1" s="401"/>
      <c r="E1" s="160" t="s">
        <v>784</v>
      </c>
    </row>
    <row r="2" spans="1:8" ht="50.25" customHeight="1" x14ac:dyDescent="0.25">
      <c r="A2" s="116" t="s">
        <v>861</v>
      </c>
    </row>
    <row r="4" spans="1:8" ht="30" x14ac:dyDescent="0.25">
      <c r="B4" s="161" t="s">
        <v>275</v>
      </c>
      <c r="C4" s="148" t="s">
        <v>277</v>
      </c>
      <c r="D4" s="148" t="s">
        <v>1299</v>
      </c>
      <c r="E4" s="148" t="s">
        <v>849</v>
      </c>
      <c r="F4" s="388"/>
      <c r="G4" s="4"/>
      <c r="H4" s="4"/>
    </row>
    <row r="5" spans="1:8" x14ac:dyDescent="0.25">
      <c r="A5" s="43" t="s">
        <v>361</v>
      </c>
      <c r="B5" s="162">
        <v>165388500</v>
      </c>
      <c r="C5" s="162">
        <v>165719993</v>
      </c>
      <c r="D5" s="162">
        <f>C5-B5</f>
        <v>331493</v>
      </c>
      <c r="E5" s="162">
        <v>165125633</v>
      </c>
      <c r="F5" s="388"/>
      <c r="G5" s="4"/>
      <c r="H5" s="4"/>
    </row>
    <row r="6" spans="1:8" x14ac:dyDescent="0.25">
      <c r="A6" s="43" t="s">
        <v>362</v>
      </c>
      <c r="B6" s="150">
        <v>31736000</v>
      </c>
      <c r="C6" s="150">
        <v>26700743</v>
      </c>
      <c r="D6" s="162">
        <f t="shared" ref="D6:D28" si="0">C6-B6</f>
        <v>-5035257</v>
      </c>
      <c r="E6" s="150">
        <v>25955945</v>
      </c>
      <c r="F6" s="388"/>
      <c r="G6" s="4"/>
      <c r="H6" s="4"/>
    </row>
    <row r="7" spans="1:8" x14ac:dyDescent="0.25">
      <c r="A7" s="43" t="s">
        <v>363</v>
      </c>
      <c r="B7" s="150">
        <v>139510662</v>
      </c>
      <c r="C7" s="150">
        <v>135933611</v>
      </c>
      <c r="D7" s="162">
        <f t="shared" si="0"/>
        <v>-3577051</v>
      </c>
      <c r="E7" s="150">
        <v>124718894</v>
      </c>
      <c r="F7" s="388"/>
      <c r="G7" s="4"/>
      <c r="H7" s="4"/>
    </row>
    <row r="8" spans="1:8" x14ac:dyDescent="0.25">
      <c r="A8" s="43" t="s">
        <v>364</v>
      </c>
      <c r="B8" s="150">
        <v>4212000</v>
      </c>
      <c r="C8" s="150">
        <v>4753828</v>
      </c>
      <c r="D8" s="162">
        <f t="shared" si="0"/>
        <v>541828</v>
      </c>
      <c r="E8" s="150">
        <v>4751102</v>
      </c>
      <c r="F8" s="388"/>
      <c r="G8" s="4"/>
      <c r="H8" s="4"/>
    </row>
    <row r="9" spans="1:8" x14ac:dyDescent="0.25">
      <c r="A9" s="43" t="s">
        <v>365</v>
      </c>
      <c r="B9" s="150">
        <v>60919000</v>
      </c>
      <c r="C9" s="150">
        <v>49828537</v>
      </c>
      <c r="D9" s="162">
        <f t="shared" si="0"/>
        <v>-11090463</v>
      </c>
      <c r="E9" s="150">
        <v>49618097</v>
      </c>
      <c r="F9" s="388"/>
      <c r="G9" s="4"/>
      <c r="H9" s="4"/>
    </row>
    <row r="10" spans="1:8" x14ac:dyDescent="0.25">
      <c r="A10" s="81" t="s">
        <v>876</v>
      </c>
      <c r="B10" s="150">
        <v>212605858</v>
      </c>
      <c r="C10" s="150">
        <v>485683233</v>
      </c>
      <c r="D10" s="162">
        <f t="shared" si="0"/>
        <v>273077375</v>
      </c>
      <c r="E10" s="150">
        <v>0</v>
      </c>
      <c r="F10" s="388"/>
      <c r="G10" s="4"/>
      <c r="H10" s="4"/>
    </row>
    <row r="11" spans="1:8" x14ac:dyDescent="0.25">
      <c r="A11" s="43" t="s">
        <v>366</v>
      </c>
      <c r="B11" s="150">
        <v>57209000</v>
      </c>
      <c r="C11" s="150">
        <v>9577703</v>
      </c>
      <c r="D11" s="162">
        <f t="shared" si="0"/>
        <v>-47631297</v>
      </c>
      <c r="E11" s="150">
        <v>9429382</v>
      </c>
      <c r="F11" s="388"/>
      <c r="G11" s="4"/>
      <c r="H11" s="4"/>
    </row>
    <row r="12" spans="1:8" x14ac:dyDescent="0.25">
      <c r="A12" s="43" t="s">
        <v>367</v>
      </c>
      <c r="B12" s="150">
        <v>14117000</v>
      </c>
      <c r="C12" s="150">
        <v>25249313</v>
      </c>
      <c r="D12" s="162">
        <f t="shared" si="0"/>
        <v>11132313</v>
      </c>
      <c r="E12" s="150">
        <v>19907752</v>
      </c>
      <c r="F12" s="388"/>
      <c r="G12" s="4"/>
      <c r="H12" s="4"/>
    </row>
    <row r="13" spans="1:8" x14ac:dyDescent="0.25">
      <c r="A13" s="81" t="s">
        <v>368</v>
      </c>
      <c r="B13" s="150">
        <v>0</v>
      </c>
      <c r="C13" s="150">
        <v>0</v>
      </c>
      <c r="D13" s="162">
        <f t="shared" si="0"/>
        <v>0</v>
      </c>
      <c r="E13" s="150">
        <v>0</v>
      </c>
      <c r="F13" s="388"/>
      <c r="G13" s="4"/>
      <c r="H13" s="4"/>
    </row>
    <row r="14" spans="1:8" s="167" customFormat="1" ht="15.75" x14ac:dyDescent="0.3">
      <c r="A14" s="165" t="s">
        <v>360</v>
      </c>
      <c r="B14" s="393">
        <f>SUM(B5:B13)</f>
        <v>685698020</v>
      </c>
      <c r="C14" s="393">
        <f>SUM(C5:C13)</f>
        <v>903446961</v>
      </c>
      <c r="D14" s="394">
        <f t="shared" si="0"/>
        <v>217748941</v>
      </c>
      <c r="E14" s="393">
        <f>SUM(E5:E13)</f>
        <v>399506805</v>
      </c>
      <c r="F14" s="389"/>
      <c r="G14" s="166"/>
      <c r="H14" s="166"/>
    </row>
    <row r="15" spans="1:8" s="167" customFormat="1" ht="15.75" x14ac:dyDescent="0.3">
      <c r="A15" s="165" t="s">
        <v>369</v>
      </c>
      <c r="B15" s="224">
        <f>2112000+6938279</f>
        <v>9050279</v>
      </c>
      <c r="C15" s="224">
        <f>2112000+7113816</f>
        <v>9225816</v>
      </c>
      <c r="D15" s="162">
        <f t="shared" si="0"/>
        <v>175537</v>
      </c>
      <c r="E15" s="224">
        <f>2112000+7113816</f>
        <v>9225816</v>
      </c>
      <c r="F15" s="389"/>
      <c r="G15" s="166"/>
      <c r="H15" s="166"/>
    </row>
    <row r="16" spans="1:8" s="164" customFormat="1" x14ac:dyDescent="0.25">
      <c r="A16" s="81" t="s">
        <v>851</v>
      </c>
      <c r="B16" s="225">
        <v>196619340</v>
      </c>
      <c r="C16" s="225">
        <v>176588553</v>
      </c>
      <c r="D16" s="162">
        <f t="shared" si="0"/>
        <v>-20030787</v>
      </c>
      <c r="E16" s="225">
        <v>176588553</v>
      </c>
      <c r="F16" s="388"/>
      <c r="G16" s="118"/>
      <c r="H16" s="118"/>
    </row>
    <row r="17" spans="1:8" s="134" customFormat="1" ht="15.75" x14ac:dyDescent="0.3">
      <c r="A17" s="96" t="s">
        <v>3</v>
      </c>
      <c r="B17" s="395">
        <f>SUM(B15,B14)</f>
        <v>694748299</v>
      </c>
      <c r="C17" s="395">
        <f>SUM(C15,C14)</f>
        <v>912672777</v>
      </c>
      <c r="D17" s="396">
        <f t="shared" si="0"/>
        <v>217924478</v>
      </c>
      <c r="E17" s="395">
        <f>SUM(E15,E14)</f>
        <v>408732621</v>
      </c>
      <c r="F17" s="390"/>
      <c r="G17" s="83"/>
      <c r="H17" s="83"/>
    </row>
    <row r="18" spans="1:8" x14ac:dyDescent="0.25">
      <c r="A18" s="43" t="s">
        <v>371</v>
      </c>
      <c r="B18" s="150">
        <v>192303477</v>
      </c>
      <c r="C18" s="150">
        <v>207463245</v>
      </c>
      <c r="D18" s="162">
        <f t="shared" si="0"/>
        <v>15159768</v>
      </c>
      <c r="E18" s="150">
        <v>207463245</v>
      </c>
      <c r="F18" s="388"/>
      <c r="G18" s="4"/>
      <c r="H18" s="4"/>
    </row>
    <row r="19" spans="1:8" x14ac:dyDescent="0.25">
      <c r="A19" s="43" t="s">
        <v>372</v>
      </c>
      <c r="B19" s="150">
        <v>0</v>
      </c>
      <c r="C19" s="150">
        <v>130392763</v>
      </c>
      <c r="D19" s="162">
        <f t="shared" si="0"/>
        <v>130392763</v>
      </c>
      <c r="E19" s="150">
        <v>130392763</v>
      </c>
      <c r="F19" s="388"/>
      <c r="G19" s="4"/>
      <c r="H19" s="4"/>
    </row>
    <row r="20" spans="1:8" x14ac:dyDescent="0.25">
      <c r="A20" s="43" t="s">
        <v>373</v>
      </c>
      <c r="B20" s="150">
        <v>145205000</v>
      </c>
      <c r="C20" s="150">
        <v>168533023</v>
      </c>
      <c r="D20" s="162">
        <f t="shared" si="0"/>
        <v>23328023</v>
      </c>
      <c r="E20" s="150">
        <v>148468436</v>
      </c>
      <c r="F20" s="388"/>
      <c r="G20" s="4"/>
      <c r="H20" s="4"/>
    </row>
    <row r="21" spans="1:8" x14ac:dyDescent="0.25">
      <c r="A21" s="43" t="s">
        <v>374</v>
      </c>
      <c r="B21" s="150">
        <v>55129000</v>
      </c>
      <c r="C21" s="150">
        <v>67733951</v>
      </c>
      <c r="D21" s="162">
        <f t="shared" si="0"/>
        <v>12604951</v>
      </c>
      <c r="E21" s="150">
        <v>63420228</v>
      </c>
      <c r="F21" s="388"/>
      <c r="G21" s="4"/>
      <c r="H21" s="4"/>
    </row>
    <row r="22" spans="1:8" x14ac:dyDescent="0.25">
      <c r="A22" s="81" t="s">
        <v>375</v>
      </c>
      <c r="B22" s="150">
        <v>0</v>
      </c>
      <c r="C22" s="150">
        <v>0</v>
      </c>
      <c r="D22" s="162">
        <f t="shared" si="0"/>
        <v>0</v>
      </c>
      <c r="E22" s="150">
        <v>0</v>
      </c>
      <c r="F22" s="388"/>
      <c r="G22" s="4"/>
      <c r="H22" s="4"/>
    </row>
    <row r="23" spans="1:8" x14ac:dyDescent="0.25">
      <c r="A23" s="43" t="s">
        <v>376</v>
      </c>
      <c r="B23" s="150">
        <v>1000000</v>
      </c>
      <c r="C23" s="150">
        <v>1190000</v>
      </c>
      <c r="D23" s="162">
        <f t="shared" si="0"/>
        <v>190000</v>
      </c>
      <c r="E23" s="150">
        <v>1106274</v>
      </c>
      <c r="F23" s="388"/>
      <c r="G23" s="4"/>
      <c r="H23" s="4"/>
    </row>
    <row r="24" spans="1:8" x14ac:dyDescent="0.25">
      <c r="A24" s="43" t="s">
        <v>377</v>
      </c>
      <c r="B24" s="150">
        <v>0</v>
      </c>
      <c r="C24" s="150">
        <v>30000000</v>
      </c>
      <c r="D24" s="162">
        <f t="shared" si="0"/>
        <v>30000000</v>
      </c>
      <c r="E24" s="150">
        <v>30067500</v>
      </c>
      <c r="F24" s="388"/>
      <c r="G24" s="4"/>
      <c r="H24" s="4"/>
    </row>
    <row r="25" spans="1:8" s="167" customFormat="1" ht="15.75" x14ac:dyDescent="0.3">
      <c r="A25" s="165" t="s">
        <v>370</v>
      </c>
      <c r="B25" s="397">
        <f>SUM(B18:B24)</f>
        <v>393637477</v>
      </c>
      <c r="C25" s="397">
        <f>SUM(C18:C24)</f>
        <v>605312982</v>
      </c>
      <c r="D25" s="398">
        <f t="shared" si="0"/>
        <v>211675505</v>
      </c>
      <c r="E25" s="397">
        <f>SUM(E18:E24)</f>
        <v>580918446</v>
      </c>
      <c r="F25" s="389"/>
      <c r="G25" s="166"/>
      <c r="H25" s="166"/>
    </row>
    <row r="26" spans="1:8" s="167" customFormat="1" ht="15.75" x14ac:dyDescent="0.3">
      <c r="A26" s="165" t="s">
        <v>378</v>
      </c>
      <c r="B26" s="399">
        <v>301110822</v>
      </c>
      <c r="C26" s="399">
        <f>298515908+8843887</f>
        <v>307359795</v>
      </c>
      <c r="D26" s="398">
        <f t="shared" si="0"/>
        <v>6248973</v>
      </c>
      <c r="E26" s="399">
        <f>298515908+8843887</f>
        <v>307359795</v>
      </c>
      <c r="F26" s="389"/>
      <c r="G26" s="166"/>
      <c r="H26" s="166"/>
    </row>
    <row r="27" spans="1:8" s="164" customFormat="1" x14ac:dyDescent="0.25">
      <c r="A27" s="81" t="s">
        <v>1017</v>
      </c>
      <c r="B27" s="225">
        <v>196619340</v>
      </c>
      <c r="C27" s="225">
        <v>176588553</v>
      </c>
      <c r="D27" s="162">
        <f t="shared" si="0"/>
        <v>-20030787</v>
      </c>
      <c r="E27" s="225">
        <v>176588553</v>
      </c>
      <c r="F27" s="388"/>
      <c r="G27" s="118"/>
      <c r="H27" s="118"/>
    </row>
    <row r="28" spans="1:8" s="134" customFormat="1" x14ac:dyDescent="0.25">
      <c r="A28" s="96" t="s">
        <v>4</v>
      </c>
      <c r="B28" s="395">
        <f>SUM(B26,B25)</f>
        <v>694748299</v>
      </c>
      <c r="C28" s="395">
        <f>SUM(C26,C25)</f>
        <v>912672777</v>
      </c>
      <c r="D28" s="396">
        <f t="shared" si="0"/>
        <v>217924478</v>
      </c>
      <c r="E28" s="395">
        <f>SUM(E26,E25)</f>
        <v>888278241</v>
      </c>
      <c r="F28" s="391"/>
      <c r="G28" s="83"/>
      <c r="H28" s="83"/>
    </row>
    <row r="29" spans="1:8" x14ac:dyDescent="0.25">
      <c r="A29" s="4"/>
      <c r="B29" s="163"/>
      <c r="E29" s="163"/>
      <c r="F29" s="388"/>
      <c r="G29" s="4"/>
      <c r="H29" s="4"/>
    </row>
    <row r="30" spans="1:8" x14ac:dyDescent="0.25">
      <c r="A30" s="4"/>
      <c r="B30" s="163"/>
      <c r="E30" s="163"/>
      <c r="F30" s="388"/>
      <c r="G30" s="4"/>
      <c r="H30" s="4"/>
    </row>
    <row r="31" spans="1:8" x14ac:dyDescent="0.25">
      <c r="A31" s="4"/>
      <c r="B31" s="163"/>
      <c r="E31" s="163"/>
      <c r="F31" s="388"/>
      <c r="G31" s="4"/>
      <c r="H31" s="4"/>
    </row>
    <row r="32" spans="1:8" x14ac:dyDescent="0.25">
      <c r="A32" s="4"/>
      <c r="B32" s="163"/>
      <c r="E32" s="163"/>
      <c r="F32" s="388"/>
      <c r="G32" s="4"/>
      <c r="H32" s="4"/>
    </row>
    <row r="33" spans="1:8" x14ac:dyDescent="0.25">
      <c r="A33" s="4"/>
      <c r="B33" s="163"/>
      <c r="E33" s="163"/>
      <c r="F33" s="388"/>
      <c r="G33" s="4"/>
      <c r="H33" s="4"/>
    </row>
    <row r="34" spans="1:8" x14ac:dyDescent="0.25">
      <c r="A34" s="4"/>
      <c r="B34" s="163"/>
      <c r="E34" s="163"/>
      <c r="F34" s="388"/>
      <c r="G34" s="4"/>
      <c r="H34" s="4"/>
    </row>
    <row r="35" spans="1:8" x14ac:dyDescent="0.25">
      <c r="A35" s="4"/>
      <c r="B35" s="163"/>
      <c r="E35" s="163"/>
      <c r="F35" s="388"/>
      <c r="G35" s="4"/>
      <c r="H35" s="4"/>
    </row>
  </sheetData>
  <mergeCells count="1">
    <mergeCell ref="A1:B1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workbookViewId="0">
      <selection activeCell="D3" sqref="D3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ht="24" customHeight="1" x14ac:dyDescent="0.25">
      <c r="A1" s="93" t="s">
        <v>836</v>
      </c>
      <c r="B1" s="113"/>
      <c r="C1" s="113"/>
      <c r="D1" s="113"/>
      <c r="E1" s="113"/>
    </row>
    <row r="2" spans="1:7" ht="24" customHeight="1" x14ac:dyDescent="0.25">
      <c r="A2" s="408" t="s">
        <v>47</v>
      </c>
      <c r="B2" s="409"/>
      <c r="C2" s="409"/>
      <c r="D2" s="409"/>
      <c r="E2" s="409"/>
      <c r="G2" s="78"/>
    </row>
    <row r="3" spans="1:7" ht="18" x14ac:dyDescent="0.25">
      <c r="A3" s="51"/>
      <c r="D3" t="s">
        <v>150</v>
      </c>
    </row>
    <row r="4" spans="1:7" x14ac:dyDescent="0.25">
      <c r="A4" s="83" t="s">
        <v>348</v>
      </c>
    </row>
    <row r="5" spans="1:7" ht="30.75" x14ac:dyDescent="0.3">
      <c r="A5" s="2" t="s">
        <v>379</v>
      </c>
      <c r="B5" s="3" t="s">
        <v>274</v>
      </c>
      <c r="C5" s="62" t="s">
        <v>275</v>
      </c>
      <c r="D5" s="95" t="s">
        <v>277</v>
      </c>
      <c r="E5" s="132" t="s">
        <v>831</v>
      </c>
    </row>
    <row r="6" spans="1:7" ht="15" customHeight="1" x14ac:dyDescent="0.25">
      <c r="A6" s="32" t="s">
        <v>559</v>
      </c>
      <c r="B6" s="6" t="s">
        <v>560</v>
      </c>
      <c r="C6" s="28"/>
      <c r="D6" s="28"/>
      <c r="E6" s="28"/>
    </row>
    <row r="7" spans="1:7" ht="15" customHeight="1" x14ac:dyDescent="0.25">
      <c r="A7" s="5" t="s">
        <v>561</v>
      </c>
      <c r="B7" s="6" t="s">
        <v>562</v>
      </c>
      <c r="C7" s="28"/>
      <c r="D7" s="28"/>
      <c r="E7" s="28"/>
    </row>
    <row r="8" spans="1:7" ht="15" customHeight="1" x14ac:dyDescent="0.25">
      <c r="A8" s="5" t="s">
        <v>563</v>
      </c>
      <c r="B8" s="6" t="s">
        <v>564</v>
      </c>
      <c r="C8" s="28"/>
      <c r="D8" s="28"/>
      <c r="E8" s="28"/>
    </row>
    <row r="9" spans="1:7" ht="15" customHeight="1" x14ac:dyDescent="0.25">
      <c r="A9" s="5" t="s">
        <v>565</v>
      </c>
      <c r="B9" s="6" t="s">
        <v>566</v>
      </c>
      <c r="C9" s="28"/>
      <c r="D9" s="28"/>
      <c r="E9" s="28"/>
    </row>
    <row r="10" spans="1:7" ht="15" customHeight="1" x14ac:dyDescent="0.25">
      <c r="A10" s="5" t="s">
        <v>567</v>
      </c>
      <c r="B10" s="6" t="s">
        <v>568</v>
      </c>
      <c r="C10" s="28"/>
      <c r="D10" s="28"/>
      <c r="E10" s="28"/>
    </row>
    <row r="11" spans="1:7" ht="15" customHeight="1" x14ac:dyDescent="0.25">
      <c r="A11" s="5" t="s">
        <v>569</v>
      </c>
      <c r="B11" s="6" t="s">
        <v>570</v>
      </c>
      <c r="C11" s="28"/>
      <c r="D11" s="28"/>
      <c r="E11" s="28"/>
    </row>
    <row r="12" spans="1:7" ht="15" customHeight="1" x14ac:dyDescent="0.25">
      <c r="A12" s="7" t="s">
        <v>5</v>
      </c>
      <c r="B12" s="8" t="s">
        <v>571</v>
      </c>
      <c r="C12" s="28"/>
      <c r="D12" s="28"/>
      <c r="E12" s="28"/>
    </row>
    <row r="13" spans="1:7" ht="15" customHeight="1" x14ac:dyDescent="0.25">
      <c r="A13" s="5" t="s">
        <v>572</v>
      </c>
      <c r="B13" s="6" t="s">
        <v>573</v>
      </c>
      <c r="C13" s="28"/>
      <c r="D13" s="28"/>
      <c r="E13" s="28"/>
    </row>
    <row r="14" spans="1:7" ht="15" customHeight="1" x14ac:dyDescent="0.25">
      <c r="A14" s="5" t="s">
        <v>574</v>
      </c>
      <c r="B14" s="6" t="s">
        <v>575</v>
      </c>
      <c r="C14" s="28"/>
      <c r="D14" s="28"/>
      <c r="E14" s="28"/>
    </row>
    <row r="15" spans="1:7" ht="15" customHeight="1" x14ac:dyDescent="0.25">
      <c r="A15" s="5" t="s">
        <v>782</v>
      </c>
      <c r="B15" s="6" t="s">
        <v>576</v>
      </c>
      <c r="C15" s="28"/>
      <c r="D15" s="28"/>
      <c r="E15" s="28"/>
    </row>
    <row r="16" spans="1:7" ht="15" customHeight="1" x14ac:dyDescent="0.25">
      <c r="A16" s="5" t="s">
        <v>783</v>
      </c>
      <c r="B16" s="6" t="s">
        <v>577</v>
      </c>
      <c r="C16" s="28"/>
      <c r="D16" s="28"/>
      <c r="E16" s="28"/>
    </row>
    <row r="17" spans="1:5" ht="15" customHeight="1" x14ac:dyDescent="0.25">
      <c r="A17" s="5" t="s">
        <v>798</v>
      </c>
      <c r="B17" s="6" t="s">
        <v>578</v>
      </c>
      <c r="C17" s="28">
        <v>0</v>
      </c>
      <c r="D17" s="28">
        <v>950</v>
      </c>
      <c r="E17" s="28">
        <v>950</v>
      </c>
    </row>
    <row r="18" spans="1:5" ht="15" customHeight="1" x14ac:dyDescent="0.25">
      <c r="A18" s="40" t="s">
        <v>6</v>
      </c>
      <c r="B18" s="53" t="s">
        <v>579</v>
      </c>
      <c r="C18" s="28">
        <f>SUM(C12:C17)</f>
        <v>0</v>
      </c>
      <c r="D18" s="28">
        <f>SUM(D12:D17)</f>
        <v>950</v>
      </c>
      <c r="E18" s="28">
        <f>SUM(E12:E17)</f>
        <v>950</v>
      </c>
    </row>
    <row r="19" spans="1:5" ht="15" customHeight="1" x14ac:dyDescent="0.25">
      <c r="A19" s="5" t="s">
        <v>802</v>
      </c>
      <c r="B19" s="6" t="s">
        <v>588</v>
      </c>
      <c r="C19" s="28"/>
      <c r="D19" s="28"/>
      <c r="E19" s="28"/>
    </row>
    <row r="20" spans="1:5" ht="15" customHeight="1" x14ac:dyDescent="0.25">
      <c r="A20" s="5" t="s">
        <v>803</v>
      </c>
      <c r="B20" s="6" t="s">
        <v>589</v>
      </c>
      <c r="C20" s="28"/>
      <c r="D20" s="28"/>
      <c r="E20" s="28"/>
    </row>
    <row r="21" spans="1:5" ht="15" customHeight="1" x14ac:dyDescent="0.25">
      <c r="A21" s="7" t="s">
        <v>8</v>
      </c>
      <c r="B21" s="8" t="s">
        <v>590</v>
      </c>
      <c r="C21" s="28"/>
      <c r="D21" s="28"/>
      <c r="E21" s="28"/>
    </row>
    <row r="22" spans="1:5" ht="15" customHeight="1" x14ac:dyDescent="0.25">
      <c r="A22" s="5" t="s">
        <v>804</v>
      </c>
      <c r="B22" s="6" t="s">
        <v>591</v>
      </c>
      <c r="C22" s="28"/>
      <c r="D22" s="28"/>
      <c r="E22" s="28"/>
    </row>
    <row r="23" spans="1:5" ht="15" customHeight="1" x14ac:dyDescent="0.25">
      <c r="A23" s="5" t="s">
        <v>805</v>
      </c>
      <c r="B23" s="6" t="s">
        <v>592</v>
      </c>
      <c r="C23" s="28"/>
      <c r="D23" s="28"/>
      <c r="E23" s="28"/>
    </row>
    <row r="24" spans="1:5" ht="15" customHeight="1" x14ac:dyDescent="0.25">
      <c r="A24" s="5" t="s">
        <v>806</v>
      </c>
      <c r="B24" s="6" t="s">
        <v>593</v>
      </c>
      <c r="C24" s="28"/>
      <c r="D24" s="28"/>
      <c r="E24" s="28"/>
    </row>
    <row r="25" spans="1:5" ht="15" customHeight="1" x14ac:dyDescent="0.25">
      <c r="A25" s="5" t="s">
        <v>807</v>
      </c>
      <c r="B25" s="6" t="s">
        <v>594</v>
      </c>
      <c r="C25" s="28"/>
      <c r="D25" s="28"/>
      <c r="E25" s="28"/>
    </row>
    <row r="26" spans="1:5" ht="15" customHeight="1" x14ac:dyDescent="0.25">
      <c r="A26" s="5" t="s">
        <v>808</v>
      </c>
      <c r="B26" s="6" t="s">
        <v>597</v>
      </c>
      <c r="C26" s="28"/>
      <c r="D26" s="28"/>
      <c r="E26" s="28"/>
    </row>
    <row r="27" spans="1:5" ht="15" customHeight="1" x14ac:dyDescent="0.25">
      <c r="A27" s="5" t="s">
        <v>598</v>
      </c>
      <c r="B27" s="6" t="s">
        <v>599</v>
      </c>
      <c r="C27" s="28"/>
      <c r="D27" s="28"/>
      <c r="E27" s="28"/>
    </row>
    <row r="28" spans="1:5" ht="15" customHeight="1" x14ac:dyDescent="0.25">
      <c r="A28" s="5" t="s">
        <v>809</v>
      </c>
      <c r="B28" s="6" t="s">
        <v>600</v>
      </c>
      <c r="C28" s="28"/>
      <c r="D28" s="28"/>
      <c r="E28" s="28"/>
    </row>
    <row r="29" spans="1:5" ht="15" customHeight="1" x14ac:dyDescent="0.25">
      <c r="A29" s="5" t="s">
        <v>810</v>
      </c>
      <c r="B29" s="6" t="s">
        <v>605</v>
      </c>
      <c r="C29" s="28"/>
      <c r="D29" s="28"/>
      <c r="E29" s="28"/>
    </row>
    <row r="30" spans="1:5" ht="15" customHeight="1" x14ac:dyDescent="0.25">
      <c r="A30" s="7" t="s">
        <v>9</v>
      </c>
      <c r="B30" s="8" t="s">
        <v>608</v>
      </c>
      <c r="C30" s="28"/>
      <c r="D30" s="28"/>
      <c r="E30" s="28"/>
    </row>
    <row r="31" spans="1:5" ht="15" customHeight="1" x14ac:dyDescent="0.25">
      <c r="A31" s="5" t="s">
        <v>811</v>
      </c>
      <c r="B31" s="6" t="s">
        <v>609</v>
      </c>
      <c r="C31" s="28"/>
      <c r="D31" s="28"/>
      <c r="E31" s="28"/>
    </row>
    <row r="32" spans="1:5" ht="15" customHeight="1" x14ac:dyDescent="0.25">
      <c r="A32" s="40" t="s">
        <v>10</v>
      </c>
      <c r="B32" s="53" t="s">
        <v>610</v>
      </c>
      <c r="C32" s="28"/>
      <c r="D32" s="28"/>
      <c r="E32" s="28"/>
    </row>
    <row r="33" spans="1:5" ht="15" customHeight="1" x14ac:dyDescent="0.25">
      <c r="A33" s="13" t="s">
        <v>611</v>
      </c>
      <c r="B33" s="6" t="s">
        <v>612</v>
      </c>
      <c r="C33" s="28"/>
      <c r="D33" s="28"/>
      <c r="E33" s="28"/>
    </row>
    <row r="34" spans="1:5" ht="15" customHeight="1" x14ac:dyDescent="0.25">
      <c r="A34" s="13" t="s">
        <v>812</v>
      </c>
      <c r="B34" s="6" t="s">
        <v>613</v>
      </c>
      <c r="C34" s="28">
        <v>250</v>
      </c>
      <c r="D34" s="28">
        <v>400</v>
      </c>
      <c r="E34" s="28">
        <v>400</v>
      </c>
    </row>
    <row r="35" spans="1:5" ht="15" customHeight="1" x14ac:dyDescent="0.25">
      <c r="A35" s="13" t="s">
        <v>813</v>
      </c>
      <c r="B35" s="6" t="s">
        <v>614</v>
      </c>
      <c r="C35" s="28"/>
      <c r="D35" s="28"/>
      <c r="E35" s="28"/>
    </row>
    <row r="36" spans="1:5" ht="15" customHeight="1" x14ac:dyDescent="0.25">
      <c r="A36" s="13" t="s">
        <v>817</v>
      </c>
      <c r="B36" s="6" t="s">
        <v>615</v>
      </c>
      <c r="C36" s="28"/>
      <c r="D36" s="28"/>
      <c r="E36" s="28"/>
    </row>
    <row r="37" spans="1:5" ht="15" customHeight="1" x14ac:dyDescent="0.25">
      <c r="A37" s="13" t="s">
        <v>616</v>
      </c>
      <c r="B37" s="6" t="s">
        <v>617</v>
      </c>
      <c r="C37" s="28"/>
      <c r="D37" s="28"/>
      <c r="E37" s="28"/>
    </row>
    <row r="38" spans="1:5" ht="15" customHeight="1" x14ac:dyDescent="0.25">
      <c r="A38" s="13" t="s">
        <v>618</v>
      </c>
      <c r="B38" s="6" t="s">
        <v>619</v>
      </c>
      <c r="C38" s="28"/>
      <c r="D38" s="28"/>
      <c r="E38" s="28"/>
    </row>
    <row r="39" spans="1:5" ht="15" customHeight="1" x14ac:dyDescent="0.25">
      <c r="A39" s="13" t="s">
        <v>620</v>
      </c>
      <c r="B39" s="6" t="s">
        <v>621</v>
      </c>
      <c r="C39" s="28"/>
      <c r="D39" s="28"/>
      <c r="E39" s="28"/>
    </row>
    <row r="40" spans="1:5" ht="15" customHeight="1" x14ac:dyDescent="0.25">
      <c r="A40" s="13" t="s">
        <v>818</v>
      </c>
      <c r="B40" s="6" t="s">
        <v>622</v>
      </c>
      <c r="C40" s="28"/>
      <c r="D40" s="28"/>
      <c r="E40" s="28"/>
    </row>
    <row r="41" spans="1:5" ht="15" customHeight="1" x14ac:dyDescent="0.25">
      <c r="A41" s="13" t="s">
        <v>819</v>
      </c>
      <c r="B41" s="6" t="s">
        <v>623</v>
      </c>
      <c r="C41" s="28"/>
      <c r="D41" s="28"/>
      <c r="E41" s="28"/>
    </row>
    <row r="42" spans="1:5" ht="15" customHeight="1" x14ac:dyDescent="0.25">
      <c r="A42" s="13" t="s">
        <v>820</v>
      </c>
      <c r="B42" s="6" t="s">
        <v>624</v>
      </c>
      <c r="C42" s="28"/>
      <c r="D42" s="28"/>
      <c r="E42" s="28"/>
    </row>
    <row r="43" spans="1:5" ht="15" customHeight="1" x14ac:dyDescent="0.25">
      <c r="A43" s="52" t="s">
        <v>11</v>
      </c>
      <c r="B43" s="53" t="s">
        <v>625</v>
      </c>
      <c r="C43" s="28">
        <f>SUM(C33:C42)</f>
        <v>250</v>
      </c>
      <c r="D43" s="28">
        <v>401</v>
      </c>
      <c r="E43" s="28">
        <f>SUM(E33:E42)</f>
        <v>400</v>
      </c>
    </row>
    <row r="44" spans="1:5" ht="15" customHeight="1" x14ac:dyDescent="0.25">
      <c r="A44" s="13" t="s">
        <v>634</v>
      </c>
      <c r="B44" s="6" t="s">
        <v>635</v>
      </c>
      <c r="C44" s="28"/>
      <c r="D44" s="28"/>
      <c r="E44" s="28"/>
    </row>
    <row r="45" spans="1:5" ht="15" customHeight="1" x14ac:dyDescent="0.25">
      <c r="A45" s="5" t="s">
        <v>824</v>
      </c>
      <c r="B45" s="6" t="s">
        <v>636</v>
      </c>
      <c r="C45" s="28"/>
      <c r="D45" s="28"/>
      <c r="E45" s="28"/>
    </row>
    <row r="46" spans="1:5" ht="15" customHeight="1" x14ac:dyDescent="0.25">
      <c r="A46" s="13" t="s">
        <v>825</v>
      </c>
      <c r="B46" s="6" t="s">
        <v>637</v>
      </c>
      <c r="C46" s="28"/>
      <c r="D46" s="28"/>
      <c r="E46" s="28"/>
    </row>
    <row r="47" spans="1:5" ht="15" customHeight="1" x14ac:dyDescent="0.25">
      <c r="A47" s="40" t="s">
        <v>13</v>
      </c>
      <c r="B47" s="53" t="s">
        <v>638</v>
      </c>
      <c r="C47" s="28"/>
      <c r="D47" s="28"/>
      <c r="E47" s="28"/>
    </row>
    <row r="48" spans="1:5" ht="15" customHeight="1" x14ac:dyDescent="0.25">
      <c r="A48" s="61" t="s">
        <v>83</v>
      </c>
      <c r="B48" s="65"/>
      <c r="C48" s="28"/>
      <c r="D48" s="28"/>
      <c r="E48" s="28"/>
    </row>
    <row r="49" spans="1:5" ht="15" customHeight="1" x14ac:dyDescent="0.25">
      <c r="A49" s="5" t="s">
        <v>580</v>
      </c>
      <c r="B49" s="6" t="s">
        <v>581</v>
      </c>
      <c r="C49" s="28"/>
      <c r="D49" s="28"/>
      <c r="E49" s="28"/>
    </row>
    <row r="50" spans="1:5" ht="15" customHeight="1" x14ac:dyDescent="0.25">
      <c r="A50" s="5" t="s">
        <v>582</v>
      </c>
      <c r="B50" s="6" t="s">
        <v>583</v>
      </c>
      <c r="C50" s="28"/>
      <c r="D50" s="28"/>
      <c r="E50" s="28"/>
    </row>
    <row r="51" spans="1:5" ht="15" customHeight="1" x14ac:dyDescent="0.25">
      <c r="A51" s="5" t="s">
        <v>799</v>
      </c>
      <c r="B51" s="6" t="s">
        <v>584</v>
      </c>
      <c r="C51" s="28"/>
      <c r="D51" s="28"/>
      <c r="E51" s="28"/>
    </row>
    <row r="52" spans="1:5" ht="15" customHeight="1" x14ac:dyDescent="0.25">
      <c r="A52" s="5" t="s">
        <v>800</v>
      </c>
      <c r="B52" s="6" t="s">
        <v>585</v>
      </c>
      <c r="C52" s="28"/>
      <c r="D52" s="28"/>
      <c r="E52" s="28"/>
    </row>
    <row r="53" spans="1:5" ht="15" customHeight="1" x14ac:dyDescent="0.25">
      <c r="A53" s="5" t="s">
        <v>801</v>
      </c>
      <c r="B53" s="6" t="s">
        <v>586</v>
      </c>
      <c r="C53" s="28"/>
      <c r="D53" s="28"/>
      <c r="E53" s="28"/>
    </row>
    <row r="54" spans="1:5" ht="15" customHeight="1" x14ac:dyDescent="0.25">
      <c r="A54" s="40" t="s">
        <v>7</v>
      </c>
      <c r="B54" s="53" t="s">
        <v>587</v>
      </c>
      <c r="C54" s="28"/>
      <c r="D54" s="28"/>
      <c r="E54" s="28"/>
    </row>
    <row r="55" spans="1:5" ht="15" customHeight="1" x14ac:dyDescent="0.25">
      <c r="A55" s="13" t="s">
        <v>821</v>
      </c>
      <c r="B55" s="6" t="s">
        <v>626</v>
      </c>
      <c r="C55" s="28"/>
      <c r="D55" s="28"/>
      <c r="E55" s="28"/>
    </row>
    <row r="56" spans="1:5" ht="15" customHeight="1" x14ac:dyDescent="0.25">
      <c r="A56" s="13" t="s">
        <v>822</v>
      </c>
      <c r="B56" s="6" t="s">
        <v>627</v>
      </c>
      <c r="C56" s="28"/>
      <c r="D56" s="28"/>
      <c r="E56" s="28"/>
    </row>
    <row r="57" spans="1:5" ht="15" customHeight="1" x14ac:dyDescent="0.25">
      <c r="A57" s="13" t="s">
        <v>628</v>
      </c>
      <c r="B57" s="6" t="s">
        <v>629</v>
      </c>
      <c r="C57" s="28"/>
      <c r="D57" s="28"/>
      <c r="E57" s="28"/>
    </row>
    <row r="58" spans="1:5" ht="15" customHeight="1" x14ac:dyDescent="0.25">
      <c r="A58" s="13" t="s">
        <v>823</v>
      </c>
      <c r="B58" s="6" t="s">
        <v>630</v>
      </c>
      <c r="C58" s="28"/>
      <c r="D58" s="28"/>
      <c r="E58" s="28"/>
    </row>
    <row r="59" spans="1:5" ht="15" customHeight="1" x14ac:dyDescent="0.25">
      <c r="A59" s="13" t="s">
        <v>631</v>
      </c>
      <c r="B59" s="6" t="s">
        <v>632</v>
      </c>
      <c r="C59" s="28"/>
      <c r="D59" s="28"/>
      <c r="E59" s="28"/>
    </row>
    <row r="60" spans="1:5" ht="15" customHeight="1" x14ac:dyDescent="0.25">
      <c r="A60" s="40" t="s">
        <v>12</v>
      </c>
      <c r="B60" s="53" t="s">
        <v>633</v>
      </c>
      <c r="C60" s="28"/>
      <c r="D60" s="28"/>
      <c r="E60" s="28"/>
    </row>
    <row r="61" spans="1:5" ht="15" customHeight="1" x14ac:dyDescent="0.25">
      <c r="A61" s="13" t="s">
        <v>641</v>
      </c>
      <c r="B61" s="6" t="s">
        <v>642</v>
      </c>
      <c r="C61" s="28"/>
      <c r="D61" s="28"/>
      <c r="E61" s="28"/>
    </row>
    <row r="62" spans="1:5" ht="15" customHeight="1" x14ac:dyDescent="0.25">
      <c r="A62" s="5" t="s">
        <v>826</v>
      </c>
      <c r="B62" s="6" t="s">
        <v>643</v>
      </c>
      <c r="C62" s="28"/>
      <c r="D62" s="28"/>
      <c r="E62" s="28"/>
    </row>
    <row r="63" spans="1:5" ht="15" customHeight="1" x14ac:dyDescent="0.25">
      <c r="A63" s="13" t="s">
        <v>827</v>
      </c>
      <c r="B63" s="6" t="s">
        <v>644</v>
      </c>
      <c r="C63" s="28"/>
      <c r="D63" s="28"/>
      <c r="E63" s="28"/>
    </row>
    <row r="64" spans="1:5" ht="15" customHeight="1" x14ac:dyDescent="0.25">
      <c r="A64" s="40" t="s">
        <v>15</v>
      </c>
      <c r="B64" s="53" t="s">
        <v>645</v>
      </c>
      <c r="C64" s="28"/>
      <c r="D64" s="28"/>
      <c r="E64" s="28"/>
    </row>
    <row r="65" spans="1:5" ht="15" customHeight="1" x14ac:dyDescent="0.25">
      <c r="A65" s="61" t="s">
        <v>82</v>
      </c>
      <c r="B65" s="65"/>
      <c r="C65" s="28"/>
      <c r="D65" s="28"/>
      <c r="E65" s="28"/>
    </row>
    <row r="66" spans="1:5" ht="15.75" x14ac:dyDescent="0.25">
      <c r="A66" s="50" t="s">
        <v>14</v>
      </c>
      <c r="B66" s="36" t="s">
        <v>646</v>
      </c>
      <c r="C66" s="28">
        <f>C64+C60+C54+C47+C43+C32+C18</f>
        <v>250</v>
      </c>
      <c r="D66" s="28">
        <f>D64+D60+D54+D47+D43+D32+D18</f>
        <v>1351</v>
      </c>
      <c r="E66" s="28">
        <f>E64+E60+E54+E47+E43+E32+E18</f>
        <v>1350</v>
      </c>
    </row>
    <row r="67" spans="1:5" ht="15.75" x14ac:dyDescent="0.25">
      <c r="A67" s="64" t="s">
        <v>132</v>
      </c>
      <c r="B67" s="63"/>
      <c r="C67" s="28"/>
      <c r="D67" s="28"/>
      <c r="E67" s="28"/>
    </row>
    <row r="68" spans="1:5" ht="15.75" x14ac:dyDescent="0.25">
      <c r="A68" s="64" t="s">
        <v>133</v>
      </c>
      <c r="B68" s="63"/>
      <c r="C68" s="28"/>
      <c r="D68" s="28"/>
      <c r="E68" s="28"/>
    </row>
    <row r="69" spans="1:5" x14ac:dyDescent="0.25">
      <c r="A69" s="38" t="s">
        <v>828</v>
      </c>
      <c r="B69" s="5" t="s">
        <v>647</v>
      </c>
      <c r="C69" s="28"/>
      <c r="D69" s="28"/>
      <c r="E69" s="28"/>
    </row>
    <row r="70" spans="1:5" x14ac:dyDescent="0.25">
      <c r="A70" s="13" t="s">
        <v>648</v>
      </c>
      <c r="B70" s="5" t="s">
        <v>649</v>
      </c>
      <c r="C70" s="28"/>
      <c r="D70" s="28"/>
      <c r="E70" s="28"/>
    </row>
    <row r="71" spans="1:5" x14ac:dyDescent="0.25">
      <c r="A71" s="38" t="s">
        <v>829</v>
      </c>
      <c r="B71" s="5" t="s">
        <v>650</v>
      </c>
      <c r="C71" s="28"/>
      <c r="D71" s="28"/>
      <c r="E71" s="28"/>
    </row>
    <row r="72" spans="1:5" x14ac:dyDescent="0.25">
      <c r="A72" s="15" t="s">
        <v>16</v>
      </c>
      <c r="B72" s="7" t="s">
        <v>651</v>
      </c>
      <c r="C72" s="28"/>
      <c r="D72" s="28"/>
      <c r="E72" s="28"/>
    </row>
    <row r="73" spans="1:5" x14ac:dyDescent="0.25">
      <c r="A73" s="13" t="s">
        <v>830</v>
      </c>
      <c r="B73" s="5" t="s">
        <v>652</v>
      </c>
      <c r="C73" s="28"/>
      <c r="D73" s="28"/>
      <c r="E73" s="28"/>
    </row>
    <row r="74" spans="1:5" x14ac:dyDescent="0.25">
      <c r="A74" s="38" t="s">
        <v>653</v>
      </c>
      <c r="B74" s="5" t="s">
        <v>654</v>
      </c>
      <c r="C74" s="28"/>
      <c r="D74" s="28"/>
      <c r="E74" s="28"/>
    </row>
    <row r="75" spans="1:5" x14ac:dyDescent="0.25">
      <c r="A75" s="13" t="s">
        <v>0</v>
      </c>
      <c r="B75" s="5" t="s">
        <v>655</v>
      </c>
      <c r="C75" s="28"/>
      <c r="D75" s="28"/>
      <c r="E75" s="28"/>
    </row>
    <row r="76" spans="1:5" x14ac:dyDescent="0.25">
      <c r="A76" s="38" t="s">
        <v>656</v>
      </c>
      <c r="B76" s="5" t="s">
        <v>657</v>
      </c>
      <c r="C76" s="28"/>
      <c r="D76" s="28"/>
      <c r="E76" s="28"/>
    </row>
    <row r="77" spans="1:5" x14ac:dyDescent="0.25">
      <c r="A77" s="14" t="s">
        <v>17</v>
      </c>
      <c r="B77" s="7" t="s">
        <v>658</v>
      </c>
      <c r="C77" s="28"/>
      <c r="D77" s="28"/>
      <c r="E77" s="28"/>
    </row>
    <row r="78" spans="1:5" x14ac:dyDescent="0.25">
      <c r="A78" s="5" t="s">
        <v>130</v>
      </c>
      <c r="B78" s="5" t="s">
        <v>659</v>
      </c>
      <c r="C78" s="28">
        <v>19</v>
      </c>
      <c r="D78" s="28">
        <v>19</v>
      </c>
      <c r="E78" s="28">
        <v>19</v>
      </c>
    </row>
    <row r="79" spans="1:5" x14ac:dyDescent="0.25">
      <c r="A79" s="5" t="s">
        <v>131</v>
      </c>
      <c r="B79" s="5" t="s">
        <v>659</v>
      </c>
      <c r="C79" s="28"/>
      <c r="D79" s="28"/>
      <c r="E79" s="28"/>
    </row>
    <row r="80" spans="1:5" x14ac:dyDescent="0.25">
      <c r="A80" s="5" t="s">
        <v>128</v>
      </c>
      <c r="B80" s="5" t="s">
        <v>660</v>
      </c>
      <c r="C80" s="28"/>
      <c r="D80" s="28"/>
      <c r="E80" s="28"/>
    </row>
    <row r="81" spans="1:5" x14ac:dyDescent="0.25">
      <c r="A81" s="5" t="s">
        <v>129</v>
      </c>
      <c r="B81" s="5" t="s">
        <v>660</v>
      </c>
      <c r="C81" s="28"/>
      <c r="D81" s="28"/>
      <c r="E81" s="28"/>
    </row>
    <row r="82" spans="1:5" x14ac:dyDescent="0.25">
      <c r="A82" s="7" t="s">
        <v>18</v>
      </c>
      <c r="B82" s="7" t="s">
        <v>661</v>
      </c>
      <c r="C82" s="28">
        <f>SUM(C78:C81)</f>
        <v>19</v>
      </c>
      <c r="D82" s="28">
        <f>SUM(D78:D81)</f>
        <v>19</v>
      </c>
      <c r="E82" s="28">
        <f>SUM(E78:E81)</f>
        <v>19</v>
      </c>
    </row>
    <row r="83" spans="1:5" x14ac:dyDescent="0.25">
      <c r="A83" s="38" t="s">
        <v>662</v>
      </c>
      <c r="B83" s="5" t="s">
        <v>663</v>
      </c>
      <c r="C83" s="28"/>
      <c r="D83" s="28"/>
      <c r="E83" s="28"/>
    </row>
    <row r="84" spans="1:5" x14ac:dyDescent="0.25">
      <c r="A84" s="38" t="s">
        <v>664</v>
      </c>
      <c r="B84" s="5" t="s">
        <v>665</v>
      </c>
      <c r="C84" s="28"/>
      <c r="D84" s="28"/>
      <c r="E84" s="28"/>
    </row>
    <row r="85" spans="1:5" x14ac:dyDescent="0.25">
      <c r="A85" s="38" t="s">
        <v>666</v>
      </c>
      <c r="B85" s="5" t="s">
        <v>667</v>
      </c>
      <c r="C85" s="28">
        <v>55139</v>
      </c>
      <c r="D85" s="28">
        <v>51404</v>
      </c>
      <c r="E85" s="28">
        <v>51188</v>
      </c>
    </row>
    <row r="86" spans="1:5" x14ac:dyDescent="0.25">
      <c r="A86" s="38" t="s">
        <v>668</v>
      </c>
      <c r="B86" s="5" t="s">
        <v>669</v>
      </c>
      <c r="C86" s="28"/>
      <c r="D86" s="28"/>
      <c r="E86" s="28"/>
    </row>
    <row r="87" spans="1:5" x14ac:dyDescent="0.25">
      <c r="A87" s="13" t="s">
        <v>1</v>
      </c>
      <c r="B87" s="5" t="s">
        <v>670</v>
      </c>
      <c r="C87" s="28"/>
      <c r="D87" s="28"/>
      <c r="E87" s="28"/>
    </row>
    <row r="88" spans="1:5" x14ac:dyDescent="0.25">
      <c r="A88" s="15" t="s">
        <v>19</v>
      </c>
      <c r="B88" s="7" t="s">
        <v>672</v>
      </c>
      <c r="C88" s="28">
        <f>SUM(C82:C87)+C77+C72</f>
        <v>55158</v>
      </c>
      <c r="D88" s="28">
        <f>SUM(D82:D87)+D77+D72</f>
        <v>51423</v>
      </c>
      <c r="E88" s="28">
        <f>SUM(E82:E87)+E77+E72</f>
        <v>51207</v>
      </c>
    </row>
    <row r="89" spans="1:5" x14ac:dyDescent="0.25">
      <c r="A89" s="13" t="s">
        <v>673</v>
      </c>
      <c r="B89" s="5" t="s">
        <v>674</v>
      </c>
      <c r="C89" s="28"/>
      <c r="D89" s="28"/>
      <c r="E89" s="28"/>
    </row>
    <row r="90" spans="1:5" x14ac:dyDescent="0.25">
      <c r="A90" s="13" t="s">
        <v>675</v>
      </c>
      <c r="B90" s="5" t="s">
        <v>676</v>
      </c>
      <c r="C90" s="28"/>
      <c r="D90" s="28"/>
      <c r="E90" s="28"/>
    </row>
    <row r="91" spans="1:5" x14ac:dyDescent="0.25">
      <c r="A91" s="38" t="s">
        <v>677</v>
      </c>
      <c r="B91" s="5" t="s">
        <v>678</v>
      </c>
      <c r="C91" s="28"/>
      <c r="D91" s="28"/>
      <c r="E91" s="28"/>
    </row>
    <row r="92" spans="1:5" x14ac:dyDescent="0.25">
      <c r="A92" s="38" t="s">
        <v>2</v>
      </c>
      <c r="B92" s="5" t="s">
        <v>679</v>
      </c>
      <c r="C92" s="28"/>
      <c r="D92" s="28"/>
      <c r="E92" s="28"/>
    </row>
    <row r="93" spans="1:5" x14ac:dyDescent="0.25">
      <c r="A93" s="14" t="s">
        <v>20</v>
      </c>
      <c r="B93" s="7" t="s">
        <v>680</v>
      </c>
      <c r="C93" s="28"/>
      <c r="D93" s="28"/>
      <c r="E93" s="28"/>
    </row>
    <row r="94" spans="1:5" x14ac:dyDescent="0.25">
      <c r="A94" s="15" t="s">
        <v>681</v>
      </c>
      <c r="B94" s="7" t="s">
        <v>682</v>
      </c>
      <c r="C94" s="28"/>
      <c r="D94" s="28"/>
      <c r="E94" s="28"/>
    </row>
    <row r="95" spans="1:5" ht="15.75" x14ac:dyDescent="0.25">
      <c r="A95" s="41" t="s">
        <v>21</v>
      </c>
      <c r="B95" s="42" t="s">
        <v>683</v>
      </c>
      <c r="C95" s="28">
        <f>C94+C93+C88</f>
        <v>55158</v>
      </c>
      <c r="D95" s="28">
        <f>D94+D93+D88</f>
        <v>51423</v>
      </c>
      <c r="E95" s="28">
        <f>E94+E93+E88</f>
        <v>51207</v>
      </c>
    </row>
    <row r="96" spans="1:5" ht="15.75" x14ac:dyDescent="0.25">
      <c r="A96" s="46" t="s">
        <v>4</v>
      </c>
      <c r="B96" s="47"/>
      <c r="C96" s="85">
        <f>C95+C66</f>
        <v>55408</v>
      </c>
      <c r="D96" s="85">
        <f>D95+D66</f>
        <v>52774</v>
      </c>
      <c r="E96" s="85">
        <f>E95+E66</f>
        <v>52557</v>
      </c>
    </row>
  </sheetData>
  <mergeCells count="1"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workbookViewId="0">
      <selection activeCell="D3" sqref="D3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ht="24" customHeight="1" x14ac:dyDescent="0.25">
      <c r="A1" s="93" t="s">
        <v>836</v>
      </c>
      <c r="B1" s="113"/>
      <c r="C1" s="113"/>
      <c r="D1" s="113"/>
      <c r="E1" s="113"/>
    </row>
    <row r="2" spans="1:7" ht="24" customHeight="1" x14ac:dyDescent="0.25">
      <c r="A2" s="408" t="s">
        <v>47</v>
      </c>
      <c r="B2" s="409"/>
      <c r="C2" s="409"/>
      <c r="D2" s="409"/>
      <c r="E2" s="409"/>
      <c r="G2" s="78"/>
    </row>
    <row r="3" spans="1:7" ht="18" x14ac:dyDescent="0.25">
      <c r="A3" s="51"/>
      <c r="D3" t="s">
        <v>151</v>
      </c>
    </row>
    <row r="4" spans="1:7" x14ac:dyDescent="0.25">
      <c r="A4" s="83" t="s">
        <v>350</v>
      </c>
    </row>
    <row r="5" spans="1:7" ht="30.75" x14ac:dyDescent="0.3">
      <c r="A5" s="2" t="s">
        <v>379</v>
      </c>
      <c r="B5" s="3" t="s">
        <v>274</v>
      </c>
      <c r="C5" s="62" t="s">
        <v>275</v>
      </c>
      <c r="D5" s="95" t="s">
        <v>277</v>
      </c>
      <c r="E5" s="132" t="s">
        <v>831</v>
      </c>
    </row>
    <row r="6" spans="1:7" ht="15" customHeight="1" x14ac:dyDescent="0.25">
      <c r="A6" s="32" t="s">
        <v>559</v>
      </c>
      <c r="B6" s="6" t="s">
        <v>560</v>
      </c>
      <c r="C6" s="28"/>
      <c r="D6" s="28"/>
      <c r="E6" s="28"/>
    </row>
    <row r="7" spans="1:7" ht="15" customHeight="1" x14ac:dyDescent="0.25">
      <c r="A7" s="5" t="s">
        <v>561</v>
      </c>
      <c r="B7" s="6" t="s">
        <v>562</v>
      </c>
      <c r="C7" s="28"/>
      <c r="D7" s="28"/>
      <c r="E7" s="28"/>
    </row>
    <row r="8" spans="1:7" ht="15" customHeight="1" x14ac:dyDescent="0.25">
      <c r="A8" s="5" t="s">
        <v>563</v>
      </c>
      <c r="B8" s="6" t="s">
        <v>564</v>
      </c>
      <c r="C8" s="28"/>
      <c r="D8" s="28"/>
      <c r="E8" s="28"/>
    </row>
    <row r="9" spans="1:7" ht="15" customHeight="1" x14ac:dyDescent="0.25">
      <c r="A9" s="5" t="s">
        <v>565</v>
      </c>
      <c r="B9" s="6" t="s">
        <v>566</v>
      </c>
      <c r="C9" s="28"/>
      <c r="D9" s="28"/>
      <c r="E9" s="28"/>
    </row>
    <row r="10" spans="1:7" ht="15" customHeight="1" x14ac:dyDescent="0.25">
      <c r="A10" s="5" t="s">
        <v>567</v>
      </c>
      <c r="B10" s="6" t="s">
        <v>568</v>
      </c>
      <c r="C10" s="28"/>
      <c r="D10" s="28"/>
      <c r="E10" s="28"/>
    </row>
    <row r="11" spans="1:7" ht="15" customHeight="1" x14ac:dyDescent="0.25">
      <c r="A11" s="5" t="s">
        <v>569</v>
      </c>
      <c r="B11" s="6" t="s">
        <v>570</v>
      </c>
      <c r="C11" s="28"/>
      <c r="D11" s="28"/>
      <c r="E11" s="28"/>
    </row>
    <row r="12" spans="1:7" ht="15" customHeight="1" x14ac:dyDescent="0.25">
      <c r="A12" s="7" t="s">
        <v>5</v>
      </c>
      <c r="B12" s="8" t="s">
        <v>571</v>
      </c>
      <c r="C12" s="28"/>
      <c r="D12" s="28"/>
      <c r="E12" s="28"/>
    </row>
    <row r="13" spans="1:7" ht="15" customHeight="1" x14ac:dyDescent="0.25">
      <c r="A13" s="5" t="s">
        <v>572</v>
      </c>
      <c r="B13" s="6" t="s">
        <v>573</v>
      </c>
      <c r="C13" s="28"/>
      <c r="D13" s="28"/>
      <c r="E13" s="28"/>
    </row>
    <row r="14" spans="1:7" ht="15" customHeight="1" x14ac:dyDescent="0.25">
      <c r="A14" s="5" t="s">
        <v>574</v>
      </c>
      <c r="B14" s="6" t="s">
        <v>575</v>
      </c>
      <c r="C14" s="28"/>
      <c r="D14" s="28"/>
      <c r="E14" s="28"/>
    </row>
    <row r="15" spans="1:7" ht="15" customHeight="1" x14ac:dyDescent="0.25">
      <c r="A15" s="5" t="s">
        <v>782</v>
      </c>
      <c r="B15" s="6" t="s">
        <v>576</v>
      </c>
      <c r="C15" s="28"/>
      <c r="D15" s="28"/>
      <c r="E15" s="28"/>
    </row>
    <row r="16" spans="1:7" ht="15" customHeight="1" x14ac:dyDescent="0.25">
      <c r="A16" s="5" t="s">
        <v>783</v>
      </c>
      <c r="B16" s="6" t="s">
        <v>577</v>
      </c>
      <c r="C16" s="28"/>
      <c r="D16" s="28"/>
      <c r="E16" s="28"/>
    </row>
    <row r="17" spans="1:5" ht="15" customHeight="1" x14ac:dyDescent="0.25">
      <c r="A17" s="5" t="s">
        <v>798</v>
      </c>
      <c r="B17" s="6" t="s">
        <v>578</v>
      </c>
      <c r="C17" s="28">
        <v>0</v>
      </c>
      <c r="D17" s="28">
        <v>488</v>
      </c>
      <c r="E17" s="28">
        <v>488</v>
      </c>
    </row>
    <row r="18" spans="1:5" ht="15" customHeight="1" x14ac:dyDescent="0.25">
      <c r="A18" s="40" t="s">
        <v>6</v>
      </c>
      <c r="B18" s="53" t="s">
        <v>579</v>
      </c>
      <c r="C18" s="28">
        <f>SUM(C12:C17)</f>
        <v>0</v>
      </c>
      <c r="D18" s="28">
        <f>SUM(D12:D17)</f>
        <v>488</v>
      </c>
      <c r="E18" s="28">
        <f>SUM(E12:E17)</f>
        <v>488</v>
      </c>
    </row>
    <row r="19" spans="1:5" ht="15" customHeight="1" x14ac:dyDescent="0.25">
      <c r="A19" s="5" t="s">
        <v>802</v>
      </c>
      <c r="B19" s="6" t="s">
        <v>588</v>
      </c>
      <c r="C19" s="28"/>
      <c r="D19" s="28"/>
      <c r="E19" s="28"/>
    </row>
    <row r="20" spans="1:5" ht="15" customHeight="1" x14ac:dyDescent="0.25">
      <c r="A20" s="5" t="s">
        <v>803</v>
      </c>
      <c r="B20" s="6" t="s">
        <v>589</v>
      </c>
      <c r="C20" s="28"/>
      <c r="D20" s="28"/>
      <c r="E20" s="28"/>
    </row>
    <row r="21" spans="1:5" ht="15" customHeight="1" x14ac:dyDescent="0.25">
      <c r="A21" s="7" t="s">
        <v>8</v>
      </c>
      <c r="B21" s="8" t="s">
        <v>590</v>
      </c>
      <c r="C21" s="28"/>
      <c r="D21" s="28"/>
      <c r="E21" s="28"/>
    </row>
    <row r="22" spans="1:5" ht="15" customHeight="1" x14ac:dyDescent="0.25">
      <c r="A22" s="5" t="s">
        <v>804</v>
      </c>
      <c r="B22" s="6" t="s">
        <v>591</v>
      </c>
      <c r="C22" s="28"/>
      <c r="D22" s="28"/>
      <c r="E22" s="28"/>
    </row>
    <row r="23" spans="1:5" ht="15" customHeight="1" x14ac:dyDescent="0.25">
      <c r="A23" s="5" t="s">
        <v>805</v>
      </c>
      <c r="B23" s="6" t="s">
        <v>592</v>
      </c>
      <c r="C23" s="28"/>
      <c r="D23" s="28"/>
      <c r="E23" s="28"/>
    </row>
    <row r="24" spans="1:5" ht="15" customHeight="1" x14ac:dyDescent="0.25">
      <c r="A24" s="5" t="s">
        <v>806</v>
      </c>
      <c r="B24" s="6" t="s">
        <v>593</v>
      </c>
      <c r="C24" s="28"/>
      <c r="D24" s="28"/>
      <c r="E24" s="28"/>
    </row>
    <row r="25" spans="1:5" ht="15" customHeight="1" x14ac:dyDescent="0.25">
      <c r="A25" s="5" t="s">
        <v>807</v>
      </c>
      <c r="B25" s="6" t="s">
        <v>594</v>
      </c>
      <c r="C25" s="28"/>
      <c r="D25" s="28"/>
      <c r="E25" s="28"/>
    </row>
    <row r="26" spans="1:5" ht="15" customHeight="1" x14ac:dyDescent="0.25">
      <c r="A26" s="5" t="s">
        <v>808</v>
      </c>
      <c r="B26" s="6" t="s">
        <v>597</v>
      </c>
      <c r="C26" s="28"/>
      <c r="D26" s="28"/>
      <c r="E26" s="28"/>
    </row>
    <row r="27" spans="1:5" ht="15" customHeight="1" x14ac:dyDescent="0.25">
      <c r="A27" s="5" t="s">
        <v>598</v>
      </c>
      <c r="B27" s="6" t="s">
        <v>599</v>
      </c>
      <c r="C27" s="28"/>
      <c r="D27" s="28"/>
      <c r="E27" s="28"/>
    </row>
    <row r="28" spans="1:5" ht="15" customHeight="1" x14ac:dyDescent="0.25">
      <c r="A28" s="5" t="s">
        <v>809</v>
      </c>
      <c r="B28" s="6" t="s">
        <v>600</v>
      </c>
      <c r="C28" s="28"/>
      <c r="D28" s="28"/>
      <c r="E28" s="28"/>
    </row>
    <row r="29" spans="1:5" ht="15" customHeight="1" x14ac:dyDescent="0.25">
      <c r="A29" s="5" t="s">
        <v>810</v>
      </c>
      <c r="B29" s="6" t="s">
        <v>605</v>
      </c>
      <c r="C29" s="28"/>
      <c r="D29" s="28"/>
      <c r="E29" s="28"/>
    </row>
    <row r="30" spans="1:5" ht="15" customHeight="1" x14ac:dyDescent="0.25">
      <c r="A30" s="7" t="s">
        <v>9</v>
      </c>
      <c r="B30" s="8" t="s">
        <v>608</v>
      </c>
      <c r="C30" s="28"/>
      <c r="D30" s="28"/>
      <c r="E30" s="28"/>
    </row>
    <row r="31" spans="1:5" ht="15" customHeight="1" x14ac:dyDescent="0.25">
      <c r="A31" s="5" t="s">
        <v>811</v>
      </c>
      <c r="B31" s="6" t="s">
        <v>609</v>
      </c>
      <c r="C31" s="28"/>
      <c r="D31" s="28"/>
      <c r="E31" s="28"/>
    </row>
    <row r="32" spans="1:5" ht="15" customHeight="1" x14ac:dyDescent="0.25">
      <c r="A32" s="40" t="s">
        <v>10</v>
      </c>
      <c r="B32" s="53" t="s">
        <v>610</v>
      </c>
      <c r="C32" s="28"/>
      <c r="D32" s="28"/>
      <c r="E32" s="28"/>
    </row>
    <row r="33" spans="1:5" ht="15" customHeight="1" x14ac:dyDescent="0.25">
      <c r="A33" s="13" t="s">
        <v>611</v>
      </c>
      <c r="B33" s="6" t="s">
        <v>612</v>
      </c>
      <c r="C33" s="28"/>
      <c r="D33" s="28"/>
      <c r="E33" s="28"/>
    </row>
    <row r="34" spans="1:5" ht="15" customHeight="1" x14ac:dyDescent="0.25">
      <c r="A34" s="13" t="s">
        <v>812</v>
      </c>
      <c r="B34" s="6" t="s">
        <v>613</v>
      </c>
      <c r="C34" s="28">
        <v>1500</v>
      </c>
      <c r="D34" s="28">
        <v>1864</v>
      </c>
      <c r="E34" s="28">
        <v>1812</v>
      </c>
    </row>
    <row r="35" spans="1:5" ht="15" customHeight="1" x14ac:dyDescent="0.25">
      <c r="A35" s="13" t="s">
        <v>813</v>
      </c>
      <c r="B35" s="6" t="s">
        <v>614</v>
      </c>
      <c r="C35" s="28"/>
      <c r="D35" s="28"/>
      <c r="E35" s="28"/>
    </row>
    <row r="36" spans="1:5" ht="15" customHeight="1" x14ac:dyDescent="0.25">
      <c r="A36" s="13" t="s">
        <v>817</v>
      </c>
      <c r="B36" s="6" t="s">
        <v>615</v>
      </c>
      <c r="C36" s="28"/>
      <c r="D36" s="28"/>
      <c r="E36" s="28"/>
    </row>
    <row r="37" spans="1:5" ht="15" customHeight="1" x14ac:dyDescent="0.25">
      <c r="A37" s="13" t="s">
        <v>616</v>
      </c>
      <c r="B37" s="6" t="s">
        <v>617</v>
      </c>
      <c r="C37" s="28"/>
      <c r="D37" s="28"/>
      <c r="E37" s="28"/>
    </row>
    <row r="38" spans="1:5" ht="15" customHeight="1" x14ac:dyDescent="0.25">
      <c r="A38" s="13" t="s">
        <v>618</v>
      </c>
      <c r="B38" s="6" t="s">
        <v>619</v>
      </c>
      <c r="C38" s="28"/>
      <c r="D38" s="28"/>
      <c r="E38" s="28"/>
    </row>
    <row r="39" spans="1:5" ht="15" customHeight="1" x14ac:dyDescent="0.25">
      <c r="A39" s="13" t="s">
        <v>620</v>
      </c>
      <c r="B39" s="6" t="s">
        <v>621</v>
      </c>
      <c r="C39" s="28"/>
      <c r="D39" s="28"/>
      <c r="E39" s="28"/>
    </row>
    <row r="40" spans="1:5" ht="15" customHeight="1" x14ac:dyDescent="0.25">
      <c r="A40" s="13" t="s">
        <v>818</v>
      </c>
      <c r="B40" s="6" t="s">
        <v>622</v>
      </c>
      <c r="C40" s="28"/>
      <c r="D40" s="28"/>
      <c r="E40" s="28"/>
    </row>
    <row r="41" spans="1:5" ht="15" customHeight="1" x14ac:dyDescent="0.25">
      <c r="A41" s="13" t="s">
        <v>819</v>
      </c>
      <c r="B41" s="6" t="s">
        <v>623</v>
      </c>
      <c r="C41" s="28"/>
      <c r="D41" s="28"/>
      <c r="E41" s="28"/>
    </row>
    <row r="42" spans="1:5" ht="15" customHeight="1" x14ac:dyDescent="0.25">
      <c r="A42" s="13" t="s">
        <v>820</v>
      </c>
      <c r="B42" s="6" t="s">
        <v>624</v>
      </c>
      <c r="C42" s="28"/>
      <c r="D42" s="28"/>
      <c r="E42" s="28"/>
    </row>
    <row r="43" spans="1:5" ht="15" customHeight="1" x14ac:dyDescent="0.25">
      <c r="A43" s="52" t="s">
        <v>11</v>
      </c>
      <c r="B43" s="53" t="s">
        <v>625</v>
      </c>
      <c r="C43" s="85">
        <f>SUM(C33:C42)</f>
        <v>1500</v>
      </c>
      <c r="D43" s="85">
        <f>SUM(D33:D42)</f>
        <v>1864</v>
      </c>
      <c r="E43" s="85">
        <f>SUM(E33:E42)</f>
        <v>1812</v>
      </c>
    </row>
    <row r="44" spans="1:5" ht="15" customHeight="1" x14ac:dyDescent="0.25">
      <c r="A44" s="13" t="s">
        <v>634</v>
      </c>
      <c r="B44" s="6" t="s">
        <v>635</v>
      </c>
      <c r="C44" s="28"/>
      <c r="D44" s="28"/>
      <c r="E44" s="28"/>
    </row>
    <row r="45" spans="1:5" ht="15" customHeight="1" x14ac:dyDescent="0.25">
      <c r="A45" s="5" t="s">
        <v>824</v>
      </c>
      <c r="B45" s="6" t="s">
        <v>636</v>
      </c>
      <c r="C45" s="28"/>
      <c r="D45" s="28"/>
      <c r="E45" s="28"/>
    </row>
    <row r="46" spans="1:5" ht="15" customHeight="1" x14ac:dyDescent="0.25">
      <c r="A46" s="13" t="s">
        <v>825</v>
      </c>
      <c r="B46" s="6" t="s">
        <v>163</v>
      </c>
      <c r="C46" s="28">
        <v>0</v>
      </c>
      <c r="D46" s="28">
        <v>0</v>
      </c>
      <c r="E46" s="28">
        <v>45</v>
      </c>
    </row>
    <row r="47" spans="1:5" ht="15" customHeight="1" x14ac:dyDescent="0.25">
      <c r="A47" s="40" t="s">
        <v>13</v>
      </c>
      <c r="B47" s="53" t="s">
        <v>638</v>
      </c>
      <c r="C47" s="28">
        <f>SUM(C44:C46)</f>
        <v>0</v>
      </c>
      <c r="D47" s="28">
        <f>SUM(D44:D46)</f>
        <v>0</v>
      </c>
      <c r="E47" s="28">
        <f>SUM(E44:E46)</f>
        <v>45</v>
      </c>
    </row>
    <row r="48" spans="1:5" ht="15" customHeight="1" x14ac:dyDescent="0.25">
      <c r="A48" s="61" t="s">
        <v>83</v>
      </c>
      <c r="B48" s="65"/>
      <c r="C48" s="28"/>
      <c r="D48" s="28"/>
      <c r="E48" s="28"/>
    </row>
    <row r="49" spans="1:5" ht="15" customHeight="1" x14ac:dyDescent="0.25">
      <c r="A49" s="5" t="s">
        <v>580</v>
      </c>
      <c r="B49" s="6" t="s">
        <v>581</v>
      </c>
      <c r="C49" s="28"/>
      <c r="D49" s="28"/>
      <c r="E49" s="28"/>
    </row>
    <row r="50" spans="1:5" ht="15" customHeight="1" x14ac:dyDescent="0.25">
      <c r="A50" s="5" t="s">
        <v>582</v>
      </c>
      <c r="B50" s="6" t="s">
        <v>583</v>
      </c>
      <c r="C50" s="28"/>
      <c r="D50" s="28"/>
      <c r="E50" s="28"/>
    </row>
    <row r="51" spans="1:5" ht="15" customHeight="1" x14ac:dyDescent="0.25">
      <c r="A51" s="5" t="s">
        <v>799</v>
      </c>
      <c r="B51" s="6" t="s">
        <v>584</v>
      </c>
      <c r="C51" s="28"/>
      <c r="D51" s="28"/>
      <c r="E51" s="28"/>
    </row>
    <row r="52" spans="1:5" ht="15" customHeight="1" x14ac:dyDescent="0.25">
      <c r="A52" s="5" t="s">
        <v>800</v>
      </c>
      <c r="B52" s="6" t="s">
        <v>585</v>
      </c>
      <c r="C52" s="28"/>
      <c r="D52" s="28"/>
      <c r="E52" s="28"/>
    </row>
    <row r="53" spans="1:5" ht="15" customHeight="1" x14ac:dyDescent="0.25">
      <c r="A53" s="5" t="s">
        <v>801</v>
      </c>
      <c r="B53" s="6" t="s">
        <v>586</v>
      </c>
      <c r="C53" s="28"/>
      <c r="D53" s="28"/>
      <c r="E53" s="28"/>
    </row>
    <row r="54" spans="1:5" ht="15" customHeight="1" x14ac:dyDescent="0.25">
      <c r="A54" s="40" t="s">
        <v>7</v>
      </c>
      <c r="B54" s="53" t="s">
        <v>587</v>
      </c>
      <c r="C54" s="28"/>
      <c r="D54" s="28"/>
      <c r="E54" s="28"/>
    </row>
    <row r="55" spans="1:5" ht="15" customHeight="1" x14ac:dyDescent="0.25">
      <c r="A55" s="13" t="s">
        <v>821</v>
      </c>
      <c r="B55" s="6" t="s">
        <v>626</v>
      </c>
      <c r="C55" s="28"/>
      <c r="D55" s="28"/>
      <c r="E55" s="28"/>
    </row>
    <row r="56" spans="1:5" ht="15" customHeight="1" x14ac:dyDescent="0.25">
      <c r="A56" s="13" t="s">
        <v>822</v>
      </c>
      <c r="B56" s="6" t="s">
        <v>627</v>
      </c>
      <c r="C56" s="28"/>
      <c r="D56" s="28"/>
      <c r="E56" s="28"/>
    </row>
    <row r="57" spans="1:5" ht="15" customHeight="1" x14ac:dyDescent="0.25">
      <c r="A57" s="13" t="s">
        <v>628</v>
      </c>
      <c r="B57" s="6" t="s">
        <v>629</v>
      </c>
      <c r="C57" s="28"/>
      <c r="D57" s="28"/>
      <c r="E57" s="28"/>
    </row>
    <row r="58" spans="1:5" ht="15" customHeight="1" x14ac:dyDescent="0.25">
      <c r="A58" s="13" t="s">
        <v>823</v>
      </c>
      <c r="B58" s="6" t="s">
        <v>630</v>
      </c>
      <c r="C58" s="28"/>
      <c r="D58" s="28"/>
      <c r="E58" s="28"/>
    </row>
    <row r="59" spans="1:5" ht="15" customHeight="1" x14ac:dyDescent="0.25">
      <c r="A59" s="13" t="s">
        <v>631</v>
      </c>
      <c r="B59" s="6" t="s">
        <v>632</v>
      </c>
      <c r="C59" s="28"/>
      <c r="D59" s="28"/>
      <c r="E59" s="28"/>
    </row>
    <row r="60" spans="1:5" ht="15" customHeight="1" x14ac:dyDescent="0.25">
      <c r="A60" s="40" t="s">
        <v>12</v>
      </c>
      <c r="B60" s="53" t="s">
        <v>633</v>
      </c>
      <c r="C60" s="28"/>
      <c r="D60" s="28"/>
      <c r="E60" s="28"/>
    </row>
    <row r="61" spans="1:5" ht="15" customHeight="1" x14ac:dyDescent="0.25">
      <c r="A61" s="13" t="s">
        <v>641</v>
      </c>
      <c r="B61" s="6" t="s">
        <v>642</v>
      </c>
      <c r="C61" s="28"/>
      <c r="D61" s="28"/>
      <c r="E61" s="28"/>
    </row>
    <row r="62" spans="1:5" ht="15" customHeight="1" x14ac:dyDescent="0.25">
      <c r="A62" s="5" t="s">
        <v>826</v>
      </c>
      <c r="B62" s="6" t="s">
        <v>643</v>
      </c>
      <c r="C62" s="28"/>
      <c r="D62" s="28"/>
      <c r="E62" s="28"/>
    </row>
    <row r="63" spans="1:5" ht="15" customHeight="1" x14ac:dyDescent="0.25">
      <c r="A63" s="13" t="s">
        <v>827</v>
      </c>
      <c r="B63" s="6" t="s">
        <v>644</v>
      </c>
      <c r="C63" s="28"/>
      <c r="D63" s="28"/>
      <c r="E63" s="28"/>
    </row>
    <row r="64" spans="1:5" ht="15" customHeight="1" x14ac:dyDescent="0.25">
      <c r="A64" s="40" t="s">
        <v>15</v>
      </c>
      <c r="B64" s="53" t="s">
        <v>645</v>
      </c>
      <c r="C64" s="28"/>
      <c r="D64" s="28"/>
      <c r="E64" s="28"/>
    </row>
    <row r="65" spans="1:5" ht="15" customHeight="1" x14ac:dyDescent="0.25">
      <c r="A65" s="61" t="s">
        <v>82</v>
      </c>
      <c r="B65" s="65"/>
      <c r="C65" s="28"/>
      <c r="D65" s="28"/>
      <c r="E65" s="28"/>
    </row>
    <row r="66" spans="1:5" ht="15.75" x14ac:dyDescent="0.25">
      <c r="A66" s="50" t="s">
        <v>14</v>
      </c>
      <c r="B66" s="36" t="s">
        <v>646</v>
      </c>
      <c r="C66" s="28">
        <f>C64+C60+C54+C47+C43+C32+C18</f>
        <v>1500</v>
      </c>
      <c r="D66" s="28">
        <f>D64+D60+D54+D47+D43+D32+D18</f>
        <v>2352</v>
      </c>
      <c r="E66" s="28">
        <f>E64+E60+E54+E47+E43+E32+E18</f>
        <v>2345</v>
      </c>
    </row>
    <row r="67" spans="1:5" ht="15.75" x14ac:dyDescent="0.25">
      <c r="A67" s="64" t="s">
        <v>132</v>
      </c>
      <c r="B67" s="63"/>
      <c r="C67" s="28"/>
      <c r="D67" s="28"/>
      <c r="E67" s="28"/>
    </row>
    <row r="68" spans="1:5" ht="15.75" x14ac:dyDescent="0.25">
      <c r="A68" s="64" t="s">
        <v>133</v>
      </c>
      <c r="B68" s="63"/>
      <c r="C68" s="28"/>
      <c r="D68" s="28"/>
      <c r="E68" s="28"/>
    </row>
    <row r="69" spans="1:5" x14ac:dyDescent="0.25">
      <c r="A69" s="38" t="s">
        <v>828</v>
      </c>
      <c r="B69" s="5" t="s">
        <v>647</v>
      </c>
      <c r="C69" s="28"/>
      <c r="D69" s="28"/>
      <c r="E69" s="28"/>
    </row>
    <row r="70" spans="1:5" x14ac:dyDescent="0.25">
      <c r="A70" s="13" t="s">
        <v>648</v>
      </c>
      <c r="B70" s="5" t="s">
        <v>649</v>
      </c>
      <c r="C70" s="28"/>
      <c r="D70" s="28"/>
      <c r="E70" s="28"/>
    </row>
    <row r="71" spans="1:5" x14ac:dyDescent="0.25">
      <c r="A71" s="38" t="s">
        <v>829</v>
      </c>
      <c r="B71" s="5" t="s">
        <v>650</v>
      </c>
      <c r="C71" s="28"/>
      <c r="D71" s="28"/>
      <c r="E71" s="28"/>
    </row>
    <row r="72" spans="1:5" x14ac:dyDescent="0.25">
      <c r="A72" s="15" t="s">
        <v>16</v>
      </c>
      <c r="B72" s="7" t="s">
        <v>651</v>
      </c>
      <c r="C72" s="28"/>
      <c r="D72" s="28"/>
      <c r="E72" s="28"/>
    </row>
    <row r="73" spans="1:5" x14ac:dyDescent="0.25">
      <c r="A73" s="13" t="s">
        <v>830</v>
      </c>
      <c r="B73" s="5" t="s">
        <v>652</v>
      </c>
      <c r="C73" s="28"/>
      <c r="D73" s="28"/>
      <c r="E73" s="28"/>
    </row>
    <row r="74" spans="1:5" x14ac:dyDescent="0.25">
      <c r="A74" s="38" t="s">
        <v>653</v>
      </c>
      <c r="B74" s="5" t="s">
        <v>654</v>
      </c>
      <c r="C74" s="28"/>
      <c r="D74" s="28"/>
      <c r="E74" s="28"/>
    </row>
    <row r="75" spans="1:5" x14ac:dyDescent="0.25">
      <c r="A75" s="13" t="s">
        <v>0</v>
      </c>
      <c r="B75" s="5" t="s">
        <v>655</v>
      </c>
      <c r="C75" s="28"/>
      <c r="D75" s="28"/>
      <c r="E75" s="28"/>
    </row>
    <row r="76" spans="1:5" x14ac:dyDescent="0.25">
      <c r="A76" s="38" t="s">
        <v>656</v>
      </c>
      <c r="B76" s="5" t="s">
        <v>657</v>
      </c>
      <c r="C76" s="28"/>
      <c r="D76" s="28"/>
      <c r="E76" s="28"/>
    </row>
    <row r="77" spans="1:5" x14ac:dyDescent="0.25">
      <c r="A77" s="14" t="s">
        <v>17</v>
      </c>
      <c r="B77" s="7" t="s">
        <v>658</v>
      </c>
      <c r="C77" s="28"/>
      <c r="D77" s="28"/>
      <c r="E77" s="28"/>
    </row>
    <row r="78" spans="1:5" x14ac:dyDescent="0.25">
      <c r="A78" s="5" t="s">
        <v>130</v>
      </c>
      <c r="B78" s="5" t="s">
        <v>659</v>
      </c>
      <c r="C78" s="28">
        <v>722</v>
      </c>
      <c r="D78" s="28">
        <v>722</v>
      </c>
      <c r="E78" s="28">
        <v>722</v>
      </c>
    </row>
    <row r="79" spans="1:5" x14ac:dyDescent="0.25">
      <c r="A79" s="5" t="s">
        <v>131</v>
      </c>
      <c r="B79" s="5" t="s">
        <v>659</v>
      </c>
      <c r="C79" s="28"/>
      <c r="D79" s="28"/>
      <c r="E79" s="28"/>
    </row>
    <row r="80" spans="1:5" x14ac:dyDescent="0.25">
      <c r="A80" s="5" t="s">
        <v>128</v>
      </c>
      <c r="B80" s="5" t="s">
        <v>660</v>
      </c>
      <c r="C80" s="28"/>
      <c r="D80" s="28"/>
      <c r="E80" s="28"/>
    </row>
    <row r="81" spans="1:5" x14ac:dyDescent="0.25">
      <c r="A81" s="5" t="s">
        <v>129</v>
      </c>
      <c r="B81" s="5" t="s">
        <v>660</v>
      </c>
      <c r="C81" s="28"/>
      <c r="D81" s="28"/>
      <c r="E81" s="28"/>
    </row>
    <row r="82" spans="1:5" x14ac:dyDescent="0.25">
      <c r="A82" s="7" t="s">
        <v>18</v>
      </c>
      <c r="B82" s="7" t="s">
        <v>661</v>
      </c>
      <c r="C82" s="28">
        <f>SUM(C78:C81)</f>
        <v>722</v>
      </c>
      <c r="D82" s="28">
        <f>SUM(D78:D81)</f>
        <v>722</v>
      </c>
      <c r="E82" s="28">
        <f>SUM(E78:E81)</f>
        <v>722</v>
      </c>
    </row>
    <row r="83" spans="1:5" x14ac:dyDescent="0.25">
      <c r="A83" s="38" t="s">
        <v>662</v>
      </c>
      <c r="B83" s="5" t="s">
        <v>663</v>
      </c>
      <c r="C83" s="28"/>
      <c r="D83" s="28"/>
      <c r="E83" s="28"/>
    </row>
    <row r="84" spans="1:5" x14ac:dyDescent="0.25">
      <c r="A84" s="38" t="s">
        <v>664</v>
      </c>
      <c r="B84" s="5" t="s">
        <v>665</v>
      </c>
      <c r="C84" s="28"/>
      <c r="D84" s="28"/>
      <c r="E84" s="28"/>
    </row>
    <row r="85" spans="1:5" x14ac:dyDescent="0.25">
      <c r="A85" s="38" t="s">
        <v>666</v>
      </c>
      <c r="B85" s="5" t="s">
        <v>667</v>
      </c>
      <c r="C85" s="28">
        <v>14911</v>
      </c>
      <c r="D85" s="28">
        <v>14215</v>
      </c>
      <c r="E85" s="28">
        <v>14215</v>
      </c>
    </row>
    <row r="86" spans="1:5" x14ac:dyDescent="0.25">
      <c r="A86" s="38" t="s">
        <v>668</v>
      </c>
      <c r="B86" s="5" t="s">
        <v>669</v>
      </c>
      <c r="C86" s="28"/>
      <c r="D86" s="28"/>
      <c r="E86" s="28"/>
    </row>
    <row r="87" spans="1:5" x14ac:dyDescent="0.25">
      <c r="A87" s="13" t="s">
        <v>1</v>
      </c>
      <c r="B87" s="5" t="s">
        <v>670</v>
      </c>
      <c r="C87" s="28"/>
      <c r="D87" s="28"/>
      <c r="E87" s="28"/>
    </row>
    <row r="88" spans="1:5" x14ac:dyDescent="0.25">
      <c r="A88" s="15" t="s">
        <v>19</v>
      </c>
      <c r="B88" s="7" t="s">
        <v>672</v>
      </c>
      <c r="C88" s="28">
        <f>SUM(C82:C87)+C77+C72</f>
        <v>15633</v>
      </c>
      <c r="D88" s="28">
        <f>SUM(D82:D87)+D77+D72</f>
        <v>14937</v>
      </c>
      <c r="E88" s="28">
        <f>SUM(E82:E87)+E77+E72</f>
        <v>14937</v>
      </c>
    </row>
    <row r="89" spans="1:5" x14ac:dyDescent="0.25">
      <c r="A89" s="13" t="s">
        <v>673</v>
      </c>
      <c r="B89" s="5" t="s">
        <v>674</v>
      </c>
      <c r="C89" s="28"/>
      <c r="D89" s="28"/>
      <c r="E89" s="28"/>
    </row>
    <row r="90" spans="1:5" x14ac:dyDescent="0.25">
      <c r="A90" s="13" t="s">
        <v>675</v>
      </c>
      <c r="B90" s="5" t="s">
        <v>676</v>
      </c>
      <c r="C90" s="28"/>
      <c r="D90" s="28"/>
      <c r="E90" s="28"/>
    </row>
    <row r="91" spans="1:5" x14ac:dyDescent="0.25">
      <c r="A91" s="38" t="s">
        <v>677</v>
      </c>
      <c r="B91" s="5" t="s">
        <v>678</v>
      </c>
      <c r="C91" s="28"/>
      <c r="D91" s="28"/>
      <c r="E91" s="28"/>
    </row>
    <row r="92" spans="1:5" x14ac:dyDescent="0.25">
      <c r="A92" s="38" t="s">
        <v>2</v>
      </c>
      <c r="B92" s="5" t="s">
        <v>679</v>
      </c>
      <c r="C92" s="28"/>
      <c r="D92" s="28"/>
      <c r="E92" s="28"/>
    </row>
    <row r="93" spans="1:5" x14ac:dyDescent="0.25">
      <c r="A93" s="14" t="s">
        <v>20</v>
      </c>
      <c r="B93" s="7" t="s">
        <v>680</v>
      </c>
      <c r="C93" s="28"/>
      <c r="D93" s="28"/>
      <c r="E93" s="28"/>
    </row>
    <row r="94" spans="1:5" x14ac:dyDescent="0.25">
      <c r="A94" s="15" t="s">
        <v>681</v>
      </c>
      <c r="B94" s="7" t="s">
        <v>682</v>
      </c>
      <c r="C94" s="28"/>
      <c r="D94" s="28"/>
      <c r="E94" s="28"/>
    </row>
    <row r="95" spans="1:5" ht="15.75" x14ac:dyDescent="0.25">
      <c r="A95" s="41" t="s">
        <v>21</v>
      </c>
      <c r="B95" s="42" t="s">
        <v>683</v>
      </c>
      <c r="C95" s="91">
        <f>SUM(C93:C94)+C88</f>
        <v>15633</v>
      </c>
      <c r="D95" s="91">
        <f>SUM(D93:D94)+D88</f>
        <v>14937</v>
      </c>
      <c r="E95" s="91">
        <f>SUM(E93:E94)+E88</f>
        <v>14937</v>
      </c>
    </row>
    <row r="96" spans="1:5" ht="15.75" x14ac:dyDescent="0.25">
      <c r="A96" s="46" t="s">
        <v>4</v>
      </c>
      <c r="B96" s="47"/>
      <c r="C96" s="85">
        <f>C95+C66</f>
        <v>17133</v>
      </c>
      <c r="D96" s="85">
        <f>D95+D66</f>
        <v>17289</v>
      </c>
      <c r="E96" s="85">
        <f>E95+E66</f>
        <v>17282</v>
      </c>
    </row>
  </sheetData>
  <mergeCells count="1"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Normal="100" workbookViewId="0">
      <selection activeCell="D3" sqref="D3"/>
    </sheetView>
  </sheetViews>
  <sheetFormatPr defaultRowHeight="15" x14ac:dyDescent="0.25"/>
  <cols>
    <col min="1" max="1" width="94.28515625" customWidth="1"/>
    <col min="3" max="3" width="12.42578125" customWidth="1"/>
    <col min="4" max="4" width="13.42578125" customWidth="1"/>
    <col min="5" max="5" width="13.5703125" customWidth="1"/>
  </cols>
  <sheetData>
    <row r="1" spans="1:5" ht="15" customHeight="1" x14ac:dyDescent="0.25">
      <c r="A1" s="93" t="s">
        <v>836</v>
      </c>
      <c r="B1" s="113"/>
      <c r="C1" s="113"/>
      <c r="D1" s="113"/>
      <c r="E1" s="113"/>
    </row>
    <row r="2" spans="1:5" x14ac:dyDescent="0.25">
      <c r="A2" s="418" t="s">
        <v>47</v>
      </c>
      <c r="B2" s="409"/>
      <c r="C2" s="409"/>
      <c r="D2" s="409"/>
      <c r="E2" s="409"/>
    </row>
    <row r="3" spans="1:5" ht="18" x14ac:dyDescent="0.25">
      <c r="A3" s="51"/>
      <c r="D3" t="s">
        <v>152</v>
      </c>
    </row>
    <row r="4" spans="1:5" x14ac:dyDescent="0.25">
      <c r="A4" s="83" t="s">
        <v>814</v>
      </c>
    </row>
    <row r="5" spans="1:5" ht="30.75" x14ac:dyDescent="0.3">
      <c r="A5" s="2" t="s">
        <v>379</v>
      </c>
      <c r="B5" s="3" t="s">
        <v>274</v>
      </c>
      <c r="C5" s="62" t="s">
        <v>275</v>
      </c>
      <c r="D5" s="95" t="s">
        <v>277</v>
      </c>
      <c r="E5" s="132" t="s">
        <v>831</v>
      </c>
    </row>
    <row r="6" spans="1:5" x14ac:dyDescent="0.25">
      <c r="A6" s="32" t="s">
        <v>559</v>
      </c>
      <c r="B6" s="6" t="s">
        <v>560</v>
      </c>
      <c r="C6" s="28">
        <v>59609</v>
      </c>
      <c r="D6" s="28">
        <v>59655</v>
      </c>
      <c r="E6" s="28">
        <v>59655</v>
      </c>
    </row>
    <row r="7" spans="1:5" x14ac:dyDescent="0.25">
      <c r="A7" s="5" t="s">
        <v>561</v>
      </c>
      <c r="B7" s="6" t="s">
        <v>562</v>
      </c>
      <c r="C7" s="92">
        <v>75156</v>
      </c>
      <c r="D7" s="92">
        <v>76258</v>
      </c>
      <c r="E7" s="92">
        <v>76258</v>
      </c>
    </row>
    <row r="8" spans="1:5" x14ac:dyDescent="0.25">
      <c r="A8" s="5" t="s">
        <v>563</v>
      </c>
      <c r="B8" s="6" t="s">
        <v>564</v>
      </c>
      <c r="C8" s="92">
        <v>40007</v>
      </c>
      <c r="D8" s="92">
        <v>39618</v>
      </c>
      <c r="E8" s="92">
        <v>39618</v>
      </c>
    </row>
    <row r="9" spans="1:5" x14ac:dyDescent="0.25">
      <c r="A9" s="5" t="s">
        <v>565</v>
      </c>
      <c r="B9" s="6" t="s">
        <v>566</v>
      </c>
      <c r="C9" s="92">
        <v>3912</v>
      </c>
      <c r="D9" s="92">
        <v>4214</v>
      </c>
      <c r="E9" s="92">
        <v>4214</v>
      </c>
    </row>
    <row r="10" spans="1:5" x14ac:dyDescent="0.25">
      <c r="A10" s="5" t="s">
        <v>567</v>
      </c>
      <c r="B10" s="6" t="s">
        <v>568</v>
      </c>
      <c r="C10" s="28">
        <v>0</v>
      </c>
      <c r="D10" s="28">
        <v>4789</v>
      </c>
      <c r="E10" s="28">
        <v>4789</v>
      </c>
    </row>
    <row r="11" spans="1:5" x14ac:dyDescent="0.25">
      <c r="A11" s="5" t="s">
        <v>569</v>
      </c>
      <c r="B11" s="6" t="s">
        <v>570</v>
      </c>
      <c r="C11" s="28">
        <v>0</v>
      </c>
      <c r="D11" s="28">
        <v>1508</v>
      </c>
      <c r="E11" s="28">
        <v>1508</v>
      </c>
    </row>
    <row r="12" spans="1:5" x14ac:dyDescent="0.25">
      <c r="A12" s="7" t="s">
        <v>5</v>
      </c>
      <c r="B12" s="8" t="s">
        <v>571</v>
      </c>
      <c r="C12" s="28">
        <f>SUM(C6:C11)</f>
        <v>178684</v>
      </c>
      <c r="D12" s="28">
        <f>SUM(D6:D11)</f>
        <v>186042</v>
      </c>
      <c r="E12" s="28">
        <f>SUM(E6:E11)</f>
        <v>186042</v>
      </c>
    </row>
    <row r="13" spans="1:5" x14ac:dyDescent="0.25">
      <c r="A13" s="5" t="s">
        <v>572</v>
      </c>
      <c r="B13" s="6" t="s">
        <v>573</v>
      </c>
      <c r="C13" s="28"/>
      <c r="D13" s="28"/>
      <c r="E13" s="28"/>
    </row>
    <row r="14" spans="1:5" ht="30" x14ac:dyDescent="0.25">
      <c r="A14" s="5" t="s">
        <v>574</v>
      </c>
      <c r="B14" s="6" t="s">
        <v>575</v>
      </c>
      <c r="C14" s="28"/>
      <c r="D14" s="28"/>
      <c r="E14" s="28"/>
    </row>
    <row r="15" spans="1:5" x14ac:dyDescent="0.25">
      <c r="A15" s="5" t="s">
        <v>782</v>
      </c>
      <c r="B15" s="6" t="s">
        <v>576</v>
      </c>
      <c r="C15" s="28"/>
      <c r="D15" s="28"/>
      <c r="E15" s="28"/>
    </row>
    <row r="16" spans="1:5" x14ac:dyDescent="0.25">
      <c r="A16" s="5" t="s">
        <v>783</v>
      </c>
      <c r="B16" s="6" t="s">
        <v>577</v>
      </c>
      <c r="C16" s="28"/>
      <c r="D16" s="28"/>
      <c r="E16" s="28"/>
    </row>
    <row r="17" spans="1:5" x14ac:dyDescent="0.25">
      <c r="A17" s="5" t="s">
        <v>798</v>
      </c>
      <c r="B17" s="6" t="s">
        <v>578</v>
      </c>
      <c r="C17" s="28">
        <v>10965</v>
      </c>
      <c r="D17" s="28">
        <v>11672</v>
      </c>
      <c r="E17" s="28">
        <f>450+429+1304+8482+1533</f>
        <v>12198</v>
      </c>
    </row>
    <row r="18" spans="1:5" x14ac:dyDescent="0.25">
      <c r="A18" s="40" t="s">
        <v>6</v>
      </c>
      <c r="B18" s="53" t="s">
        <v>579</v>
      </c>
      <c r="C18" s="28">
        <f>SUM(C12:C17)</f>
        <v>189649</v>
      </c>
      <c r="D18" s="28">
        <f>SUM(D12:D17)</f>
        <v>197714</v>
      </c>
      <c r="E18" s="28">
        <f>SUM(E12:E17)</f>
        <v>198240</v>
      </c>
    </row>
    <row r="19" spans="1:5" x14ac:dyDescent="0.25">
      <c r="A19" s="5" t="s">
        <v>802</v>
      </c>
      <c r="B19" s="6" t="s">
        <v>588</v>
      </c>
      <c r="C19" s="28"/>
      <c r="D19" s="28"/>
      <c r="E19" s="28"/>
    </row>
    <row r="20" spans="1:5" x14ac:dyDescent="0.25">
      <c r="A20" s="5" t="s">
        <v>803</v>
      </c>
      <c r="B20" s="6" t="s">
        <v>589</v>
      </c>
      <c r="C20" s="28"/>
      <c r="D20" s="28"/>
      <c r="E20" s="28"/>
    </row>
    <row r="21" spans="1:5" x14ac:dyDescent="0.25">
      <c r="A21" s="5" t="s">
        <v>8</v>
      </c>
      <c r="B21" s="6" t="s">
        <v>590</v>
      </c>
      <c r="C21" s="28"/>
      <c r="D21" s="28"/>
      <c r="E21" s="28"/>
    </row>
    <row r="22" spans="1:5" x14ac:dyDescent="0.25">
      <c r="A22" s="5" t="s">
        <v>804</v>
      </c>
      <c r="B22" s="6" t="s">
        <v>591</v>
      </c>
      <c r="C22" s="28"/>
      <c r="D22" s="28"/>
      <c r="E22" s="28"/>
    </row>
    <row r="23" spans="1:5" x14ac:dyDescent="0.25">
      <c r="A23" s="5" t="s">
        <v>805</v>
      </c>
      <c r="B23" s="6" t="s">
        <v>592</v>
      </c>
      <c r="C23" s="28"/>
      <c r="D23" s="28"/>
      <c r="E23" s="28"/>
    </row>
    <row r="24" spans="1:5" x14ac:dyDescent="0.25">
      <c r="A24" s="7" t="s">
        <v>806</v>
      </c>
      <c r="B24" s="8" t="s">
        <v>593</v>
      </c>
      <c r="C24" s="28">
        <v>29000</v>
      </c>
      <c r="D24" s="28">
        <v>29000</v>
      </c>
      <c r="E24" s="28">
        <v>30047</v>
      </c>
    </row>
    <row r="25" spans="1:5" x14ac:dyDescent="0.25">
      <c r="A25" s="5" t="s">
        <v>807</v>
      </c>
      <c r="B25" s="6" t="s">
        <v>594</v>
      </c>
      <c r="C25" s="28">
        <v>85000</v>
      </c>
      <c r="D25" s="28">
        <v>99546</v>
      </c>
      <c r="E25" s="28">
        <v>135157</v>
      </c>
    </row>
    <row r="26" spans="1:5" x14ac:dyDescent="0.25">
      <c r="A26" s="5" t="s">
        <v>808</v>
      </c>
      <c r="B26" s="6" t="s">
        <v>597</v>
      </c>
      <c r="C26" s="28"/>
      <c r="D26" s="28"/>
      <c r="E26" s="28"/>
    </row>
    <row r="27" spans="1:5" x14ac:dyDescent="0.25">
      <c r="A27" s="5" t="s">
        <v>598</v>
      </c>
      <c r="B27" s="6" t="s">
        <v>599</v>
      </c>
      <c r="C27" s="28"/>
      <c r="D27" s="28"/>
      <c r="E27" s="28"/>
    </row>
    <row r="28" spans="1:5" x14ac:dyDescent="0.25">
      <c r="A28" s="5" t="s">
        <v>809</v>
      </c>
      <c r="B28" s="6" t="s">
        <v>600</v>
      </c>
      <c r="C28" s="28">
        <v>10000</v>
      </c>
      <c r="D28" s="28">
        <v>10350</v>
      </c>
      <c r="E28" s="28">
        <v>10441</v>
      </c>
    </row>
    <row r="29" spans="1:5" x14ac:dyDescent="0.25">
      <c r="A29" s="5" t="s">
        <v>810</v>
      </c>
      <c r="B29" s="6" t="s">
        <v>605</v>
      </c>
      <c r="C29" s="28">
        <v>700</v>
      </c>
      <c r="D29" s="28">
        <v>700</v>
      </c>
      <c r="E29" s="28">
        <v>1243</v>
      </c>
    </row>
    <row r="30" spans="1:5" x14ac:dyDescent="0.25">
      <c r="A30" s="7" t="s">
        <v>9</v>
      </c>
      <c r="B30" s="8" t="s">
        <v>608</v>
      </c>
      <c r="C30" s="28">
        <f>SUM(C25:C29)</f>
        <v>95700</v>
      </c>
      <c r="D30" s="28">
        <f>SUM(D25:D29)</f>
        <v>110596</v>
      </c>
      <c r="E30" s="28">
        <f>SUM(E25:E29)</f>
        <v>146841</v>
      </c>
    </row>
    <row r="31" spans="1:5" x14ac:dyDescent="0.25">
      <c r="A31" s="5" t="s">
        <v>811</v>
      </c>
      <c r="B31" s="6" t="s">
        <v>609</v>
      </c>
      <c r="C31" s="28">
        <v>1350</v>
      </c>
      <c r="D31" s="28">
        <v>1350</v>
      </c>
      <c r="E31" s="28">
        <f>57+2+160+945</f>
        <v>1164</v>
      </c>
    </row>
    <row r="32" spans="1:5" x14ac:dyDescent="0.25">
      <c r="A32" s="40" t="s">
        <v>10</v>
      </c>
      <c r="B32" s="53" t="s">
        <v>610</v>
      </c>
      <c r="C32" s="85">
        <f>SUM(C21:C24,C30:C31)</f>
        <v>126050</v>
      </c>
      <c r="D32" s="85">
        <f>SUM(D21:D24,D30:D31)</f>
        <v>140946</v>
      </c>
      <c r="E32" s="85">
        <f>SUM(E21:E24,E30:E31)</f>
        <v>178052</v>
      </c>
    </row>
    <row r="33" spans="1:6" x14ac:dyDescent="0.25">
      <c r="A33" s="13" t="s">
        <v>611</v>
      </c>
      <c r="B33" s="6" t="s">
        <v>612</v>
      </c>
      <c r="C33" s="28"/>
      <c r="D33" s="28"/>
      <c r="E33" s="28"/>
    </row>
    <row r="34" spans="1:6" x14ac:dyDescent="0.25">
      <c r="A34" s="13" t="s">
        <v>812</v>
      </c>
      <c r="B34" s="6" t="s">
        <v>613</v>
      </c>
      <c r="C34" s="28">
        <f>600+2945</f>
        <v>3545</v>
      </c>
      <c r="D34" s="28">
        <v>3545</v>
      </c>
      <c r="E34" s="28">
        <f>475+2718</f>
        <v>3193</v>
      </c>
    </row>
    <row r="35" spans="1:6" x14ac:dyDescent="0.25">
      <c r="A35" s="13" t="s">
        <v>813</v>
      </c>
      <c r="B35" s="6" t="s">
        <v>614</v>
      </c>
      <c r="C35" s="28">
        <v>12420</v>
      </c>
      <c r="D35" s="28">
        <v>11724</v>
      </c>
      <c r="E35" s="28">
        <f>8744+3337</f>
        <v>12081</v>
      </c>
    </row>
    <row r="36" spans="1:6" x14ac:dyDescent="0.25">
      <c r="A36" s="13" t="s">
        <v>817</v>
      </c>
      <c r="B36" s="6" t="s">
        <v>615</v>
      </c>
      <c r="C36" s="28">
        <v>8750</v>
      </c>
      <c r="D36" s="28">
        <v>9750</v>
      </c>
      <c r="E36" s="28">
        <v>10670</v>
      </c>
    </row>
    <row r="37" spans="1:6" x14ac:dyDescent="0.25">
      <c r="A37" s="13" t="s">
        <v>616</v>
      </c>
      <c r="B37" s="6" t="s">
        <v>617</v>
      </c>
      <c r="C37" s="28">
        <v>10000</v>
      </c>
      <c r="D37" s="28">
        <v>12500</v>
      </c>
      <c r="E37" s="28">
        <v>11981</v>
      </c>
    </row>
    <row r="38" spans="1:6" x14ac:dyDescent="0.25">
      <c r="A38" s="13" t="s">
        <v>618</v>
      </c>
      <c r="B38" s="6" t="s">
        <v>619</v>
      </c>
      <c r="C38" s="28">
        <v>9298</v>
      </c>
      <c r="D38" s="28">
        <v>10381</v>
      </c>
      <c r="E38" s="28">
        <v>10991</v>
      </c>
      <c r="F38" s="127"/>
    </row>
    <row r="39" spans="1:6" x14ac:dyDescent="0.25">
      <c r="A39" s="13" t="s">
        <v>620</v>
      </c>
      <c r="B39" s="6" t="s">
        <v>621</v>
      </c>
      <c r="C39" s="28">
        <v>0</v>
      </c>
      <c r="D39" s="28">
        <v>0</v>
      </c>
      <c r="E39" s="28"/>
    </row>
    <row r="40" spans="1:6" x14ac:dyDescent="0.25">
      <c r="A40" s="13" t="s">
        <v>818</v>
      </c>
      <c r="B40" s="6" t="s">
        <v>622</v>
      </c>
      <c r="C40" s="28">
        <v>0</v>
      </c>
      <c r="D40" s="28">
        <v>0</v>
      </c>
      <c r="E40" s="28">
        <v>1</v>
      </c>
    </row>
    <row r="41" spans="1:6" x14ac:dyDescent="0.25">
      <c r="A41" s="13" t="s">
        <v>838</v>
      </c>
      <c r="B41" s="6" t="s">
        <v>624</v>
      </c>
      <c r="C41" s="28"/>
      <c r="D41" s="28">
        <v>4040</v>
      </c>
      <c r="E41" s="28">
        <v>4040</v>
      </c>
    </row>
    <row r="42" spans="1:6" x14ac:dyDescent="0.25">
      <c r="A42" s="13" t="s">
        <v>820</v>
      </c>
      <c r="B42" s="6" t="s">
        <v>144</v>
      </c>
      <c r="C42" s="28">
        <v>0</v>
      </c>
      <c r="D42" s="28">
        <v>0</v>
      </c>
      <c r="E42" s="28">
        <v>400</v>
      </c>
    </row>
    <row r="43" spans="1:6" x14ac:dyDescent="0.25">
      <c r="A43" s="52" t="s">
        <v>11</v>
      </c>
      <c r="B43" s="53" t="s">
        <v>625</v>
      </c>
      <c r="C43" s="85">
        <f>SUM(C33:C42)</f>
        <v>44013</v>
      </c>
      <c r="D43" s="85">
        <f>SUM(D33:D42)</f>
        <v>51940</v>
      </c>
      <c r="E43" s="85">
        <f>SUM(E33:E42)</f>
        <v>53357</v>
      </c>
    </row>
    <row r="44" spans="1:6" ht="30" x14ac:dyDescent="0.25">
      <c r="A44" s="13" t="s">
        <v>634</v>
      </c>
      <c r="B44" s="6" t="s">
        <v>635</v>
      </c>
      <c r="C44" s="28"/>
      <c r="D44" s="28"/>
      <c r="E44" s="28"/>
    </row>
    <row r="45" spans="1:6" x14ac:dyDescent="0.25">
      <c r="A45" s="5" t="s">
        <v>824</v>
      </c>
      <c r="B45" s="6" t="s">
        <v>636</v>
      </c>
      <c r="C45" s="28"/>
      <c r="D45" s="28"/>
      <c r="E45" s="28"/>
    </row>
    <row r="46" spans="1:6" x14ac:dyDescent="0.25">
      <c r="A46" s="13" t="s">
        <v>825</v>
      </c>
      <c r="B46" s="6" t="s">
        <v>163</v>
      </c>
      <c r="C46" s="28">
        <v>1400</v>
      </c>
      <c r="D46" s="28">
        <v>2320</v>
      </c>
      <c r="E46" s="28">
        <v>3600</v>
      </c>
    </row>
    <row r="47" spans="1:6" x14ac:dyDescent="0.25">
      <c r="A47" s="40" t="s">
        <v>13</v>
      </c>
      <c r="B47" s="53" t="s">
        <v>638</v>
      </c>
      <c r="C47" s="85">
        <f>SUM(C44:C46)</f>
        <v>1400</v>
      </c>
      <c r="D47" s="85">
        <f>SUM(D44:D46)</f>
        <v>2320</v>
      </c>
      <c r="E47" s="85">
        <f>SUM(E44:E46)</f>
        <v>3600</v>
      </c>
    </row>
    <row r="48" spans="1:6" ht="15.75" x14ac:dyDescent="0.25">
      <c r="A48" s="61" t="s">
        <v>83</v>
      </c>
      <c r="B48" s="65"/>
      <c r="C48" s="28"/>
      <c r="D48" s="28"/>
      <c r="E48" s="28"/>
    </row>
    <row r="49" spans="1:5" x14ac:dyDescent="0.25">
      <c r="A49" s="5" t="s">
        <v>580</v>
      </c>
      <c r="B49" s="6" t="s">
        <v>581</v>
      </c>
      <c r="C49" s="28">
        <v>43056</v>
      </c>
      <c r="D49" s="28">
        <v>42862</v>
      </c>
      <c r="E49" s="28">
        <v>42862</v>
      </c>
    </row>
    <row r="50" spans="1:5" ht="30" x14ac:dyDescent="0.25">
      <c r="A50" s="5" t="s">
        <v>582</v>
      </c>
      <c r="B50" s="6" t="s">
        <v>583</v>
      </c>
      <c r="C50" s="28"/>
      <c r="D50" s="28"/>
      <c r="E50" s="28"/>
    </row>
    <row r="51" spans="1:5" ht="30" x14ac:dyDescent="0.25">
      <c r="A51" s="5" t="s">
        <v>799</v>
      </c>
      <c r="B51" s="6" t="s">
        <v>584</v>
      </c>
      <c r="C51" s="28"/>
      <c r="D51" s="28"/>
      <c r="E51" s="28"/>
    </row>
    <row r="52" spans="1:5" ht="30" x14ac:dyDescent="0.25">
      <c r="A52" s="5" t="s">
        <v>800</v>
      </c>
      <c r="B52" s="6" t="s">
        <v>585</v>
      </c>
      <c r="C52" s="28"/>
      <c r="D52" s="28"/>
      <c r="E52" s="28"/>
    </row>
    <row r="53" spans="1:5" x14ac:dyDescent="0.25">
      <c r="A53" s="5" t="s">
        <v>801</v>
      </c>
      <c r="B53" s="6" t="s">
        <v>586</v>
      </c>
      <c r="C53" s="28"/>
      <c r="D53" s="28">
        <v>177650</v>
      </c>
      <c r="E53" s="28">
        <f>177650+375</f>
        <v>178025</v>
      </c>
    </row>
    <row r="54" spans="1:5" x14ac:dyDescent="0.25">
      <c r="A54" s="40" t="s">
        <v>7</v>
      </c>
      <c r="B54" s="53" t="s">
        <v>587</v>
      </c>
      <c r="C54" s="28">
        <f>SUM(C49:C53)</f>
        <v>43056</v>
      </c>
      <c r="D54" s="28">
        <f>SUM(D49:D53)</f>
        <v>220512</v>
      </c>
      <c r="E54" s="28">
        <f>SUM(E49:E53)</f>
        <v>220887</v>
      </c>
    </row>
    <row r="55" spans="1:5" x14ac:dyDescent="0.25">
      <c r="A55" s="13" t="s">
        <v>821</v>
      </c>
      <c r="B55" s="6" t="s">
        <v>626</v>
      </c>
      <c r="C55" s="28"/>
      <c r="D55" s="28"/>
      <c r="E55" s="28"/>
    </row>
    <row r="56" spans="1:5" x14ac:dyDescent="0.25">
      <c r="A56" s="13" t="s">
        <v>822</v>
      </c>
      <c r="B56" s="6" t="s">
        <v>627</v>
      </c>
      <c r="C56" s="28">
        <v>2450</v>
      </c>
      <c r="D56" s="28">
        <v>6550</v>
      </c>
      <c r="E56" s="28">
        <f>5316+5100</f>
        <v>10416</v>
      </c>
    </row>
    <row r="57" spans="1:5" x14ac:dyDescent="0.25">
      <c r="A57" s="13" t="s">
        <v>628</v>
      </c>
      <c r="B57" s="6" t="s">
        <v>629</v>
      </c>
      <c r="C57" s="28"/>
      <c r="D57" s="28">
        <v>1655</v>
      </c>
      <c r="E57" s="28">
        <v>1612</v>
      </c>
    </row>
    <row r="58" spans="1:5" x14ac:dyDescent="0.25">
      <c r="A58" s="13" t="s">
        <v>823</v>
      </c>
      <c r="B58" s="6" t="s">
        <v>630</v>
      </c>
      <c r="C58" s="28"/>
      <c r="D58" s="28"/>
      <c r="E58" s="28"/>
    </row>
    <row r="59" spans="1:5" x14ac:dyDescent="0.25">
      <c r="A59" s="13" t="s">
        <v>631</v>
      </c>
      <c r="B59" s="6" t="s">
        <v>632</v>
      </c>
      <c r="C59" s="28"/>
      <c r="D59" s="28"/>
      <c r="E59" s="28"/>
    </row>
    <row r="60" spans="1:5" x14ac:dyDescent="0.25">
      <c r="A60" s="40" t="s">
        <v>12</v>
      </c>
      <c r="B60" s="53" t="s">
        <v>633</v>
      </c>
      <c r="C60" s="85">
        <f>SUM(C55:C59)</f>
        <v>2450</v>
      </c>
      <c r="D60" s="85">
        <f>SUM(D55:D59)</f>
        <v>8205</v>
      </c>
      <c r="E60" s="85">
        <f>SUM(E55:E59)</f>
        <v>12028</v>
      </c>
    </row>
    <row r="61" spans="1:5" ht="30" x14ac:dyDescent="0.25">
      <c r="A61" s="13" t="s">
        <v>641</v>
      </c>
      <c r="B61" s="6" t="s">
        <v>642</v>
      </c>
      <c r="C61" s="28"/>
      <c r="D61" s="28"/>
      <c r="E61" s="28"/>
    </row>
    <row r="62" spans="1:5" ht="30" x14ac:dyDescent="0.25">
      <c r="A62" s="5" t="s">
        <v>826</v>
      </c>
      <c r="B62" s="6" t="s">
        <v>161</v>
      </c>
      <c r="C62" s="28"/>
      <c r="D62" s="28"/>
      <c r="E62" s="28"/>
    </row>
    <row r="63" spans="1:5" x14ac:dyDescent="0.25">
      <c r="A63" s="13" t="s">
        <v>827</v>
      </c>
      <c r="B63" s="6" t="s">
        <v>162</v>
      </c>
      <c r="C63" s="28">
        <v>0</v>
      </c>
      <c r="D63" s="28">
        <v>1087</v>
      </c>
      <c r="E63" s="28">
        <v>1012</v>
      </c>
    </row>
    <row r="64" spans="1:5" x14ac:dyDescent="0.25">
      <c r="A64" s="40" t="s">
        <v>15</v>
      </c>
      <c r="B64" s="53" t="s">
        <v>645</v>
      </c>
      <c r="C64" s="85">
        <f>SUM(C61:C63)</f>
        <v>0</v>
      </c>
      <c r="D64" s="85">
        <f>SUM(D61:D63)</f>
        <v>1087</v>
      </c>
      <c r="E64" s="85">
        <f>SUM(E61:E63)</f>
        <v>1012</v>
      </c>
    </row>
    <row r="65" spans="1:5" ht="15.75" x14ac:dyDescent="0.25">
      <c r="A65" s="61" t="s">
        <v>82</v>
      </c>
      <c r="B65" s="65"/>
      <c r="C65" s="28"/>
      <c r="D65" s="28"/>
      <c r="E65" s="28"/>
    </row>
    <row r="66" spans="1:5" ht="15.75" x14ac:dyDescent="0.25">
      <c r="A66" s="50" t="s">
        <v>14</v>
      </c>
      <c r="B66" s="36" t="s">
        <v>646</v>
      </c>
      <c r="C66" s="85">
        <f>C64+C60+C54+C47+C43+C32+C18</f>
        <v>406618</v>
      </c>
      <c r="D66" s="85">
        <f>D64+D60+D54+D47+D43+D32+D18</f>
        <v>622724</v>
      </c>
      <c r="E66" s="85">
        <f>E64+E60+E54+E47+E43+E32+E18</f>
        <v>667176</v>
      </c>
    </row>
    <row r="67" spans="1:5" ht="15.75" x14ac:dyDescent="0.25">
      <c r="A67" s="64" t="s">
        <v>132</v>
      </c>
      <c r="B67" s="63"/>
      <c r="C67" s="28"/>
      <c r="D67" s="28"/>
      <c r="E67" s="28"/>
    </row>
    <row r="68" spans="1:5" ht="15.75" x14ac:dyDescent="0.25">
      <c r="A68" s="64" t="s">
        <v>133</v>
      </c>
      <c r="B68" s="63"/>
      <c r="C68" s="28"/>
      <c r="D68" s="28"/>
      <c r="E68" s="28"/>
    </row>
    <row r="69" spans="1:5" x14ac:dyDescent="0.25">
      <c r="A69" s="38" t="s">
        <v>828</v>
      </c>
      <c r="B69" s="5" t="s">
        <v>647</v>
      </c>
      <c r="C69" s="28"/>
      <c r="D69" s="28"/>
      <c r="E69" s="28"/>
    </row>
    <row r="70" spans="1:5" x14ac:dyDescent="0.25">
      <c r="A70" s="13" t="s">
        <v>648</v>
      </c>
      <c r="B70" s="5" t="s">
        <v>649</v>
      </c>
      <c r="C70" s="28"/>
      <c r="D70" s="28"/>
      <c r="E70" s="28"/>
    </row>
    <row r="71" spans="1:5" x14ac:dyDescent="0.25">
      <c r="A71" s="38" t="s">
        <v>829</v>
      </c>
      <c r="B71" s="5" t="s">
        <v>650</v>
      </c>
      <c r="C71" s="28"/>
      <c r="D71" s="28"/>
      <c r="E71" s="28"/>
    </row>
    <row r="72" spans="1:5" x14ac:dyDescent="0.25">
      <c r="A72" s="15" t="s">
        <v>16</v>
      </c>
      <c r="B72" s="7" t="s">
        <v>651</v>
      </c>
      <c r="C72" s="28"/>
      <c r="D72" s="28"/>
      <c r="E72" s="28"/>
    </row>
    <row r="73" spans="1:5" x14ac:dyDescent="0.25">
      <c r="A73" s="13" t="s">
        <v>830</v>
      </c>
      <c r="B73" s="5" t="s">
        <v>652</v>
      </c>
      <c r="C73" s="28"/>
      <c r="D73" s="28"/>
      <c r="E73" s="28"/>
    </row>
    <row r="74" spans="1:5" x14ac:dyDescent="0.25">
      <c r="A74" s="38" t="s">
        <v>653</v>
      </c>
      <c r="B74" s="5" t="s">
        <v>654</v>
      </c>
      <c r="C74" s="28"/>
      <c r="D74" s="28"/>
      <c r="E74" s="28"/>
    </row>
    <row r="75" spans="1:5" x14ac:dyDescent="0.25">
      <c r="A75" s="13" t="s">
        <v>0</v>
      </c>
      <c r="B75" s="5" t="s">
        <v>655</v>
      </c>
      <c r="C75" s="28"/>
      <c r="D75" s="28"/>
      <c r="E75" s="28"/>
    </row>
    <row r="76" spans="1:5" x14ac:dyDescent="0.25">
      <c r="A76" s="38" t="s">
        <v>656</v>
      </c>
      <c r="B76" s="5" t="s">
        <v>657</v>
      </c>
      <c r="C76" s="28"/>
      <c r="D76" s="28"/>
      <c r="E76" s="28"/>
    </row>
    <row r="77" spans="1:5" x14ac:dyDescent="0.25">
      <c r="A77" s="14" t="s">
        <v>17</v>
      </c>
      <c r="B77" s="7" t="s">
        <v>658</v>
      </c>
      <c r="C77" s="28"/>
      <c r="D77" s="28"/>
      <c r="E77" s="28">
        <f>SUM(E73:E76)</f>
        <v>0</v>
      </c>
    </row>
    <row r="78" spans="1:5" x14ac:dyDescent="0.25">
      <c r="A78" s="5" t="s">
        <v>130</v>
      </c>
      <c r="B78" s="5" t="s">
        <v>659</v>
      </c>
      <c r="C78" s="28">
        <v>84000</v>
      </c>
      <c r="D78" s="28">
        <v>84895</v>
      </c>
      <c r="E78" s="28">
        <v>84895</v>
      </c>
    </row>
    <row r="79" spans="1:5" x14ac:dyDescent="0.25">
      <c r="A79" s="5" t="s">
        <v>131</v>
      </c>
      <c r="B79" s="5" t="s">
        <v>659</v>
      </c>
      <c r="C79" s="28"/>
      <c r="D79" s="28"/>
      <c r="E79" s="28"/>
    </row>
    <row r="80" spans="1:5" x14ac:dyDescent="0.25">
      <c r="A80" s="5" t="s">
        <v>128</v>
      </c>
      <c r="B80" s="5" t="s">
        <v>660</v>
      </c>
      <c r="C80" s="28"/>
      <c r="D80" s="28"/>
      <c r="E80" s="28"/>
    </row>
    <row r="81" spans="1:5" x14ac:dyDescent="0.25">
      <c r="A81" s="5" t="s">
        <v>129</v>
      </c>
      <c r="B81" s="5" t="s">
        <v>660</v>
      </c>
      <c r="C81" s="28"/>
      <c r="D81" s="28"/>
      <c r="E81" s="28"/>
    </row>
    <row r="82" spans="1:5" x14ac:dyDescent="0.25">
      <c r="A82" s="7" t="s">
        <v>18</v>
      </c>
      <c r="B82" s="7" t="s">
        <v>661</v>
      </c>
      <c r="C82" s="28">
        <f>SUM(C78:C81)</f>
        <v>84000</v>
      </c>
      <c r="D82" s="28">
        <f>SUM(D78:D81)</f>
        <v>84895</v>
      </c>
      <c r="E82" s="28">
        <f>SUM(E78:E81)</f>
        <v>84895</v>
      </c>
    </row>
    <row r="83" spans="1:5" x14ac:dyDescent="0.25">
      <c r="A83" s="38" t="s">
        <v>662</v>
      </c>
      <c r="B83" s="5" t="s">
        <v>663</v>
      </c>
      <c r="C83" s="28">
        <v>0</v>
      </c>
      <c r="D83" s="28">
        <v>6344</v>
      </c>
      <c r="E83" s="28">
        <v>6344</v>
      </c>
    </row>
    <row r="84" spans="1:5" x14ac:dyDescent="0.25">
      <c r="A84" s="38" t="s">
        <v>664</v>
      </c>
      <c r="B84" s="5" t="s">
        <v>665</v>
      </c>
      <c r="C84" s="28"/>
      <c r="D84" s="28"/>
      <c r="E84" s="28"/>
    </row>
    <row r="85" spans="1:5" x14ac:dyDescent="0.25">
      <c r="A85" s="38" t="s">
        <v>666</v>
      </c>
      <c r="B85" s="5" t="s">
        <v>667</v>
      </c>
      <c r="C85" s="28"/>
      <c r="D85" s="28"/>
      <c r="E85" s="28"/>
    </row>
    <row r="86" spans="1:5" x14ac:dyDescent="0.25">
      <c r="A86" s="38" t="s">
        <v>668</v>
      </c>
      <c r="B86" s="5" t="s">
        <v>669</v>
      </c>
      <c r="C86" s="28"/>
      <c r="D86" s="28"/>
      <c r="E86" s="28"/>
    </row>
    <row r="87" spans="1:5" x14ac:dyDescent="0.25">
      <c r="A87" s="13" t="s">
        <v>1</v>
      </c>
      <c r="B87" s="5" t="s">
        <v>670</v>
      </c>
      <c r="C87" s="28"/>
      <c r="D87" s="28"/>
      <c r="E87" s="28"/>
    </row>
    <row r="88" spans="1:5" x14ac:dyDescent="0.25">
      <c r="A88" s="15" t="s">
        <v>19</v>
      </c>
      <c r="B88" s="7" t="s">
        <v>672</v>
      </c>
      <c r="C88" s="28">
        <f>SUM(C82:C87)+C77+C72</f>
        <v>84000</v>
      </c>
      <c r="D88" s="28">
        <f>SUM(D82:D87)+D77+D72</f>
        <v>91239</v>
      </c>
      <c r="E88" s="28">
        <f>SUM(E82:E87)+E77+E72</f>
        <v>91239</v>
      </c>
    </row>
    <row r="89" spans="1:5" x14ac:dyDescent="0.25">
      <c r="A89" s="13" t="s">
        <v>673</v>
      </c>
      <c r="B89" s="5" t="s">
        <v>674</v>
      </c>
      <c r="C89" s="28"/>
      <c r="D89" s="28"/>
      <c r="E89" s="28"/>
    </row>
    <row r="90" spans="1:5" x14ac:dyDescent="0.25">
      <c r="A90" s="13" t="s">
        <v>675</v>
      </c>
      <c r="B90" s="5" t="s">
        <v>676</v>
      </c>
      <c r="C90" s="28"/>
      <c r="D90" s="28"/>
      <c r="E90" s="28"/>
    </row>
    <row r="91" spans="1:5" x14ac:dyDescent="0.25">
      <c r="A91" s="38" t="s">
        <v>677</v>
      </c>
      <c r="B91" s="5" t="s">
        <v>678</v>
      </c>
      <c r="C91" s="28"/>
      <c r="D91" s="28"/>
      <c r="E91" s="28"/>
    </row>
    <row r="92" spans="1:5" x14ac:dyDescent="0.25">
      <c r="A92" s="38" t="s">
        <v>2</v>
      </c>
      <c r="B92" s="5" t="s">
        <v>679</v>
      </c>
      <c r="C92" s="28"/>
      <c r="D92" s="28"/>
      <c r="E92" s="28"/>
    </row>
    <row r="93" spans="1:5" x14ac:dyDescent="0.25">
      <c r="A93" s="14" t="s">
        <v>20</v>
      </c>
      <c r="B93" s="7" t="s">
        <v>680</v>
      </c>
      <c r="C93" s="28"/>
      <c r="D93" s="28"/>
      <c r="E93" s="28"/>
    </row>
    <row r="94" spans="1:5" x14ac:dyDescent="0.25">
      <c r="A94" s="15" t="s">
        <v>681</v>
      </c>
      <c r="B94" s="7" t="s">
        <v>682</v>
      </c>
      <c r="C94" s="28"/>
      <c r="D94" s="28"/>
      <c r="E94" s="28"/>
    </row>
    <row r="95" spans="1:5" ht="15.75" x14ac:dyDescent="0.25">
      <c r="A95" s="41" t="s">
        <v>21</v>
      </c>
      <c r="B95" s="42" t="s">
        <v>683</v>
      </c>
      <c r="C95" s="28">
        <f>C94+C93+C88</f>
        <v>84000</v>
      </c>
      <c r="D95" s="28">
        <f>D94+D93+D88</f>
        <v>91239</v>
      </c>
      <c r="E95" s="28">
        <f>E94+E93+E88</f>
        <v>91239</v>
      </c>
    </row>
    <row r="96" spans="1:5" ht="15.75" x14ac:dyDescent="0.25">
      <c r="A96" s="46" t="s">
        <v>4</v>
      </c>
      <c r="B96" s="47"/>
      <c r="C96" s="85">
        <f>C95+C66</f>
        <v>490618</v>
      </c>
      <c r="D96" s="85">
        <f>D95+D66</f>
        <v>713963</v>
      </c>
      <c r="E96" s="85">
        <f>E95+E66</f>
        <v>758415</v>
      </c>
    </row>
  </sheetData>
  <mergeCells count="1">
    <mergeCell ref="A2:E2"/>
  </mergeCells>
  <phoneticPr fontId="33" type="noConversion"/>
  <pageMargins left="0.75" right="0.75" top="1" bottom="1" header="0.5" footer="0.5"/>
  <pageSetup paperSize="9" scale="55" orientation="portrait" r:id="rId1"/>
  <headerFooter alignWithMargins="0"/>
  <rowBreaks count="1" manualBreakCount="1">
    <brk id="68" max="16383" man="1"/>
  </rowBreaks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zoomScaleNormal="100" workbookViewId="0">
      <selection activeCell="D3" sqref="D3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ht="24" customHeight="1" x14ac:dyDescent="0.25">
      <c r="A1" s="93" t="s">
        <v>836</v>
      </c>
      <c r="B1" s="113"/>
      <c r="C1" s="113"/>
      <c r="D1" s="113"/>
      <c r="E1" s="113"/>
    </row>
    <row r="2" spans="1:7" ht="24" customHeight="1" x14ac:dyDescent="0.25">
      <c r="A2" s="408" t="s">
        <v>47</v>
      </c>
      <c r="B2" s="409"/>
      <c r="C2" s="409"/>
      <c r="D2" s="409"/>
      <c r="E2" s="409"/>
      <c r="G2" s="78"/>
    </row>
    <row r="3" spans="1:7" ht="18" x14ac:dyDescent="0.25">
      <c r="A3" s="51"/>
      <c r="D3" t="s">
        <v>153</v>
      </c>
    </row>
    <row r="4" spans="1:7" x14ac:dyDescent="0.25">
      <c r="A4" s="83" t="s">
        <v>356</v>
      </c>
    </row>
    <row r="5" spans="1:7" ht="30.75" x14ac:dyDescent="0.3">
      <c r="A5" s="2" t="s">
        <v>379</v>
      </c>
      <c r="B5" s="3" t="s">
        <v>274</v>
      </c>
      <c r="C5" s="62" t="s">
        <v>275</v>
      </c>
      <c r="D5" s="95" t="s">
        <v>277</v>
      </c>
      <c r="E5" s="132" t="s">
        <v>831</v>
      </c>
    </row>
    <row r="6" spans="1:7" ht="15" customHeight="1" x14ac:dyDescent="0.25">
      <c r="A6" s="32" t="s">
        <v>559</v>
      </c>
      <c r="B6" s="6" t="s">
        <v>560</v>
      </c>
      <c r="C6" s="28">
        <f>OVI_bevételek!C6+PH_bevételek!C6+MŰV_bevételek!C6+ÖNK_bevételek!C6</f>
        <v>59609</v>
      </c>
      <c r="D6" s="28">
        <f>OVI_bevételek!D6+PH_bevételek!D6+MŰV_bevételek!D6+ÖNK_bevételek!D6</f>
        <v>59655</v>
      </c>
      <c r="E6" s="28">
        <f>OVI_bevételek!E6+PH_bevételek!E6+MŰV_bevételek!E6+ÖNK_bevételek!E6</f>
        <v>59655</v>
      </c>
    </row>
    <row r="7" spans="1:7" ht="15" customHeight="1" x14ac:dyDescent="0.25">
      <c r="A7" s="5" t="s">
        <v>561</v>
      </c>
      <c r="B7" s="6" t="s">
        <v>562</v>
      </c>
      <c r="C7" s="28">
        <f>OVI_bevételek!C7+PH_bevételek!C7+MŰV_bevételek!C7+ÖNK_bevételek!C7</f>
        <v>75156</v>
      </c>
      <c r="D7" s="28">
        <f>OVI_bevételek!D7+PH_bevételek!D7+MŰV_bevételek!D7+ÖNK_bevételek!D7</f>
        <v>76258</v>
      </c>
      <c r="E7" s="28">
        <f>OVI_bevételek!E7+PH_bevételek!E7+MŰV_bevételek!E7+ÖNK_bevételek!E7</f>
        <v>76258</v>
      </c>
    </row>
    <row r="8" spans="1:7" ht="15" customHeight="1" x14ac:dyDescent="0.25">
      <c r="A8" s="5" t="s">
        <v>563</v>
      </c>
      <c r="B8" s="6" t="s">
        <v>564</v>
      </c>
      <c r="C8" s="28">
        <f>OVI_bevételek!C8+PH_bevételek!C8+MŰV_bevételek!C8+ÖNK_bevételek!C8</f>
        <v>40007</v>
      </c>
      <c r="D8" s="28">
        <f>OVI_bevételek!D8+PH_bevételek!D8+MŰV_bevételek!D8+ÖNK_bevételek!D8</f>
        <v>39618</v>
      </c>
      <c r="E8" s="28">
        <f>OVI_bevételek!E8+PH_bevételek!E8+MŰV_bevételek!E8+ÖNK_bevételek!E8</f>
        <v>39618</v>
      </c>
    </row>
    <row r="9" spans="1:7" ht="15" customHeight="1" x14ac:dyDescent="0.25">
      <c r="A9" s="5" t="s">
        <v>565</v>
      </c>
      <c r="B9" s="6" t="s">
        <v>566</v>
      </c>
      <c r="C9" s="28">
        <f>OVI_bevételek!C9+PH_bevételek!C9+MŰV_bevételek!C9+ÖNK_bevételek!C9</f>
        <v>3912</v>
      </c>
      <c r="D9" s="28">
        <f>OVI_bevételek!D9+PH_bevételek!D9+MŰV_bevételek!D9+ÖNK_bevételek!D9</f>
        <v>4214</v>
      </c>
      <c r="E9" s="28">
        <f>OVI_bevételek!E9+PH_bevételek!E9+MŰV_bevételek!E9+ÖNK_bevételek!E9</f>
        <v>4214</v>
      </c>
    </row>
    <row r="10" spans="1:7" ht="15" customHeight="1" x14ac:dyDescent="0.25">
      <c r="A10" s="5" t="s">
        <v>567</v>
      </c>
      <c r="B10" s="6" t="s">
        <v>568</v>
      </c>
      <c r="C10" s="28">
        <f>OVI_bevételek!C10+PH_bevételek!C10+MŰV_bevételek!C10+ÖNK_bevételek!C10</f>
        <v>0</v>
      </c>
      <c r="D10" s="28">
        <f>OVI_bevételek!D10+PH_bevételek!D10+MŰV_bevételek!D10+ÖNK_bevételek!D10</f>
        <v>4789</v>
      </c>
      <c r="E10" s="28">
        <f>OVI_bevételek!E10+PH_bevételek!E10+MŰV_bevételek!E10+ÖNK_bevételek!E10</f>
        <v>4789</v>
      </c>
    </row>
    <row r="11" spans="1:7" ht="15" customHeight="1" x14ac:dyDescent="0.25">
      <c r="A11" s="5" t="s">
        <v>569</v>
      </c>
      <c r="B11" s="6" t="s">
        <v>570</v>
      </c>
      <c r="C11" s="28">
        <f>OVI_bevételek!C11+PH_bevételek!C11+MŰV_bevételek!C11+ÖNK_bevételek!C11</f>
        <v>0</v>
      </c>
      <c r="D11" s="28">
        <f>OVI_bevételek!D11+PH_bevételek!D11+MŰV_bevételek!D11+ÖNK_bevételek!D11</f>
        <v>1508</v>
      </c>
      <c r="E11" s="28">
        <f>OVI_bevételek!E11+PH_bevételek!E11+MŰV_bevételek!E11+ÖNK_bevételek!E11</f>
        <v>1508</v>
      </c>
    </row>
    <row r="12" spans="1:7" ht="15" customHeight="1" x14ac:dyDescent="0.25">
      <c r="A12" s="7" t="s">
        <v>5</v>
      </c>
      <c r="B12" s="8" t="s">
        <v>571</v>
      </c>
      <c r="C12" s="28">
        <f>OVI_bevételek!C12+PH_bevételek!C12+MŰV_bevételek!C12+ÖNK_bevételek!C12</f>
        <v>178684</v>
      </c>
      <c r="D12" s="28">
        <f>OVI_bevételek!D12+PH_bevételek!D12+MŰV_bevételek!D12+ÖNK_bevételek!D12</f>
        <v>186042</v>
      </c>
      <c r="E12" s="28">
        <f>OVI_bevételek!E12+PH_bevételek!E12+MŰV_bevételek!E12+ÖNK_bevételek!E12</f>
        <v>186042</v>
      </c>
    </row>
    <row r="13" spans="1:7" ht="15" customHeight="1" x14ac:dyDescent="0.25">
      <c r="A13" s="5" t="s">
        <v>572</v>
      </c>
      <c r="B13" s="6" t="s">
        <v>573</v>
      </c>
      <c r="C13" s="28">
        <f>OVI_bevételek!C13+PH_bevételek!C13+MŰV_bevételek!C13+ÖNK_bevételek!C13</f>
        <v>0</v>
      </c>
      <c r="D13" s="28">
        <f>OVI_bevételek!D13+PH_bevételek!D13+MŰV_bevételek!D13+ÖNK_bevételek!D13</f>
        <v>0</v>
      </c>
      <c r="E13" s="28">
        <f>OVI_bevételek!E13+PH_bevételek!E13+MŰV_bevételek!E13+ÖNK_bevételek!E13</f>
        <v>0</v>
      </c>
    </row>
    <row r="14" spans="1:7" ht="15" customHeight="1" x14ac:dyDescent="0.25">
      <c r="A14" s="5" t="s">
        <v>574</v>
      </c>
      <c r="B14" s="6" t="s">
        <v>575</v>
      </c>
      <c r="C14" s="28">
        <f>OVI_bevételek!C14+PH_bevételek!C14+MŰV_bevételek!C14+ÖNK_bevételek!C14</f>
        <v>0</v>
      </c>
      <c r="D14" s="28">
        <f>OVI_bevételek!D14+PH_bevételek!D14+MŰV_bevételek!D14+ÖNK_bevételek!D14</f>
        <v>0</v>
      </c>
      <c r="E14" s="28">
        <f>OVI_bevételek!E14+PH_bevételek!E14+MŰV_bevételek!E14+ÖNK_bevételek!E14</f>
        <v>0</v>
      </c>
    </row>
    <row r="15" spans="1:7" ht="15" customHeight="1" x14ac:dyDescent="0.25">
      <c r="A15" s="5" t="s">
        <v>782</v>
      </c>
      <c r="B15" s="6" t="s">
        <v>576</v>
      </c>
      <c r="C15" s="28">
        <f>OVI_bevételek!C15+PH_bevételek!C15+MŰV_bevételek!C15+ÖNK_bevételek!C15</f>
        <v>0</v>
      </c>
      <c r="D15" s="28">
        <f>OVI_bevételek!D15+PH_bevételek!D15+MŰV_bevételek!D15+ÖNK_bevételek!D15</f>
        <v>0</v>
      </c>
      <c r="E15" s="28">
        <f>OVI_bevételek!E15+PH_bevételek!E15+MŰV_bevételek!E15+ÖNK_bevételek!E15</f>
        <v>0</v>
      </c>
    </row>
    <row r="16" spans="1:7" ht="15" customHeight="1" x14ac:dyDescent="0.25">
      <c r="A16" s="5" t="s">
        <v>783</v>
      </c>
      <c r="B16" s="6" t="s">
        <v>577</v>
      </c>
      <c r="C16" s="28">
        <f>OVI_bevételek!C16+PH_bevételek!C16+MŰV_bevételek!C16+ÖNK_bevételek!C16</f>
        <v>0</v>
      </c>
      <c r="D16" s="28">
        <f>OVI_bevételek!D16+PH_bevételek!D16+MŰV_bevételek!D16+ÖNK_bevételek!D16</f>
        <v>0</v>
      </c>
      <c r="E16" s="28">
        <f>OVI_bevételek!E16+PH_bevételek!E16+MŰV_bevételek!E16+ÖNK_bevételek!E16</f>
        <v>0</v>
      </c>
    </row>
    <row r="17" spans="1:5" ht="15" customHeight="1" x14ac:dyDescent="0.25">
      <c r="A17" s="5" t="s">
        <v>798</v>
      </c>
      <c r="B17" s="6" t="s">
        <v>578</v>
      </c>
      <c r="C17" s="28">
        <f>OVI_bevételek!C17+PH_bevételek!C17+MŰV_bevételek!C17+ÖNK_bevételek!C17</f>
        <v>10965</v>
      </c>
      <c r="D17" s="28">
        <f>OVI_bevételek!D17+PH_bevételek!D17+MŰV_bevételek!D17+ÖNK_bevételek!D17</f>
        <v>14931</v>
      </c>
      <c r="E17" s="28">
        <f>OVI_bevételek!E17+PH_bevételek!E17+MŰV_bevételek!E17+ÖNK_bevételek!E17</f>
        <v>15457</v>
      </c>
    </row>
    <row r="18" spans="1:5" ht="15" customHeight="1" x14ac:dyDescent="0.25">
      <c r="A18" s="40" t="s">
        <v>6</v>
      </c>
      <c r="B18" s="53" t="s">
        <v>579</v>
      </c>
      <c r="C18" s="28">
        <f>OVI_bevételek!C18+PH_bevételek!C18+MŰV_bevételek!C18+ÖNK_bevételek!C18</f>
        <v>189649</v>
      </c>
      <c r="D18" s="28">
        <f>OVI_bevételek!D18+PH_bevételek!D18+MŰV_bevételek!D18+ÖNK_bevételek!D18</f>
        <v>200973</v>
      </c>
      <c r="E18" s="28">
        <f>OVI_bevételek!E18+PH_bevételek!E18+MŰV_bevételek!E18+ÖNK_bevételek!E18</f>
        <v>201499</v>
      </c>
    </row>
    <row r="19" spans="1:5" ht="15" customHeight="1" x14ac:dyDescent="0.25">
      <c r="A19" s="5" t="s">
        <v>802</v>
      </c>
      <c r="B19" s="6" t="s">
        <v>588</v>
      </c>
      <c r="C19" s="28">
        <f>OVI_bevételek!C19+PH_bevételek!C19+MŰV_bevételek!C19+ÖNK_bevételek!C19</f>
        <v>0</v>
      </c>
      <c r="D19" s="28">
        <f>OVI_bevételek!D19+PH_bevételek!D19+MŰV_bevételek!D19+ÖNK_bevételek!D19</f>
        <v>0</v>
      </c>
      <c r="E19" s="28">
        <f>OVI_bevételek!E19+PH_bevételek!E19+MŰV_bevételek!E19+ÖNK_bevételek!E19</f>
        <v>0</v>
      </c>
    </row>
    <row r="20" spans="1:5" ht="15" customHeight="1" x14ac:dyDescent="0.25">
      <c r="A20" s="5" t="s">
        <v>803</v>
      </c>
      <c r="B20" s="6" t="s">
        <v>589</v>
      </c>
      <c r="C20" s="28">
        <f>OVI_bevételek!C20+PH_bevételek!C20+MŰV_bevételek!C20+ÖNK_bevételek!C20</f>
        <v>0</v>
      </c>
      <c r="D20" s="28">
        <f>OVI_bevételek!D20+PH_bevételek!D20+MŰV_bevételek!D20+ÖNK_bevételek!D20</f>
        <v>0</v>
      </c>
      <c r="E20" s="28">
        <f>OVI_bevételek!E20+PH_bevételek!E20+MŰV_bevételek!E20+ÖNK_bevételek!E20</f>
        <v>0</v>
      </c>
    </row>
    <row r="21" spans="1:5" ht="15" customHeight="1" x14ac:dyDescent="0.25">
      <c r="A21" s="7" t="s">
        <v>8</v>
      </c>
      <c r="B21" s="8" t="s">
        <v>590</v>
      </c>
      <c r="C21" s="28">
        <f>OVI_bevételek!C21+PH_bevételek!C21+MŰV_bevételek!C21+ÖNK_bevételek!C21</f>
        <v>0</v>
      </c>
      <c r="D21" s="28">
        <f>OVI_bevételek!D21+PH_bevételek!D21+MŰV_bevételek!D21+ÖNK_bevételek!D21</f>
        <v>0</v>
      </c>
      <c r="E21" s="28">
        <f>OVI_bevételek!E21+PH_bevételek!E21+MŰV_bevételek!E21+ÖNK_bevételek!E21</f>
        <v>0</v>
      </c>
    </row>
    <row r="22" spans="1:5" ht="15" customHeight="1" x14ac:dyDescent="0.25">
      <c r="A22" s="5" t="s">
        <v>804</v>
      </c>
      <c r="B22" s="6" t="s">
        <v>591</v>
      </c>
      <c r="C22" s="28">
        <f>OVI_bevételek!C22+PH_bevételek!C22+MŰV_bevételek!C22+ÖNK_bevételek!C22</f>
        <v>0</v>
      </c>
      <c r="D22" s="28">
        <f>OVI_bevételek!D22+PH_bevételek!D22+MŰV_bevételek!D22+ÖNK_bevételek!D22</f>
        <v>0</v>
      </c>
      <c r="E22" s="28">
        <f>OVI_bevételek!E22+PH_bevételek!E22+MŰV_bevételek!E22+ÖNK_bevételek!E22</f>
        <v>0</v>
      </c>
    </row>
    <row r="23" spans="1:5" ht="15" customHeight="1" x14ac:dyDescent="0.25">
      <c r="A23" s="5" t="s">
        <v>805</v>
      </c>
      <c r="B23" s="6" t="s">
        <v>592</v>
      </c>
      <c r="C23" s="28">
        <f>OVI_bevételek!C23+PH_bevételek!C23+MŰV_bevételek!C23+ÖNK_bevételek!C23</f>
        <v>0</v>
      </c>
      <c r="D23" s="28">
        <f>OVI_bevételek!D23+PH_bevételek!D23+MŰV_bevételek!D23+ÖNK_bevételek!D23</f>
        <v>0</v>
      </c>
      <c r="E23" s="28">
        <f>OVI_bevételek!E23+PH_bevételek!E23+MŰV_bevételek!E23+ÖNK_bevételek!E23</f>
        <v>0</v>
      </c>
    </row>
    <row r="24" spans="1:5" ht="15" customHeight="1" x14ac:dyDescent="0.25">
      <c r="A24" s="5" t="s">
        <v>806</v>
      </c>
      <c r="B24" s="6" t="s">
        <v>593</v>
      </c>
      <c r="C24" s="28">
        <f>OVI_bevételek!C24+PH_bevételek!C24+MŰV_bevételek!C24+ÖNK_bevételek!C24</f>
        <v>29000</v>
      </c>
      <c r="D24" s="28">
        <f>OVI_bevételek!D24+PH_bevételek!D24+MŰV_bevételek!D24+ÖNK_bevételek!D24</f>
        <v>29000</v>
      </c>
      <c r="E24" s="28">
        <f>OVI_bevételek!E24+PH_bevételek!E24+MŰV_bevételek!E24+ÖNK_bevételek!E24</f>
        <v>30047</v>
      </c>
    </row>
    <row r="25" spans="1:5" ht="15" customHeight="1" x14ac:dyDescent="0.25">
      <c r="A25" s="5" t="s">
        <v>807</v>
      </c>
      <c r="B25" s="6" t="s">
        <v>594</v>
      </c>
      <c r="C25" s="28">
        <f>OVI_bevételek!C25+PH_bevételek!C25+MŰV_bevételek!C25+ÖNK_bevételek!C25</f>
        <v>85000</v>
      </c>
      <c r="D25" s="28">
        <f>OVI_bevételek!D25+PH_bevételek!D25+MŰV_bevételek!D25+ÖNK_bevételek!D25</f>
        <v>99546</v>
      </c>
      <c r="E25" s="28">
        <f>OVI_bevételek!E25+PH_bevételek!E25+MŰV_bevételek!E25+ÖNK_bevételek!E25</f>
        <v>135157</v>
      </c>
    </row>
    <row r="26" spans="1:5" ht="15" customHeight="1" x14ac:dyDescent="0.25">
      <c r="A26" s="5" t="s">
        <v>808</v>
      </c>
      <c r="B26" s="6" t="s">
        <v>597</v>
      </c>
      <c r="C26" s="28">
        <f>OVI_bevételek!C26+PH_bevételek!C26+MŰV_bevételek!C26+ÖNK_bevételek!C26</f>
        <v>0</v>
      </c>
      <c r="D26" s="28">
        <f>OVI_bevételek!D26+PH_bevételek!D26+MŰV_bevételek!D26+ÖNK_bevételek!D26</f>
        <v>0</v>
      </c>
      <c r="E26" s="28">
        <f>OVI_bevételek!E26+PH_bevételek!E26+MŰV_bevételek!E26+ÖNK_bevételek!E26</f>
        <v>0</v>
      </c>
    </row>
    <row r="27" spans="1:5" ht="15" customHeight="1" x14ac:dyDescent="0.25">
      <c r="A27" s="5" t="s">
        <v>598</v>
      </c>
      <c r="B27" s="6" t="s">
        <v>599</v>
      </c>
      <c r="C27" s="28">
        <f>OVI_bevételek!C27+PH_bevételek!C27+MŰV_bevételek!C27+ÖNK_bevételek!C27</f>
        <v>0</v>
      </c>
      <c r="D27" s="28">
        <f>OVI_bevételek!D27+PH_bevételek!D27+MŰV_bevételek!D27+ÖNK_bevételek!D27</f>
        <v>0</v>
      </c>
      <c r="E27" s="28">
        <f>OVI_bevételek!E27+PH_bevételek!E27+MŰV_bevételek!E27+ÖNK_bevételek!E27</f>
        <v>0</v>
      </c>
    </row>
    <row r="28" spans="1:5" ht="15" customHeight="1" x14ac:dyDescent="0.25">
      <c r="A28" s="5" t="s">
        <v>809</v>
      </c>
      <c r="B28" s="6" t="s">
        <v>600</v>
      </c>
      <c r="C28" s="28">
        <f>OVI_bevételek!C28+PH_bevételek!C28+MŰV_bevételek!C28+ÖNK_bevételek!C28</f>
        <v>10000</v>
      </c>
      <c r="D28" s="28">
        <f>OVI_bevételek!D28+PH_bevételek!D28+MŰV_bevételek!D28+ÖNK_bevételek!D28</f>
        <v>10350</v>
      </c>
      <c r="E28" s="28">
        <f>OVI_bevételek!E28+PH_bevételek!E28+MŰV_bevételek!E28+ÖNK_bevételek!E28</f>
        <v>10441</v>
      </c>
    </row>
    <row r="29" spans="1:5" ht="15" customHeight="1" x14ac:dyDescent="0.25">
      <c r="A29" s="5" t="s">
        <v>810</v>
      </c>
      <c r="B29" s="6" t="s">
        <v>605</v>
      </c>
      <c r="C29" s="28">
        <f>OVI_bevételek!C29+PH_bevételek!C29+MŰV_bevételek!C29+ÖNK_bevételek!C29</f>
        <v>700</v>
      </c>
      <c r="D29" s="28">
        <f>OVI_bevételek!D29+PH_bevételek!D29+MŰV_bevételek!D29+ÖNK_bevételek!D29</f>
        <v>700</v>
      </c>
      <c r="E29" s="28">
        <f>OVI_bevételek!E29+PH_bevételek!E29+MŰV_bevételek!E29+ÖNK_bevételek!E29</f>
        <v>1243</v>
      </c>
    </row>
    <row r="30" spans="1:5" ht="15" customHeight="1" x14ac:dyDescent="0.25">
      <c r="A30" s="7" t="s">
        <v>9</v>
      </c>
      <c r="B30" s="8" t="s">
        <v>608</v>
      </c>
      <c r="C30" s="28">
        <f>OVI_bevételek!C30+PH_bevételek!C30+MŰV_bevételek!C30+ÖNK_bevételek!C30</f>
        <v>95700</v>
      </c>
      <c r="D30" s="28">
        <f>OVI_bevételek!D30+PH_bevételek!D30+MŰV_bevételek!D30+ÖNK_bevételek!D30</f>
        <v>110596</v>
      </c>
      <c r="E30" s="28">
        <f>OVI_bevételek!E30+PH_bevételek!E30+MŰV_bevételek!E30+ÖNK_bevételek!E30</f>
        <v>146841</v>
      </c>
    </row>
    <row r="31" spans="1:5" ht="15" customHeight="1" x14ac:dyDescent="0.25">
      <c r="A31" s="5" t="s">
        <v>811</v>
      </c>
      <c r="B31" s="6" t="s">
        <v>609</v>
      </c>
      <c r="C31" s="28">
        <f>OVI_bevételek!C31+PH_bevételek!C31+MŰV_bevételek!C31+ÖNK_bevételek!C31</f>
        <v>1350</v>
      </c>
      <c r="D31" s="28">
        <f>OVI_bevételek!D31+PH_bevételek!D31+MŰV_bevételek!D31+ÖNK_bevételek!D31</f>
        <v>1350</v>
      </c>
      <c r="E31" s="28">
        <f>OVI_bevételek!E31+PH_bevételek!E31+MŰV_bevételek!E31+ÖNK_bevételek!E31</f>
        <v>1164</v>
      </c>
    </row>
    <row r="32" spans="1:5" ht="15" customHeight="1" x14ac:dyDescent="0.25">
      <c r="A32" s="40" t="s">
        <v>10</v>
      </c>
      <c r="B32" s="53" t="s">
        <v>610</v>
      </c>
      <c r="C32" s="28">
        <f>OVI_bevételek!C32+PH_bevételek!C32+MŰV_bevételek!C32+ÖNK_bevételek!C32</f>
        <v>126050</v>
      </c>
      <c r="D32" s="28">
        <f>OVI_bevételek!D32+PH_bevételek!D32+MŰV_bevételek!D32+ÖNK_bevételek!D32</f>
        <v>140946</v>
      </c>
      <c r="E32" s="28">
        <f>OVI_bevételek!E32+PH_bevételek!E32+MŰV_bevételek!E32+ÖNK_bevételek!E32</f>
        <v>178052</v>
      </c>
    </row>
    <row r="33" spans="1:5" ht="15" customHeight="1" x14ac:dyDescent="0.25">
      <c r="A33" s="13" t="s">
        <v>611</v>
      </c>
      <c r="B33" s="6" t="s">
        <v>612</v>
      </c>
      <c r="C33" s="28">
        <f>OVI_bevételek!C33+PH_bevételek!C33+MŰV_bevételek!C33+ÖNK_bevételek!C33</f>
        <v>0</v>
      </c>
      <c r="D33" s="28">
        <f>OVI_bevételek!D33+PH_bevételek!D33+MŰV_bevételek!D33+ÖNK_bevételek!D33</f>
        <v>0</v>
      </c>
      <c r="E33" s="28">
        <f>OVI_bevételek!E33+PH_bevételek!E33+MŰV_bevételek!E33+ÖNK_bevételek!E33</f>
        <v>0</v>
      </c>
    </row>
    <row r="34" spans="1:5" ht="15" customHeight="1" x14ac:dyDescent="0.25">
      <c r="A34" s="13" t="s">
        <v>812</v>
      </c>
      <c r="B34" s="6" t="s">
        <v>613</v>
      </c>
      <c r="C34" s="28">
        <f>OVI_bevételek!C34+PH_bevételek!C34+MŰV_bevételek!C34+ÖNK_bevételek!C34</f>
        <v>5295</v>
      </c>
      <c r="D34" s="28">
        <f>OVI_bevételek!D34+PH_bevételek!D34+MŰV_bevételek!D34+ÖNK_bevételek!D34</f>
        <v>5829</v>
      </c>
      <c r="E34" s="28">
        <f>OVI_bevételek!E34+PH_bevételek!E34+MŰV_bevételek!E34+ÖNK_bevételek!E34</f>
        <v>5425</v>
      </c>
    </row>
    <row r="35" spans="1:5" ht="15" customHeight="1" x14ac:dyDescent="0.25">
      <c r="A35" s="13" t="s">
        <v>813</v>
      </c>
      <c r="B35" s="6" t="s">
        <v>614</v>
      </c>
      <c r="C35" s="28">
        <f>OVI_bevételek!C35+PH_bevételek!C35+MŰV_bevételek!C35+ÖNK_bevételek!C35</f>
        <v>12420</v>
      </c>
      <c r="D35" s="28">
        <f>OVI_bevételek!D35+PH_bevételek!D35+MŰV_bevételek!D35+ÖNK_bevételek!D35</f>
        <v>11724</v>
      </c>
      <c r="E35" s="28">
        <f>OVI_bevételek!E35+PH_bevételek!E35+MŰV_bevételek!E35+ÖNK_bevételek!E35</f>
        <v>12081</v>
      </c>
    </row>
    <row r="36" spans="1:5" ht="15" customHeight="1" x14ac:dyDescent="0.25">
      <c r="A36" s="13" t="s">
        <v>817</v>
      </c>
      <c r="B36" s="6" t="s">
        <v>615</v>
      </c>
      <c r="C36" s="28">
        <f>OVI_bevételek!C36+PH_bevételek!C36+MŰV_bevételek!C36+ÖNK_bevételek!C36</f>
        <v>8750</v>
      </c>
      <c r="D36" s="28">
        <f>OVI_bevételek!D36+PH_bevételek!D36+MŰV_bevételek!D36+ÖNK_bevételek!D36</f>
        <v>9750</v>
      </c>
      <c r="E36" s="28">
        <f>OVI_bevételek!E36+PH_bevételek!E36+MŰV_bevételek!E36+ÖNK_bevételek!E36</f>
        <v>10670</v>
      </c>
    </row>
    <row r="37" spans="1:5" ht="15" customHeight="1" x14ac:dyDescent="0.25">
      <c r="A37" s="13" t="s">
        <v>616</v>
      </c>
      <c r="B37" s="6" t="s">
        <v>617</v>
      </c>
      <c r="C37" s="28">
        <f>OVI_bevételek!C37+PH_bevételek!C37+MŰV_bevételek!C37+ÖNK_bevételek!C37</f>
        <v>11000</v>
      </c>
      <c r="D37" s="28">
        <f>OVI_bevételek!D37+PH_bevételek!D37+MŰV_bevételek!D37+ÖNK_bevételek!D37</f>
        <v>13361</v>
      </c>
      <c r="E37" s="28">
        <f>OVI_bevételek!E37+PH_bevételek!E37+MŰV_bevételek!E37+ÖNK_bevételek!E37</f>
        <v>12842</v>
      </c>
    </row>
    <row r="38" spans="1:5" ht="15" customHeight="1" x14ac:dyDescent="0.25">
      <c r="A38" s="13" t="s">
        <v>618</v>
      </c>
      <c r="B38" s="6" t="s">
        <v>619</v>
      </c>
      <c r="C38" s="28">
        <f>OVI_bevételek!C38+PH_bevételek!C38+MŰV_bevételek!C38+ÖNK_bevételek!C38</f>
        <v>9568</v>
      </c>
      <c r="D38" s="28">
        <f>OVI_bevételek!D38+PH_bevételek!D38+MŰV_bevételek!D38+ÖNK_bevételek!D38</f>
        <v>10613</v>
      </c>
      <c r="E38" s="28">
        <f>OVI_bevételek!E38+PH_bevételek!E38+MŰV_bevételek!E38+ÖNK_bevételek!E38</f>
        <v>11223</v>
      </c>
    </row>
    <row r="39" spans="1:5" ht="15" customHeight="1" x14ac:dyDescent="0.25">
      <c r="A39" s="13" t="s">
        <v>620</v>
      </c>
      <c r="B39" s="6" t="s">
        <v>621</v>
      </c>
      <c r="C39" s="28">
        <f>OVI_bevételek!C39+PH_bevételek!C39+MŰV_bevételek!C39+ÖNK_bevételek!C39</f>
        <v>600</v>
      </c>
      <c r="D39" s="28">
        <f>OVI_bevételek!D39+PH_bevételek!D39+MŰV_bevételek!D39+ÖNK_bevételek!D39</f>
        <v>757</v>
      </c>
      <c r="E39" s="28">
        <f>OVI_bevételek!E39+PH_bevételek!E39+MŰV_bevételek!E39+ÖNK_bevételek!E39</f>
        <v>757</v>
      </c>
    </row>
    <row r="40" spans="1:5" ht="15" customHeight="1" x14ac:dyDescent="0.25">
      <c r="A40" s="13" t="s">
        <v>818</v>
      </c>
      <c r="B40" s="6" t="s">
        <v>622</v>
      </c>
      <c r="C40" s="28">
        <f>OVI_bevételek!C40+PH_bevételek!C40+MŰV_bevételek!C40+ÖNK_bevételek!C40</f>
        <v>0</v>
      </c>
      <c r="D40" s="28">
        <f>OVI_bevételek!D40+PH_bevételek!D40+MŰV_bevételek!D40+ÖNK_bevételek!D40</f>
        <v>0</v>
      </c>
      <c r="E40" s="28">
        <f>OVI_bevételek!E40+PH_bevételek!E40+MŰV_bevételek!E40+ÖNK_bevételek!E40</f>
        <v>1</v>
      </c>
    </row>
    <row r="41" spans="1:5" ht="15" customHeight="1" x14ac:dyDescent="0.25">
      <c r="A41" s="13" t="s">
        <v>819</v>
      </c>
      <c r="B41" s="6" t="s">
        <v>623</v>
      </c>
      <c r="C41" s="28">
        <f>OVI_bevételek!C41+PH_bevételek!C41+MŰV_bevételek!C41+ÖNK_bevételek!C41</f>
        <v>0</v>
      </c>
      <c r="D41" s="28">
        <f>OVI_bevételek!D41+PH_bevételek!D41+MŰV_bevételek!D41+ÖNK_bevételek!D41</f>
        <v>4040</v>
      </c>
      <c r="E41" s="28">
        <f>OVI_bevételek!E41+PH_bevételek!E41+MŰV_bevételek!E41+ÖNK_bevételek!E41</f>
        <v>4040</v>
      </c>
    </row>
    <row r="42" spans="1:5" ht="15" customHeight="1" x14ac:dyDescent="0.25">
      <c r="A42" s="13" t="s">
        <v>820</v>
      </c>
      <c r="B42" s="6" t="s">
        <v>624</v>
      </c>
      <c r="C42" s="28">
        <f>OVI_bevételek!C42+PH_bevételek!C42+MŰV_bevételek!C42+ÖNK_bevételek!C42</f>
        <v>0</v>
      </c>
      <c r="D42" s="28">
        <f>OVI_bevételek!D42+PH_bevételek!D42+MŰV_bevételek!D42+ÖNK_bevételek!D42</f>
        <v>0</v>
      </c>
      <c r="E42" s="28">
        <f>OVI_bevételek!E42+PH_bevételek!E42+MŰV_bevételek!E42+ÖNK_bevételek!E42</f>
        <v>401</v>
      </c>
    </row>
    <row r="43" spans="1:5" ht="15" customHeight="1" x14ac:dyDescent="0.25">
      <c r="A43" s="52" t="s">
        <v>11</v>
      </c>
      <c r="B43" s="53" t="s">
        <v>625</v>
      </c>
      <c r="C43" s="28">
        <f>OVI_bevételek!C43+PH_bevételek!C43+MŰV_bevételek!C43+ÖNK_bevételek!C43</f>
        <v>47633</v>
      </c>
      <c r="D43" s="28">
        <f>OVI_bevételek!D43+PH_bevételek!D43+MŰV_bevételek!D43+ÖNK_bevételek!D43</f>
        <v>56075</v>
      </c>
      <c r="E43" s="28">
        <f>OVI_bevételek!E43+PH_bevételek!E43+MŰV_bevételek!E43+ÖNK_bevételek!E43</f>
        <v>57440</v>
      </c>
    </row>
    <row r="44" spans="1:5" ht="15" customHeight="1" x14ac:dyDescent="0.25">
      <c r="A44" s="13" t="s">
        <v>634</v>
      </c>
      <c r="B44" s="6" t="s">
        <v>635</v>
      </c>
      <c r="C44" s="28">
        <f>OVI_bevételek!C44+PH_bevételek!C44+MŰV_bevételek!C44+ÖNK_bevételek!C44</f>
        <v>0</v>
      </c>
      <c r="D44" s="28">
        <f>OVI_bevételek!D44+PH_bevételek!D44+MŰV_bevételek!D44+ÖNK_bevételek!D44</f>
        <v>0</v>
      </c>
      <c r="E44" s="28">
        <f>OVI_bevételek!E44+PH_bevételek!E44+MŰV_bevételek!E44+ÖNK_bevételek!E44</f>
        <v>0</v>
      </c>
    </row>
    <row r="45" spans="1:5" ht="15" customHeight="1" x14ac:dyDescent="0.25">
      <c r="A45" s="5" t="s">
        <v>824</v>
      </c>
      <c r="B45" s="6" t="s">
        <v>636</v>
      </c>
      <c r="C45" s="28">
        <f>OVI_bevételek!C46+PH_bevételek!C45+MŰV_bevételek!C45+ÖNK_bevételek!C45</f>
        <v>0</v>
      </c>
      <c r="D45" s="28">
        <f>OVI_bevételek!D46+PH_bevételek!D45+MŰV_bevételek!D45+ÖNK_bevételek!D45</f>
        <v>617</v>
      </c>
      <c r="E45" s="28">
        <f>OVI_bevételek!E46+PH_bevételek!E45+MŰV_bevételek!E45+ÖNK_bevételek!E45</f>
        <v>617</v>
      </c>
    </row>
    <row r="46" spans="1:5" ht="15" customHeight="1" x14ac:dyDescent="0.25">
      <c r="A46" s="13" t="s">
        <v>825</v>
      </c>
      <c r="B46" s="6" t="s">
        <v>637</v>
      </c>
      <c r="C46" s="28" t="e">
        <f>OVI_bevételek!#REF!+PH_bevételek!C46+MŰV_bevételek!C46+ÖNK_bevételek!C46</f>
        <v>#REF!</v>
      </c>
      <c r="D46" s="28" t="e">
        <f>OVI_bevételek!#REF!+PH_bevételek!D46+MŰV_bevételek!D46+ÖNK_bevételek!D46</f>
        <v>#REF!</v>
      </c>
      <c r="E46" s="28" t="e">
        <f>OVI_bevételek!#REF!+PH_bevételek!E46+MŰV_bevételek!E46+ÖNK_bevételek!E46</f>
        <v>#REF!</v>
      </c>
    </row>
    <row r="47" spans="1:5" ht="15" customHeight="1" x14ac:dyDescent="0.25">
      <c r="A47" s="40" t="s">
        <v>13</v>
      </c>
      <c r="B47" s="53" t="s">
        <v>638</v>
      </c>
      <c r="C47" s="28">
        <f>OVI_bevételek!C47+PH_bevételek!C47+MŰV_bevételek!C47+ÖNK_bevételek!C47</f>
        <v>1400</v>
      </c>
      <c r="D47" s="28">
        <f>OVI_bevételek!D47+PH_bevételek!D47+MŰV_bevételek!D47+ÖNK_bevételek!D47</f>
        <v>2937</v>
      </c>
      <c r="E47" s="28">
        <f>OVI_bevételek!E47+PH_bevételek!E47+MŰV_bevételek!E47+ÖNK_bevételek!E47</f>
        <v>4262</v>
      </c>
    </row>
    <row r="48" spans="1:5" ht="15" customHeight="1" x14ac:dyDescent="0.25">
      <c r="A48" s="61" t="s">
        <v>83</v>
      </c>
      <c r="B48" s="65"/>
      <c r="C48" s="28">
        <f>OVI_bevételek!C48+PH_bevételek!C48+MŰV_bevételek!C48+ÖNK_bevételek!C48</f>
        <v>0</v>
      </c>
      <c r="D48" s="28">
        <f>OVI_bevételek!D48+PH_bevételek!D48+MŰV_bevételek!D48+ÖNK_bevételek!D48</f>
        <v>0</v>
      </c>
      <c r="E48" s="28">
        <f>OVI_bevételek!E48+PH_bevételek!E48+MŰV_bevételek!E48+ÖNK_bevételek!E48</f>
        <v>0</v>
      </c>
    </row>
    <row r="49" spans="1:5" ht="15" customHeight="1" x14ac:dyDescent="0.25">
      <c r="A49" s="5" t="s">
        <v>580</v>
      </c>
      <c r="B49" s="6" t="s">
        <v>581</v>
      </c>
      <c r="C49" s="28">
        <f>OVI_bevételek!C49+PH_bevételek!C49+MŰV_bevételek!C49+ÖNK_bevételek!C49</f>
        <v>43056</v>
      </c>
      <c r="D49" s="28">
        <f>OVI_bevételek!D49+PH_bevételek!D49+MŰV_bevételek!D49+ÖNK_bevételek!D49</f>
        <v>42862</v>
      </c>
      <c r="E49" s="28">
        <f>OVI_bevételek!E49+PH_bevételek!E49+MŰV_bevételek!E49+ÖNK_bevételek!E49</f>
        <v>42862</v>
      </c>
    </row>
    <row r="50" spans="1:5" ht="15" customHeight="1" x14ac:dyDescent="0.25">
      <c r="A50" s="5" t="s">
        <v>582</v>
      </c>
      <c r="B50" s="6" t="s">
        <v>583</v>
      </c>
      <c r="C50" s="28">
        <f>OVI_bevételek!C50+PH_bevételek!C50+MŰV_bevételek!C50+ÖNK_bevételek!C50</f>
        <v>0</v>
      </c>
      <c r="D50" s="28">
        <f>OVI_bevételek!D50+PH_bevételek!D50+MŰV_bevételek!D50+ÖNK_bevételek!D50</f>
        <v>0</v>
      </c>
      <c r="E50" s="28">
        <f>OVI_bevételek!E50+PH_bevételek!E50+MŰV_bevételek!E50+ÖNK_bevételek!E50</f>
        <v>0</v>
      </c>
    </row>
    <row r="51" spans="1:5" ht="15" customHeight="1" x14ac:dyDescent="0.25">
      <c r="A51" s="5" t="s">
        <v>799</v>
      </c>
      <c r="B51" s="6" t="s">
        <v>584</v>
      </c>
      <c r="C51" s="28">
        <f>OVI_bevételek!C51+PH_bevételek!C51+MŰV_bevételek!C51+ÖNK_bevételek!C51</f>
        <v>0</v>
      </c>
      <c r="D51" s="28">
        <f>OVI_bevételek!D51+PH_bevételek!D51+MŰV_bevételek!D51+ÖNK_bevételek!D51</f>
        <v>0</v>
      </c>
      <c r="E51" s="28">
        <f>OVI_bevételek!E51+PH_bevételek!E51+MŰV_bevételek!E51+ÖNK_bevételek!E51</f>
        <v>0</v>
      </c>
    </row>
    <row r="52" spans="1:5" ht="15" customHeight="1" x14ac:dyDescent="0.25">
      <c r="A52" s="5" t="s">
        <v>800</v>
      </c>
      <c r="B52" s="6" t="s">
        <v>585</v>
      </c>
      <c r="C52" s="28">
        <f>OVI_bevételek!C52+PH_bevételek!C52+MŰV_bevételek!C52+ÖNK_bevételek!C52</f>
        <v>0</v>
      </c>
      <c r="D52" s="28">
        <f>OVI_bevételek!D52+PH_bevételek!D52+MŰV_bevételek!D52+ÖNK_bevételek!D52</f>
        <v>0</v>
      </c>
      <c r="E52" s="28">
        <f>OVI_bevételek!E52+PH_bevételek!E52+MŰV_bevételek!E52+ÖNK_bevételek!E52</f>
        <v>0</v>
      </c>
    </row>
    <row r="53" spans="1:5" ht="15" customHeight="1" x14ac:dyDescent="0.25">
      <c r="A53" s="5" t="s">
        <v>801</v>
      </c>
      <c r="B53" s="6" t="s">
        <v>586</v>
      </c>
      <c r="C53" s="28">
        <f>OVI_bevételek!C53+PH_bevételek!C53+MŰV_bevételek!C53+ÖNK_bevételek!C53</f>
        <v>0</v>
      </c>
      <c r="D53" s="28">
        <f>OVI_bevételek!D53+PH_bevételek!D53+MŰV_bevételek!D53+ÖNK_bevételek!D53</f>
        <v>177650</v>
      </c>
      <c r="E53" s="28">
        <f>OVI_bevételek!E53+PH_bevételek!E53+MŰV_bevételek!E53+ÖNK_bevételek!E53</f>
        <v>178025</v>
      </c>
    </row>
    <row r="54" spans="1:5" ht="15" customHeight="1" x14ac:dyDescent="0.25">
      <c r="A54" s="40" t="s">
        <v>7</v>
      </c>
      <c r="B54" s="53" t="s">
        <v>587</v>
      </c>
      <c r="C54" s="28">
        <f>OVI_bevételek!C54+PH_bevételek!C54+MŰV_bevételek!C54+ÖNK_bevételek!C54</f>
        <v>43056</v>
      </c>
      <c r="D54" s="28">
        <f>OVI_bevételek!D54+PH_bevételek!D54+MŰV_bevételek!D54+ÖNK_bevételek!D54</f>
        <v>220512</v>
      </c>
      <c r="E54" s="28">
        <f>OVI_bevételek!E54+PH_bevételek!E54+MŰV_bevételek!E54+ÖNK_bevételek!E54</f>
        <v>220887</v>
      </c>
    </row>
    <row r="55" spans="1:5" ht="15" customHeight="1" x14ac:dyDescent="0.25">
      <c r="A55" s="13" t="s">
        <v>821</v>
      </c>
      <c r="B55" s="6" t="s">
        <v>626</v>
      </c>
      <c r="C55" s="28">
        <f>OVI_bevételek!C55+PH_bevételek!C55+MŰV_bevételek!C55+ÖNK_bevételek!C55</f>
        <v>0</v>
      </c>
      <c r="D55" s="28">
        <f>OVI_bevételek!D55+PH_bevételek!D55+MŰV_bevételek!D55+ÖNK_bevételek!D55</f>
        <v>0</v>
      </c>
      <c r="E55" s="28">
        <f>OVI_bevételek!E55+PH_bevételek!E55+MŰV_bevételek!E55+ÖNK_bevételek!E55</f>
        <v>0</v>
      </c>
    </row>
    <row r="56" spans="1:5" ht="15" customHeight="1" x14ac:dyDescent="0.25">
      <c r="A56" s="13" t="s">
        <v>822</v>
      </c>
      <c r="B56" s="6" t="s">
        <v>627</v>
      </c>
      <c r="C56" s="28">
        <f>OVI_bevételek!C56+PH_bevételek!C56+MŰV_bevételek!C56+ÖNK_bevételek!C56</f>
        <v>2450</v>
      </c>
      <c r="D56" s="28">
        <f>OVI_bevételek!D56+PH_bevételek!D56+MŰV_bevételek!D56+ÖNK_bevételek!D56</f>
        <v>6550</v>
      </c>
      <c r="E56" s="28">
        <f>OVI_bevételek!E56+PH_bevételek!E56+MŰV_bevételek!E56+ÖNK_bevételek!E56</f>
        <v>10416</v>
      </c>
    </row>
    <row r="57" spans="1:5" ht="15" customHeight="1" x14ac:dyDescent="0.25">
      <c r="A57" s="13" t="s">
        <v>628</v>
      </c>
      <c r="B57" s="6" t="s">
        <v>629</v>
      </c>
      <c r="C57" s="28">
        <f>OVI_bevételek!C57+PH_bevételek!C57+MŰV_bevételek!C57+ÖNK_bevételek!C57</f>
        <v>0</v>
      </c>
      <c r="D57" s="28">
        <f>OVI_bevételek!D57+PH_bevételek!D57+MŰV_bevételek!D57+ÖNK_bevételek!D57</f>
        <v>1655</v>
      </c>
      <c r="E57" s="28">
        <f>OVI_bevételek!E57+PH_bevételek!E57+MŰV_bevételek!E57+ÖNK_bevételek!E57</f>
        <v>1612</v>
      </c>
    </row>
    <row r="58" spans="1:5" ht="15" customHeight="1" x14ac:dyDescent="0.25">
      <c r="A58" s="13" t="s">
        <v>823</v>
      </c>
      <c r="B58" s="6" t="s">
        <v>630</v>
      </c>
      <c r="C58" s="28">
        <f>OVI_bevételek!C58+PH_bevételek!C58+MŰV_bevételek!C58+ÖNK_bevételek!C58</f>
        <v>0</v>
      </c>
      <c r="D58" s="28">
        <f>OVI_bevételek!D58+PH_bevételek!D58+MŰV_bevételek!D58+ÖNK_bevételek!D58</f>
        <v>0</v>
      </c>
      <c r="E58" s="28">
        <f>OVI_bevételek!E58+PH_bevételek!E58+MŰV_bevételek!E58+ÖNK_bevételek!E58</f>
        <v>0</v>
      </c>
    </row>
    <row r="59" spans="1:5" ht="15" customHeight="1" x14ac:dyDescent="0.25">
      <c r="A59" s="13" t="s">
        <v>631</v>
      </c>
      <c r="B59" s="6" t="s">
        <v>632</v>
      </c>
      <c r="C59" s="28">
        <f>OVI_bevételek!C59+PH_bevételek!C59+MŰV_bevételek!C59+ÖNK_bevételek!C59</f>
        <v>0</v>
      </c>
      <c r="D59" s="28">
        <f>OVI_bevételek!D59+PH_bevételek!D59+MŰV_bevételek!D59+ÖNK_bevételek!D59</f>
        <v>0</v>
      </c>
      <c r="E59" s="28">
        <f>OVI_bevételek!E59+PH_bevételek!E59+MŰV_bevételek!E59+ÖNK_bevételek!E59</f>
        <v>0</v>
      </c>
    </row>
    <row r="60" spans="1:5" ht="15" customHeight="1" x14ac:dyDescent="0.25">
      <c r="A60" s="40" t="s">
        <v>12</v>
      </c>
      <c r="B60" s="53" t="s">
        <v>633</v>
      </c>
      <c r="C60" s="28">
        <f>OVI_bevételek!C60+PH_bevételek!C60+MŰV_bevételek!C60+ÖNK_bevételek!C60</f>
        <v>2450</v>
      </c>
      <c r="D60" s="28">
        <f>OVI_bevételek!D60+PH_bevételek!D60+MŰV_bevételek!D60+ÖNK_bevételek!D60</f>
        <v>8205</v>
      </c>
      <c r="E60" s="28">
        <f>OVI_bevételek!E60+PH_bevételek!E60+MŰV_bevételek!E60+ÖNK_bevételek!E60</f>
        <v>12028</v>
      </c>
    </row>
    <row r="61" spans="1:5" ht="15" customHeight="1" x14ac:dyDescent="0.25">
      <c r="A61" s="13" t="s">
        <v>641</v>
      </c>
      <c r="B61" s="6" t="s">
        <v>642</v>
      </c>
      <c r="C61" s="28">
        <f>OVI_bevételek!C61+PH_bevételek!C61+MŰV_bevételek!C61+ÖNK_bevételek!C61</f>
        <v>0</v>
      </c>
      <c r="D61" s="28">
        <f>OVI_bevételek!D61+PH_bevételek!D61+MŰV_bevételek!D61+ÖNK_bevételek!D61</f>
        <v>0</v>
      </c>
      <c r="E61" s="28">
        <f>OVI_bevételek!E61+PH_bevételek!E61+MŰV_bevételek!E61+ÖNK_bevételek!E61</f>
        <v>0</v>
      </c>
    </row>
    <row r="62" spans="1:5" ht="15" customHeight="1" x14ac:dyDescent="0.25">
      <c r="A62" s="5" t="s">
        <v>826</v>
      </c>
      <c r="B62" s="6" t="s">
        <v>643</v>
      </c>
      <c r="C62" s="28">
        <f>OVI_bevételek!C62+PH_bevételek!C62+MŰV_bevételek!C62+ÖNK_bevételek!C62</f>
        <v>0</v>
      </c>
      <c r="D62" s="28">
        <f>OVI_bevételek!D62+PH_bevételek!D62+MŰV_bevételek!D62+ÖNK_bevételek!D62</f>
        <v>0</v>
      </c>
      <c r="E62" s="28">
        <f>OVI_bevételek!E62+PH_bevételek!E62+MŰV_bevételek!E62+ÖNK_bevételek!E62</f>
        <v>0</v>
      </c>
    </row>
    <row r="63" spans="1:5" ht="15" customHeight="1" x14ac:dyDescent="0.25">
      <c r="A63" s="13" t="s">
        <v>827</v>
      </c>
      <c r="B63" s="6" t="s">
        <v>644</v>
      </c>
      <c r="C63" s="28">
        <f>OVI_bevételek!C63+PH_bevételek!C63+MŰV_bevételek!C63+ÖNK_bevételek!C63</f>
        <v>0</v>
      </c>
      <c r="D63" s="28">
        <f>OVI_bevételek!D63+PH_bevételek!D63+MŰV_bevételek!D63+ÖNK_bevételek!D63</f>
        <v>1087</v>
      </c>
      <c r="E63" s="28">
        <f>OVI_bevételek!E63+PH_bevételek!E63+MŰV_bevételek!E63+ÖNK_bevételek!E63</f>
        <v>1012</v>
      </c>
    </row>
    <row r="64" spans="1:5" ht="15" customHeight="1" x14ac:dyDescent="0.25">
      <c r="A64" s="40" t="s">
        <v>15</v>
      </c>
      <c r="B64" s="53" t="s">
        <v>645</v>
      </c>
      <c r="C64" s="28">
        <f>OVI_bevételek!C64+PH_bevételek!C64+MŰV_bevételek!C64+ÖNK_bevételek!C64</f>
        <v>0</v>
      </c>
      <c r="D64" s="28">
        <f>OVI_bevételek!D64+PH_bevételek!D64+MŰV_bevételek!D64+ÖNK_bevételek!D64</f>
        <v>1087</v>
      </c>
      <c r="E64" s="28">
        <f>OVI_bevételek!E64+PH_bevételek!E64+MŰV_bevételek!E64+ÖNK_bevételek!E64</f>
        <v>1012</v>
      </c>
    </row>
    <row r="65" spans="1:5" ht="15" customHeight="1" x14ac:dyDescent="0.25">
      <c r="A65" s="61" t="s">
        <v>82</v>
      </c>
      <c r="B65" s="65"/>
      <c r="C65" s="28">
        <f>OVI_bevételek!C65+PH_bevételek!C65+MŰV_bevételek!C65+ÖNK_bevételek!C65</f>
        <v>0</v>
      </c>
      <c r="D65" s="28">
        <f>OVI_bevételek!D65+PH_bevételek!D65+MŰV_bevételek!D65+ÖNK_bevételek!D65</f>
        <v>0</v>
      </c>
      <c r="E65" s="28">
        <f>OVI_bevételek!E65+PH_bevételek!E65+MŰV_bevételek!E65+ÖNK_bevételek!E65</f>
        <v>0</v>
      </c>
    </row>
    <row r="66" spans="1:5" ht="15.75" x14ac:dyDescent="0.25">
      <c r="A66" s="50" t="s">
        <v>14</v>
      </c>
      <c r="B66" s="36" t="s">
        <v>646</v>
      </c>
      <c r="C66" s="28">
        <f>OVI_bevételek!C66+PH_bevételek!C66+MŰV_bevételek!C66+ÖNK_bevételek!C66</f>
        <v>410238</v>
      </c>
      <c r="D66" s="28">
        <f>OVI_bevételek!D66+PH_bevételek!D66+MŰV_bevételek!D66+ÖNK_bevételek!D66</f>
        <v>630735</v>
      </c>
      <c r="E66" s="28">
        <f>OVI_bevételek!E66+PH_bevételek!E66+MŰV_bevételek!E66+ÖNK_bevételek!E66</f>
        <v>675180</v>
      </c>
    </row>
    <row r="67" spans="1:5" ht="15.75" x14ac:dyDescent="0.25">
      <c r="A67" s="64" t="s">
        <v>132</v>
      </c>
      <c r="B67" s="63"/>
      <c r="C67" s="28">
        <f>OVI_bevételek!C67+PH_bevételek!C67+MŰV_bevételek!C67+ÖNK_bevételek!C67</f>
        <v>0</v>
      </c>
      <c r="D67" s="28">
        <f>OVI_bevételek!D67+PH_bevételek!D67+MŰV_bevételek!D67+ÖNK_bevételek!D67</f>
        <v>0</v>
      </c>
      <c r="E67" s="28">
        <f>OVI_bevételek!E67+PH_bevételek!E67+MŰV_bevételek!E67+ÖNK_bevételek!E67</f>
        <v>0</v>
      </c>
    </row>
    <row r="68" spans="1:5" ht="15.75" x14ac:dyDescent="0.25">
      <c r="A68" s="64" t="s">
        <v>133</v>
      </c>
      <c r="B68" s="63"/>
      <c r="C68" s="28">
        <f>OVI_bevételek!C68+PH_bevételek!C68+MŰV_bevételek!C68+ÖNK_bevételek!C68</f>
        <v>0</v>
      </c>
      <c r="D68" s="28">
        <f>OVI_bevételek!D68+PH_bevételek!D68+MŰV_bevételek!D68+ÖNK_bevételek!D68</f>
        <v>0</v>
      </c>
      <c r="E68" s="28">
        <f>OVI_bevételek!E68+PH_bevételek!E68+MŰV_bevételek!E68+ÖNK_bevételek!E68</f>
        <v>0</v>
      </c>
    </row>
    <row r="69" spans="1:5" x14ac:dyDescent="0.25">
      <c r="A69" s="38" t="s">
        <v>828</v>
      </c>
      <c r="B69" s="5" t="s">
        <v>647</v>
      </c>
      <c r="C69" s="28">
        <f>OVI_bevételek!C69+PH_bevételek!C69+MŰV_bevételek!C69+ÖNK_bevételek!C69</f>
        <v>0</v>
      </c>
      <c r="D69" s="28">
        <f>OVI_bevételek!D69+PH_bevételek!D69+MŰV_bevételek!D69+ÖNK_bevételek!D69</f>
        <v>0</v>
      </c>
      <c r="E69" s="28">
        <f>OVI_bevételek!E69+PH_bevételek!E69+MŰV_bevételek!E69+ÖNK_bevételek!E69</f>
        <v>0</v>
      </c>
    </row>
    <row r="70" spans="1:5" x14ac:dyDescent="0.25">
      <c r="A70" s="13" t="s">
        <v>648</v>
      </c>
      <c r="B70" s="5" t="s">
        <v>649</v>
      </c>
      <c r="C70" s="28">
        <f>OVI_bevételek!C70+PH_bevételek!C70+MŰV_bevételek!C70+ÖNK_bevételek!C70</f>
        <v>0</v>
      </c>
      <c r="D70" s="28">
        <f>OVI_bevételek!D70+PH_bevételek!D70+MŰV_bevételek!D70+ÖNK_bevételek!D70</f>
        <v>0</v>
      </c>
      <c r="E70" s="28">
        <f>OVI_bevételek!E70+PH_bevételek!E70+MŰV_bevételek!E70+ÖNK_bevételek!E70</f>
        <v>0</v>
      </c>
    </row>
    <row r="71" spans="1:5" x14ac:dyDescent="0.25">
      <c r="A71" s="38" t="s">
        <v>829</v>
      </c>
      <c r="B71" s="5" t="s">
        <v>650</v>
      </c>
      <c r="C71" s="28">
        <f>OVI_bevételek!C71+PH_bevételek!C71+MŰV_bevételek!C71+ÖNK_bevételek!C71</f>
        <v>0</v>
      </c>
      <c r="D71" s="28">
        <f>OVI_bevételek!D71+PH_bevételek!D71+MŰV_bevételek!D71+ÖNK_bevételek!D71</f>
        <v>0</v>
      </c>
      <c r="E71" s="28">
        <f>OVI_bevételek!E71+PH_bevételek!E71+MŰV_bevételek!E71+ÖNK_bevételek!E71</f>
        <v>0</v>
      </c>
    </row>
    <row r="72" spans="1:5" x14ac:dyDescent="0.25">
      <c r="A72" s="15" t="s">
        <v>16</v>
      </c>
      <c r="B72" s="7" t="s">
        <v>651</v>
      </c>
      <c r="C72" s="28">
        <f>OVI_bevételek!C72+PH_bevételek!C72+MŰV_bevételek!C72+ÖNK_bevételek!C72</f>
        <v>0</v>
      </c>
      <c r="D72" s="28">
        <f>OVI_bevételek!D72+PH_bevételek!D72+MŰV_bevételek!D72+ÖNK_bevételek!D72</f>
        <v>0</v>
      </c>
      <c r="E72" s="28">
        <f>OVI_bevételek!E72+PH_bevételek!E72+MŰV_bevételek!E72+ÖNK_bevételek!E72</f>
        <v>0</v>
      </c>
    </row>
    <row r="73" spans="1:5" x14ac:dyDescent="0.25">
      <c r="A73" s="13" t="s">
        <v>830</v>
      </c>
      <c r="B73" s="5" t="s">
        <v>652</v>
      </c>
      <c r="C73" s="28">
        <f>OVI_bevételek!C73+PH_bevételek!C73+MŰV_bevételek!C73+ÖNK_bevételek!C73</f>
        <v>0</v>
      </c>
      <c r="D73" s="28">
        <f>OVI_bevételek!D73+PH_bevételek!D73+MŰV_bevételek!D73+ÖNK_bevételek!D73</f>
        <v>0</v>
      </c>
      <c r="E73" s="28">
        <f>OVI_bevételek!E73+PH_bevételek!E73+MŰV_bevételek!E73+ÖNK_bevételek!E73</f>
        <v>0</v>
      </c>
    </row>
    <row r="74" spans="1:5" x14ac:dyDescent="0.25">
      <c r="A74" s="38" t="s">
        <v>653</v>
      </c>
      <c r="B74" s="5" t="s">
        <v>654</v>
      </c>
      <c r="C74" s="28">
        <f>OVI_bevételek!C74+PH_bevételek!C74+MŰV_bevételek!C74+ÖNK_bevételek!C74</f>
        <v>0</v>
      </c>
      <c r="D74" s="28">
        <f>OVI_bevételek!D74+PH_bevételek!D74+MŰV_bevételek!D74+ÖNK_bevételek!D74</f>
        <v>0</v>
      </c>
      <c r="E74" s="28">
        <f>OVI_bevételek!E74+PH_bevételek!E74+MŰV_bevételek!E74+ÖNK_bevételek!E74</f>
        <v>0</v>
      </c>
    </row>
    <row r="75" spans="1:5" x14ac:dyDescent="0.25">
      <c r="A75" s="13" t="s">
        <v>0</v>
      </c>
      <c r="B75" s="5" t="s">
        <v>655</v>
      </c>
      <c r="C75" s="28">
        <f>OVI_bevételek!C75+PH_bevételek!C75+MŰV_bevételek!C75+ÖNK_bevételek!C75</f>
        <v>0</v>
      </c>
      <c r="D75" s="28">
        <f>OVI_bevételek!D75+PH_bevételek!D75+MŰV_bevételek!D75+ÖNK_bevételek!D75</f>
        <v>0</v>
      </c>
      <c r="E75" s="28">
        <f>OVI_bevételek!E75+PH_bevételek!E75+MŰV_bevételek!E75+ÖNK_bevételek!E75</f>
        <v>0</v>
      </c>
    </row>
    <row r="76" spans="1:5" x14ac:dyDescent="0.25">
      <c r="A76" s="38" t="s">
        <v>656</v>
      </c>
      <c r="B76" s="5" t="s">
        <v>657</v>
      </c>
      <c r="C76" s="28">
        <f>OVI_bevételek!C76+PH_bevételek!C76+MŰV_bevételek!C76+ÖNK_bevételek!C76</f>
        <v>0</v>
      </c>
      <c r="D76" s="28">
        <f>OVI_bevételek!D76+PH_bevételek!D76+MŰV_bevételek!D76+ÖNK_bevételek!D76</f>
        <v>0</v>
      </c>
      <c r="E76" s="28">
        <f>OVI_bevételek!E76+PH_bevételek!E76+MŰV_bevételek!E76+ÖNK_bevételek!E76</f>
        <v>0</v>
      </c>
    </row>
    <row r="77" spans="1:5" x14ac:dyDescent="0.25">
      <c r="A77" s="14" t="s">
        <v>17</v>
      </c>
      <c r="B77" s="7" t="s">
        <v>658</v>
      </c>
      <c r="C77" s="28">
        <f>OVI_bevételek!C77+PH_bevételek!C77+MŰV_bevételek!C77+ÖNK_bevételek!C77</f>
        <v>0</v>
      </c>
      <c r="D77" s="28">
        <f>OVI_bevételek!D77+PH_bevételek!D77+MŰV_bevételek!D77+ÖNK_bevételek!D77</f>
        <v>0</v>
      </c>
      <c r="E77" s="28">
        <f>OVI_bevételek!E77+PH_bevételek!E77+MŰV_bevételek!E77+ÖNK_bevételek!E77</f>
        <v>0</v>
      </c>
    </row>
    <row r="78" spans="1:5" x14ac:dyDescent="0.25">
      <c r="A78" s="5" t="s">
        <v>130</v>
      </c>
      <c r="B78" s="5" t="s">
        <v>659</v>
      </c>
      <c r="C78" s="28">
        <f>OVI_bevételek!C78+PH_bevételek!C78+MŰV_bevételek!C78+ÖNK_bevételek!C78</f>
        <v>84956</v>
      </c>
      <c r="D78" s="28">
        <f>OVI_bevételek!D78+PH_bevételek!D78+MŰV_bevételek!D78+ÖNK_bevételek!D78</f>
        <v>85853</v>
      </c>
      <c r="E78" s="28">
        <f>OVI_bevételek!E78+PH_bevételek!E78+MŰV_bevételek!E78+ÖNK_bevételek!E78</f>
        <v>85853</v>
      </c>
    </row>
    <row r="79" spans="1:5" x14ac:dyDescent="0.25">
      <c r="A79" s="5" t="s">
        <v>131</v>
      </c>
      <c r="B79" s="5" t="s">
        <v>659</v>
      </c>
      <c r="C79" s="28">
        <f>OVI_bevételek!C79+PH_bevételek!C79+MŰV_bevételek!C79+ÖNK_bevételek!C79</f>
        <v>0</v>
      </c>
      <c r="D79" s="28">
        <f>OVI_bevételek!D79+PH_bevételek!D79+MŰV_bevételek!D79+ÖNK_bevételek!D79</f>
        <v>0</v>
      </c>
      <c r="E79" s="28">
        <f>OVI_bevételek!E79+PH_bevételek!E79+MŰV_bevételek!E79+ÖNK_bevételek!E79</f>
        <v>0</v>
      </c>
    </row>
    <row r="80" spans="1:5" x14ac:dyDescent="0.25">
      <c r="A80" s="5" t="s">
        <v>128</v>
      </c>
      <c r="B80" s="5" t="s">
        <v>660</v>
      </c>
      <c r="C80" s="28">
        <f>OVI_bevételek!C80+PH_bevételek!C80+MŰV_bevételek!C80+ÖNK_bevételek!C80</f>
        <v>0</v>
      </c>
      <c r="D80" s="28">
        <f>OVI_bevételek!D80+PH_bevételek!D80+MŰV_bevételek!D80+ÖNK_bevételek!D80</f>
        <v>0</v>
      </c>
      <c r="E80" s="28">
        <f>OVI_bevételek!E80+PH_bevételek!E80+MŰV_bevételek!E80+ÖNK_bevételek!E80</f>
        <v>0</v>
      </c>
    </row>
    <row r="81" spans="1:5" x14ac:dyDescent="0.25">
      <c r="A81" s="5" t="s">
        <v>129</v>
      </c>
      <c r="B81" s="5" t="s">
        <v>660</v>
      </c>
      <c r="C81" s="28">
        <f>OVI_bevételek!C81+PH_bevételek!C81+MŰV_bevételek!C81+ÖNK_bevételek!C81</f>
        <v>0</v>
      </c>
      <c r="D81" s="28">
        <f>OVI_bevételek!D81+PH_bevételek!D81+MŰV_bevételek!D81+ÖNK_bevételek!D81</f>
        <v>0</v>
      </c>
      <c r="E81" s="28">
        <f>OVI_bevételek!E81+PH_bevételek!E81+MŰV_bevételek!E81+ÖNK_bevételek!E81</f>
        <v>0</v>
      </c>
    </row>
    <row r="82" spans="1:5" x14ac:dyDescent="0.25">
      <c r="A82" s="7" t="s">
        <v>18</v>
      </c>
      <c r="B82" s="7" t="s">
        <v>661</v>
      </c>
      <c r="C82" s="28">
        <f>OVI_bevételek!C82+PH_bevételek!C82+MŰV_bevételek!C82+ÖNK_bevételek!C82</f>
        <v>84956</v>
      </c>
      <c r="D82" s="28">
        <f>OVI_bevételek!D82+PH_bevételek!D82+MŰV_bevételek!D82+ÖNK_bevételek!D82</f>
        <v>85853</v>
      </c>
      <c r="E82" s="28">
        <f>OVI_bevételek!E82+PH_bevételek!E82+MŰV_bevételek!E82+ÖNK_bevételek!E82</f>
        <v>85853</v>
      </c>
    </row>
    <row r="83" spans="1:5" x14ac:dyDescent="0.25">
      <c r="A83" s="38" t="s">
        <v>662</v>
      </c>
      <c r="B83" s="5" t="s">
        <v>663</v>
      </c>
      <c r="C83" s="28">
        <f>OVI_bevételek!C83+PH_bevételek!C83+MŰV_bevételek!C83+ÖNK_bevételek!C83</f>
        <v>0</v>
      </c>
      <c r="D83" s="28">
        <f>OVI_bevételek!D83+PH_bevételek!D83+MŰV_bevételek!D83+ÖNK_bevételek!D83</f>
        <v>6344</v>
      </c>
      <c r="E83" s="28">
        <f>OVI_bevételek!E83+PH_bevételek!E83+MŰV_bevételek!E83+ÖNK_bevételek!E83</f>
        <v>6344</v>
      </c>
    </row>
    <row r="84" spans="1:5" x14ac:dyDescent="0.25">
      <c r="A84" s="38" t="s">
        <v>664</v>
      </c>
      <c r="B84" s="5" t="s">
        <v>665</v>
      </c>
      <c r="C84" s="28">
        <f>OVI_bevételek!C84+PH_bevételek!C84+MŰV_bevételek!C84+ÖNK_bevételek!C84</f>
        <v>0</v>
      </c>
      <c r="D84" s="28">
        <f>OVI_bevételek!D84+PH_bevételek!D84+MŰV_bevételek!D84+ÖNK_bevételek!D84</f>
        <v>0</v>
      </c>
      <c r="E84" s="28">
        <f>OVI_bevételek!E84+PH_bevételek!E84+MŰV_bevételek!E84+ÖNK_bevételek!E84</f>
        <v>0</v>
      </c>
    </row>
    <row r="85" spans="1:5" x14ac:dyDescent="0.25">
      <c r="A85" s="38" t="s">
        <v>666</v>
      </c>
      <c r="B85" s="5" t="s">
        <v>667</v>
      </c>
      <c r="C85" s="128"/>
      <c r="D85" s="128"/>
      <c r="E85" s="128"/>
    </row>
    <row r="86" spans="1:5" x14ac:dyDescent="0.25">
      <c r="A86" s="38" t="s">
        <v>668</v>
      </c>
      <c r="B86" s="5" t="s">
        <v>669</v>
      </c>
      <c r="C86" s="28">
        <f>OVI_bevételek!C86+PH_bevételek!C86+MŰV_bevételek!C86+ÖNK_bevételek!C86</f>
        <v>0</v>
      </c>
      <c r="D86" s="28">
        <f>OVI_bevételek!D86+PH_bevételek!D86+MŰV_bevételek!D86+ÖNK_bevételek!D86</f>
        <v>0</v>
      </c>
      <c r="E86" s="28">
        <f>OVI_bevételek!E86+PH_bevételek!E86+MŰV_bevételek!E86+ÖNK_bevételek!E86</f>
        <v>0</v>
      </c>
    </row>
    <row r="87" spans="1:5" x14ac:dyDescent="0.25">
      <c r="A87" s="13" t="s">
        <v>1</v>
      </c>
      <c r="B87" s="5" t="s">
        <v>670</v>
      </c>
      <c r="C87" s="28">
        <f>OVI_bevételek!C87+PH_bevételek!C87+MŰV_bevételek!C87+ÖNK_bevételek!C87</f>
        <v>0</v>
      </c>
      <c r="D87" s="28">
        <f>OVI_bevételek!D87+PH_bevételek!D87+MŰV_bevételek!D87+ÖNK_bevételek!D87</f>
        <v>0</v>
      </c>
      <c r="E87" s="28">
        <f>OVI_bevételek!E87+PH_bevételek!E87+MŰV_bevételek!E87+ÖNK_bevételek!E87</f>
        <v>0</v>
      </c>
    </row>
    <row r="88" spans="1:5" x14ac:dyDescent="0.25">
      <c r="A88" s="15" t="s">
        <v>19</v>
      </c>
      <c r="B88" s="7" t="s">
        <v>672</v>
      </c>
      <c r="C88" s="128">
        <f>SUM(C82:C87)+C77+C72</f>
        <v>84956</v>
      </c>
      <c r="D88" s="128">
        <f>SUM(D82:D87)+D77+D72</f>
        <v>92197</v>
      </c>
      <c r="E88" s="128">
        <f>SUM(E82:E87)+E77+E72</f>
        <v>92197</v>
      </c>
    </row>
    <row r="89" spans="1:5" x14ac:dyDescent="0.25">
      <c r="A89" s="13" t="s">
        <v>673</v>
      </c>
      <c r="B89" s="5" t="s">
        <v>674</v>
      </c>
      <c r="C89" s="28">
        <f>OVI_bevételek!C89+PH_bevételek!C89+MŰV_bevételek!C89+ÖNK_bevételek!C89</f>
        <v>0</v>
      </c>
      <c r="D89" s="28">
        <f>OVI_bevételek!D89+PH_bevételek!D89+MŰV_bevételek!D89+ÖNK_bevételek!D89</f>
        <v>0</v>
      </c>
      <c r="E89" s="28">
        <f>OVI_bevételek!E89+PH_bevételek!E89+MŰV_bevételek!E89+ÖNK_bevételek!E89</f>
        <v>0</v>
      </c>
    </row>
    <row r="90" spans="1:5" x14ac:dyDescent="0.25">
      <c r="A90" s="13" t="s">
        <v>675</v>
      </c>
      <c r="B90" s="5" t="s">
        <v>676</v>
      </c>
      <c r="C90" s="28">
        <f>OVI_bevételek!C90+PH_bevételek!C90+MŰV_bevételek!C90+ÖNK_bevételek!C90</f>
        <v>0</v>
      </c>
      <c r="D90" s="28">
        <f>OVI_bevételek!D90+PH_bevételek!D90+MŰV_bevételek!D90+ÖNK_bevételek!D90</f>
        <v>0</v>
      </c>
      <c r="E90" s="28">
        <f>OVI_bevételek!E90+PH_bevételek!E90+MŰV_bevételek!E90+ÖNK_bevételek!E90</f>
        <v>0</v>
      </c>
    </row>
    <row r="91" spans="1:5" x14ac:dyDescent="0.25">
      <c r="A91" s="38" t="s">
        <v>677</v>
      </c>
      <c r="B91" s="5" t="s">
        <v>678</v>
      </c>
      <c r="C91" s="28">
        <f>OVI_bevételek!C91+PH_bevételek!C91+MŰV_bevételek!C91+ÖNK_bevételek!C91</f>
        <v>0</v>
      </c>
      <c r="D91" s="28">
        <f>OVI_bevételek!D91+PH_bevételek!D91+MŰV_bevételek!D91+ÖNK_bevételek!D91</f>
        <v>0</v>
      </c>
      <c r="E91" s="28">
        <f>OVI_bevételek!E91+PH_bevételek!E91+MŰV_bevételek!E91+ÖNK_bevételek!E91</f>
        <v>0</v>
      </c>
    </row>
    <row r="92" spans="1:5" x14ac:dyDescent="0.25">
      <c r="A92" s="38" t="s">
        <v>2</v>
      </c>
      <c r="B92" s="5" t="s">
        <v>679</v>
      </c>
      <c r="C92" s="28">
        <f>OVI_bevételek!C92+PH_bevételek!C92+MŰV_bevételek!C92+ÖNK_bevételek!C92</f>
        <v>0</v>
      </c>
      <c r="D92" s="28">
        <f>OVI_bevételek!D92+PH_bevételek!D92+MŰV_bevételek!D92+ÖNK_bevételek!D92</f>
        <v>0</v>
      </c>
      <c r="E92" s="28">
        <f>OVI_bevételek!E92+PH_bevételek!E92+MŰV_bevételek!E92+ÖNK_bevételek!E92</f>
        <v>0</v>
      </c>
    </row>
    <row r="93" spans="1:5" x14ac:dyDescent="0.25">
      <c r="A93" s="14" t="s">
        <v>20</v>
      </c>
      <c r="B93" s="7" t="s">
        <v>680</v>
      </c>
      <c r="C93" s="28">
        <f>OVI_bevételek!C93+PH_bevételek!C93+MŰV_bevételek!C93+ÖNK_bevételek!C93</f>
        <v>0</v>
      </c>
      <c r="D93" s="28">
        <f>OVI_bevételek!D93+PH_bevételek!D93+MŰV_bevételek!D93+ÖNK_bevételek!D93</f>
        <v>0</v>
      </c>
      <c r="E93" s="28">
        <f>OVI_bevételek!E93+PH_bevételek!E93+MŰV_bevételek!E93+ÖNK_bevételek!E93</f>
        <v>0</v>
      </c>
    </row>
    <row r="94" spans="1:5" x14ac:dyDescent="0.25">
      <c r="A94" s="15" t="s">
        <v>681</v>
      </c>
      <c r="B94" s="7" t="s">
        <v>682</v>
      </c>
      <c r="C94" s="28">
        <f>OVI_bevételek!C94+PH_bevételek!C94+MŰV_bevételek!C94+ÖNK_bevételek!C94</f>
        <v>0</v>
      </c>
      <c r="D94" s="28">
        <f>OVI_bevételek!D94+PH_bevételek!D94+MŰV_bevételek!D94+ÖNK_bevételek!D94</f>
        <v>0</v>
      </c>
      <c r="E94" s="28">
        <f>OVI_bevételek!E94+PH_bevételek!E94+MŰV_bevételek!E94+ÖNK_bevételek!E94</f>
        <v>0</v>
      </c>
    </row>
    <row r="95" spans="1:5" ht="15.75" x14ac:dyDescent="0.25">
      <c r="A95" s="41" t="s">
        <v>21</v>
      </c>
      <c r="B95" s="42" t="s">
        <v>683</v>
      </c>
      <c r="C95" s="128">
        <f>C94+C93+C88</f>
        <v>84956</v>
      </c>
      <c r="D95" s="128">
        <f>D94+D93+D88</f>
        <v>92197</v>
      </c>
      <c r="E95" s="128">
        <f>E94+E93+E88</f>
        <v>92197</v>
      </c>
    </row>
    <row r="96" spans="1:5" ht="15.75" x14ac:dyDescent="0.25">
      <c r="A96" s="46" t="s">
        <v>4</v>
      </c>
      <c r="B96" s="47"/>
      <c r="C96" s="128">
        <f>C66+C95</f>
        <v>495194</v>
      </c>
      <c r="D96" s="128">
        <f>D66+D95</f>
        <v>722932</v>
      </c>
      <c r="E96" s="128">
        <f>E66+E95</f>
        <v>767377</v>
      </c>
    </row>
  </sheetData>
  <mergeCells count="1"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90" zoomScaleNormal="90" workbookViewId="0">
      <selection activeCell="P71" sqref="P71"/>
    </sheetView>
  </sheetViews>
  <sheetFormatPr defaultRowHeight="15" x14ac:dyDescent="0.25"/>
  <cols>
    <col min="1" max="1" width="86.28515625" customWidth="1"/>
    <col min="2" max="2" width="28.28515625" customWidth="1"/>
    <col min="3" max="4" width="29.140625" customWidth="1"/>
    <col min="5" max="5" width="29.42578125" customWidth="1"/>
    <col min="6" max="6" width="18.42578125" customWidth="1"/>
  </cols>
  <sheetData>
    <row r="1" spans="1:6" ht="25.5" customHeight="1" x14ac:dyDescent="0.25">
      <c r="A1" s="410" t="s">
        <v>850</v>
      </c>
      <c r="B1" s="417"/>
      <c r="C1" s="417"/>
      <c r="D1" s="417"/>
      <c r="E1" s="417"/>
      <c r="F1" s="417"/>
    </row>
    <row r="2" spans="1:6" ht="23.25" customHeight="1" x14ac:dyDescent="0.25">
      <c r="A2" s="408" t="s">
        <v>81</v>
      </c>
      <c r="B2" s="422"/>
      <c r="C2" s="422"/>
      <c r="D2" s="422"/>
      <c r="E2" s="422"/>
      <c r="F2" s="422"/>
    </row>
    <row r="3" spans="1:6" x14ac:dyDescent="0.25">
      <c r="A3" s="1"/>
      <c r="E3" t="s">
        <v>790</v>
      </c>
    </row>
    <row r="4" spans="1:6" x14ac:dyDescent="0.25">
      <c r="A4" s="1"/>
    </row>
    <row r="5" spans="1:6" ht="51" customHeight="1" x14ac:dyDescent="0.25">
      <c r="A5" s="58" t="s">
        <v>80</v>
      </c>
      <c r="B5" s="59" t="s">
        <v>127</v>
      </c>
      <c r="C5" s="59" t="s">
        <v>759</v>
      </c>
      <c r="D5" s="59" t="s">
        <v>758</v>
      </c>
      <c r="E5" s="59" t="s">
        <v>760</v>
      </c>
      <c r="F5" s="68" t="s">
        <v>253</v>
      </c>
    </row>
    <row r="6" spans="1:6" ht="15" customHeight="1" x14ac:dyDescent="0.25">
      <c r="A6" s="59" t="s">
        <v>49</v>
      </c>
      <c r="B6" s="60"/>
      <c r="C6" s="60"/>
      <c r="D6" s="60"/>
      <c r="E6" s="60">
        <v>1</v>
      </c>
      <c r="F6" s="89">
        <f>SUM(B6:E6)</f>
        <v>1</v>
      </c>
    </row>
    <row r="7" spans="1:6" ht="15" customHeight="1" x14ac:dyDescent="0.25">
      <c r="A7" s="59" t="s">
        <v>50</v>
      </c>
      <c r="B7" s="60"/>
      <c r="C7" s="60"/>
      <c r="D7" s="60"/>
      <c r="E7" s="60">
        <v>3</v>
      </c>
      <c r="F7" s="89">
        <f>SUM(B7:E7)</f>
        <v>3</v>
      </c>
    </row>
    <row r="8" spans="1:6" ht="15" customHeight="1" x14ac:dyDescent="0.25">
      <c r="A8" s="59" t="s">
        <v>51</v>
      </c>
      <c r="B8" s="60"/>
      <c r="C8" s="60"/>
      <c r="D8" s="60"/>
      <c r="E8" s="60">
        <v>2</v>
      </c>
      <c r="F8" s="89">
        <f>SUM(B8:E8)</f>
        <v>2</v>
      </c>
    </row>
    <row r="9" spans="1:6" ht="15" customHeight="1" x14ac:dyDescent="0.25">
      <c r="A9" s="59" t="s">
        <v>52</v>
      </c>
      <c r="B9" s="60"/>
      <c r="C9" s="60"/>
      <c r="D9" s="60"/>
      <c r="E9" s="60"/>
      <c r="F9" s="89"/>
    </row>
    <row r="10" spans="1:6" s="134" customFormat="1" ht="15" customHeight="1" x14ac:dyDescent="0.25">
      <c r="A10" s="58" t="s">
        <v>75</v>
      </c>
      <c r="B10" s="86"/>
      <c r="C10" s="86"/>
      <c r="D10" s="86"/>
      <c r="E10" s="86">
        <f>SUM(E6:E9)</f>
        <v>6</v>
      </c>
      <c r="F10" s="133">
        <f>SUM(B10:E10)</f>
        <v>6</v>
      </c>
    </row>
    <row r="11" spans="1:6" ht="15" customHeight="1" x14ac:dyDescent="0.25">
      <c r="A11" s="59" t="s">
        <v>53</v>
      </c>
      <c r="B11" s="60"/>
      <c r="C11" s="60"/>
      <c r="D11" s="60"/>
      <c r="E11" s="60"/>
      <c r="F11" s="89"/>
    </row>
    <row r="12" spans="1:6" ht="15" customHeight="1" x14ac:dyDescent="0.25">
      <c r="A12" s="59" t="s">
        <v>54</v>
      </c>
      <c r="B12" s="60"/>
      <c r="C12" s="60"/>
      <c r="D12" s="60"/>
      <c r="E12" s="60"/>
      <c r="F12" s="89"/>
    </row>
    <row r="13" spans="1:6" ht="15" customHeight="1" x14ac:dyDescent="0.25">
      <c r="A13" s="59" t="s">
        <v>55</v>
      </c>
      <c r="B13" s="60"/>
      <c r="C13" s="60"/>
      <c r="D13" s="60"/>
      <c r="E13" s="60"/>
      <c r="F13" s="89"/>
    </row>
    <row r="14" spans="1:6" ht="15" customHeight="1" x14ac:dyDescent="0.25">
      <c r="A14" s="59" t="s">
        <v>56</v>
      </c>
      <c r="B14" s="60"/>
      <c r="C14" s="60">
        <v>6</v>
      </c>
      <c r="D14" s="60"/>
      <c r="E14" s="60"/>
      <c r="F14" s="89"/>
    </row>
    <row r="15" spans="1:6" ht="15" customHeight="1" x14ac:dyDescent="0.25">
      <c r="A15" s="59" t="s">
        <v>57</v>
      </c>
      <c r="B15" s="60"/>
      <c r="C15" s="60">
        <v>4</v>
      </c>
      <c r="D15" s="60"/>
      <c r="E15" s="60"/>
      <c r="F15" s="89"/>
    </row>
    <row r="16" spans="1:6" ht="15" customHeight="1" x14ac:dyDescent="0.25">
      <c r="A16" s="59" t="s">
        <v>58</v>
      </c>
      <c r="B16" s="60">
        <v>2</v>
      </c>
      <c r="C16" s="60">
        <v>11</v>
      </c>
      <c r="D16" s="60">
        <v>1</v>
      </c>
      <c r="E16" s="60"/>
      <c r="F16" s="89">
        <f>SUM(B16:E16)</f>
        <v>14</v>
      </c>
    </row>
    <row r="17" spans="1:6" ht="15" customHeight="1" x14ac:dyDescent="0.25">
      <c r="A17" s="59" t="s">
        <v>59</v>
      </c>
      <c r="B17" s="60"/>
      <c r="C17" s="60"/>
      <c r="D17" s="60"/>
      <c r="E17" s="60"/>
      <c r="F17" s="89"/>
    </row>
    <row r="18" spans="1:6" s="134" customFormat="1" ht="15" customHeight="1" x14ac:dyDescent="0.25">
      <c r="A18" s="58" t="s">
        <v>76</v>
      </c>
      <c r="B18" s="86">
        <f>B16</f>
        <v>2</v>
      </c>
      <c r="C18" s="86">
        <v>21</v>
      </c>
      <c r="D18" s="86">
        <v>1</v>
      </c>
      <c r="E18" s="86"/>
      <c r="F18" s="133">
        <f>SUM(B18:E18)</f>
        <v>24</v>
      </c>
    </row>
    <row r="19" spans="1:6" ht="24.6" customHeight="1" x14ac:dyDescent="0.25">
      <c r="A19" s="59" t="s">
        <v>60</v>
      </c>
      <c r="B19" s="60">
        <v>3</v>
      </c>
      <c r="C19" s="60"/>
      <c r="D19" s="60">
        <v>1</v>
      </c>
      <c r="E19" s="60">
        <v>1</v>
      </c>
      <c r="F19" s="89">
        <f>SUM(B19:E19)</f>
        <v>5</v>
      </c>
    </row>
    <row r="20" spans="1:6" ht="15" customHeight="1" x14ac:dyDescent="0.25">
      <c r="A20" s="59" t="s">
        <v>832</v>
      </c>
      <c r="B20" s="60"/>
      <c r="C20" s="60"/>
      <c r="D20" s="60"/>
      <c r="E20" s="60">
        <v>1</v>
      </c>
      <c r="F20" s="89">
        <f>SUM(B20:E20)</f>
        <v>1</v>
      </c>
    </row>
    <row r="21" spans="1:6" ht="15" customHeight="1" x14ac:dyDescent="0.25">
      <c r="A21" s="59" t="s">
        <v>61</v>
      </c>
      <c r="B21" s="60">
        <v>2</v>
      </c>
      <c r="C21" s="60"/>
      <c r="D21" s="60"/>
      <c r="E21" s="60"/>
      <c r="F21" s="89">
        <f t="shared" ref="F21:F26" si="0">SUM(B21:E21)</f>
        <v>2</v>
      </c>
    </row>
    <row r="22" spans="1:6" s="134" customFormat="1" ht="15" customHeight="1" x14ac:dyDescent="0.25">
      <c r="A22" s="58" t="s">
        <v>77</v>
      </c>
      <c r="B22" s="86">
        <f>SUM(B19:B21)</f>
        <v>5</v>
      </c>
      <c r="C22" s="86"/>
      <c r="D22" s="86">
        <v>1</v>
      </c>
      <c r="E22" s="86">
        <f>SUM(E19:E21)</f>
        <v>2</v>
      </c>
      <c r="F22" s="133">
        <f t="shared" si="0"/>
        <v>8</v>
      </c>
    </row>
    <row r="23" spans="1:6" ht="15" customHeight="1" x14ac:dyDescent="0.25">
      <c r="A23" s="59" t="s">
        <v>62</v>
      </c>
      <c r="B23" s="60">
        <v>1</v>
      </c>
      <c r="C23" s="60"/>
      <c r="D23" s="60"/>
      <c r="E23" s="60"/>
      <c r="F23" s="89">
        <f t="shared" si="0"/>
        <v>1</v>
      </c>
    </row>
    <row r="24" spans="1:6" ht="15" customHeight="1" x14ac:dyDescent="0.25">
      <c r="A24" s="59" t="s">
        <v>63</v>
      </c>
      <c r="B24" s="60"/>
      <c r="C24" s="60"/>
      <c r="D24" s="60"/>
      <c r="E24" s="60"/>
      <c r="F24" s="89">
        <f t="shared" si="0"/>
        <v>0</v>
      </c>
    </row>
    <row r="25" spans="1:6" ht="29.45" customHeight="1" x14ac:dyDescent="0.25">
      <c r="A25" s="59" t="s">
        <v>69</v>
      </c>
      <c r="B25" s="60">
        <v>1</v>
      </c>
      <c r="C25" s="60"/>
      <c r="D25" s="60"/>
      <c r="E25" s="60"/>
      <c r="F25" s="89">
        <f t="shared" si="0"/>
        <v>1</v>
      </c>
    </row>
    <row r="26" spans="1:6" s="134" customFormat="1" ht="15" customHeight="1" x14ac:dyDescent="0.25">
      <c r="A26" s="58" t="s">
        <v>78</v>
      </c>
      <c r="B26" s="86">
        <f>SUM(B23:B25)</f>
        <v>2</v>
      </c>
      <c r="C26" s="86"/>
      <c r="D26" s="86"/>
      <c r="E26" s="86"/>
      <c r="F26" s="133">
        <f t="shared" si="0"/>
        <v>2</v>
      </c>
    </row>
    <row r="27" spans="1:6" s="134" customFormat="1" ht="37.5" customHeight="1" x14ac:dyDescent="0.25">
      <c r="A27" s="58" t="s">
        <v>79</v>
      </c>
      <c r="B27" s="87">
        <f>B26+B22+B18</f>
        <v>9</v>
      </c>
      <c r="C27" s="88">
        <v>21</v>
      </c>
      <c r="D27" s="88">
        <v>2</v>
      </c>
      <c r="E27" s="88">
        <f>E10+E22+E26</f>
        <v>8</v>
      </c>
      <c r="F27" s="135">
        <f>SUM(B27:E27)</f>
        <v>40</v>
      </c>
    </row>
    <row r="28" spans="1:6" ht="25.15" customHeight="1" x14ac:dyDescent="0.25">
      <c r="A28" s="59" t="s">
        <v>70</v>
      </c>
      <c r="B28" s="60"/>
      <c r="C28" s="60"/>
      <c r="D28" s="60"/>
      <c r="E28" s="60"/>
      <c r="F28" s="89"/>
    </row>
    <row r="29" spans="1:6" ht="25.9" customHeight="1" x14ac:dyDescent="0.25">
      <c r="A29" s="59" t="s">
        <v>71</v>
      </c>
      <c r="B29" s="60"/>
      <c r="C29" s="60"/>
      <c r="D29" s="60"/>
      <c r="E29" s="60"/>
      <c r="F29" s="89"/>
    </row>
    <row r="30" spans="1:6" ht="30" customHeight="1" x14ac:dyDescent="0.25">
      <c r="A30" s="59" t="s">
        <v>72</v>
      </c>
      <c r="B30" s="60"/>
      <c r="C30" s="60"/>
      <c r="D30" s="60"/>
      <c r="E30" s="60"/>
      <c r="F30" s="89"/>
    </row>
    <row r="31" spans="1:6" ht="15" customHeight="1" x14ac:dyDescent="0.25">
      <c r="A31" s="59" t="s">
        <v>73</v>
      </c>
      <c r="B31" s="60"/>
      <c r="C31" s="60">
        <v>2</v>
      </c>
      <c r="D31" s="60"/>
      <c r="E31" s="60">
        <v>1</v>
      </c>
      <c r="F31" s="89">
        <f>SUM(B31:E31)</f>
        <v>3</v>
      </c>
    </row>
    <row r="32" spans="1:6" ht="34.5" customHeight="1" x14ac:dyDescent="0.25">
      <c r="A32" s="58" t="s">
        <v>74</v>
      </c>
      <c r="B32" s="60"/>
      <c r="C32" s="60">
        <v>2</v>
      </c>
      <c r="D32" s="60"/>
      <c r="E32" s="60">
        <v>1</v>
      </c>
      <c r="F32" s="90">
        <f>SUM(B32:E32)</f>
        <v>3</v>
      </c>
    </row>
    <row r="33" spans="1:5" x14ac:dyDescent="0.25">
      <c r="A33" s="419"/>
      <c r="B33" s="420"/>
      <c r="C33" s="420"/>
      <c r="D33" s="420"/>
      <c r="E33" s="420"/>
    </row>
    <row r="34" spans="1:5" x14ac:dyDescent="0.25">
      <c r="A34" s="421"/>
      <c r="B34" s="420"/>
      <c r="C34" s="420"/>
      <c r="D34" s="420"/>
      <c r="E34" s="420"/>
    </row>
  </sheetData>
  <mergeCells count="4">
    <mergeCell ref="A33:E33"/>
    <mergeCell ref="A34:E34"/>
    <mergeCell ref="A1:F1"/>
    <mergeCell ref="A2:F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17" zoomScaleNormal="100" workbookViewId="0">
      <selection activeCell="P71" sqref="P71"/>
    </sheetView>
  </sheetViews>
  <sheetFormatPr defaultRowHeight="15" x14ac:dyDescent="0.25"/>
  <cols>
    <col min="1" max="1" width="53.42578125" customWidth="1"/>
    <col min="2" max="2" width="9.42578125" customWidth="1"/>
    <col min="3" max="3" width="19.7109375" style="195" customWidth="1"/>
    <col min="4" max="4" width="16" style="195" customWidth="1"/>
    <col min="5" max="5" width="14.5703125" style="195" customWidth="1"/>
    <col min="6" max="6" width="18.7109375" style="195" customWidth="1"/>
    <col min="7" max="7" width="17.85546875" style="195" customWidth="1"/>
  </cols>
  <sheetData>
    <row r="1" spans="1:7" ht="21.75" customHeight="1" x14ac:dyDescent="0.25">
      <c r="A1" s="410" t="s">
        <v>1021</v>
      </c>
      <c r="B1" s="417"/>
      <c r="C1" s="417"/>
      <c r="D1" s="417"/>
      <c r="E1" s="417"/>
      <c r="F1" s="417"/>
    </row>
    <row r="2" spans="1:7" ht="26.25" customHeight="1" x14ac:dyDescent="0.25">
      <c r="A2" s="418" t="s">
        <v>856</v>
      </c>
      <c r="B2" s="409"/>
      <c r="C2" s="409"/>
      <c r="D2" s="409"/>
      <c r="E2" s="409"/>
      <c r="F2" s="409"/>
    </row>
    <row r="3" spans="1:7" x14ac:dyDescent="0.25">
      <c r="F3" s="195" t="s">
        <v>791</v>
      </c>
    </row>
    <row r="7" spans="1:7" ht="45" x14ac:dyDescent="0.3">
      <c r="A7" s="2" t="s">
        <v>379</v>
      </c>
      <c r="B7" s="3" t="s">
        <v>380</v>
      </c>
      <c r="C7" s="196" t="s">
        <v>352</v>
      </c>
      <c r="D7" s="196" t="s">
        <v>839</v>
      </c>
      <c r="E7" s="196" t="s">
        <v>840</v>
      </c>
      <c r="F7" s="196" t="s">
        <v>841</v>
      </c>
      <c r="G7" s="197" t="s">
        <v>253</v>
      </c>
    </row>
    <row r="8" spans="1:7" ht="15.75" x14ac:dyDescent="0.3">
      <c r="A8" s="143" t="s">
        <v>1022</v>
      </c>
      <c r="B8" s="28" t="s">
        <v>483</v>
      </c>
      <c r="C8" s="198">
        <v>350000</v>
      </c>
      <c r="D8" s="198"/>
      <c r="E8" s="198"/>
      <c r="F8" s="198"/>
      <c r="G8" s="198">
        <f>SUM(C8:F8)</f>
        <v>350000</v>
      </c>
    </row>
    <row r="9" spans="1:7" s="134" customFormat="1" x14ac:dyDescent="0.25">
      <c r="A9" s="15" t="s">
        <v>482</v>
      </c>
      <c r="B9" s="8" t="s">
        <v>483</v>
      </c>
      <c r="C9" s="206">
        <f>SUM(C8:C8)</f>
        <v>350000</v>
      </c>
      <c r="D9" s="206">
        <f>D8</f>
        <v>0</v>
      </c>
      <c r="E9" s="206">
        <f>E8</f>
        <v>0</v>
      </c>
      <c r="F9" s="206">
        <f>F8</f>
        <v>0</v>
      </c>
      <c r="G9" s="206">
        <f>SUM(C9:F9)</f>
        <v>350000</v>
      </c>
    </row>
    <row r="10" spans="1:7" x14ac:dyDescent="0.25">
      <c r="A10" s="13" t="s">
        <v>857</v>
      </c>
      <c r="B10" s="6"/>
      <c r="C10" s="198"/>
      <c r="D10" s="198"/>
      <c r="E10" s="198"/>
      <c r="F10" s="198"/>
      <c r="G10" s="198">
        <f>SUM(C10:F10)</f>
        <v>0</v>
      </c>
    </row>
    <row r="11" spans="1:7" x14ac:dyDescent="0.25">
      <c r="A11" s="13"/>
      <c r="B11" s="6"/>
      <c r="C11" s="198"/>
      <c r="D11" s="198"/>
      <c r="E11" s="198"/>
      <c r="F11" s="198"/>
      <c r="G11" s="198">
        <f>SUM(C11:F11)</f>
        <v>0</v>
      </c>
    </row>
    <row r="12" spans="1:7" x14ac:dyDescent="0.25">
      <c r="A12" s="15" t="s">
        <v>165</v>
      </c>
      <c r="B12" s="6" t="s">
        <v>484</v>
      </c>
      <c r="C12" s="198">
        <f>SUM(C10:C11)</f>
        <v>0</v>
      </c>
      <c r="D12" s="198"/>
      <c r="E12" s="198"/>
      <c r="F12" s="198"/>
      <c r="G12" s="199">
        <f t="shared" ref="G12:G25" si="0">SUM(C12:F12)</f>
        <v>0</v>
      </c>
    </row>
    <row r="13" spans="1:7" s="164" customFormat="1" ht="30" x14ac:dyDescent="0.25">
      <c r="A13" s="5" t="s">
        <v>1026</v>
      </c>
      <c r="B13" s="6" t="s">
        <v>486</v>
      </c>
      <c r="C13" s="221">
        <v>322000</v>
      </c>
      <c r="D13" s="221">
        <v>426803</v>
      </c>
      <c r="E13" s="221">
        <v>187581</v>
      </c>
      <c r="F13" s="221">
        <v>12866</v>
      </c>
      <c r="G13" s="207">
        <f t="shared" si="0"/>
        <v>949250</v>
      </c>
    </row>
    <row r="14" spans="1:7" s="167" customFormat="1" x14ac:dyDescent="0.25">
      <c r="A14" s="358" t="s">
        <v>1027</v>
      </c>
      <c r="B14" s="359" t="s">
        <v>488</v>
      </c>
      <c r="C14" s="360">
        <v>1508757</v>
      </c>
      <c r="D14" s="360"/>
      <c r="E14" s="360"/>
      <c r="F14" s="360"/>
      <c r="G14" s="361"/>
    </row>
    <row r="15" spans="1:7" s="167" customFormat="1" x14ac:dyDescent="0.25">
      <c r="A15" s="358" t="s">
        <v>1028</v>
      </c>
      <c r="B15" s="359" t="s">
        <v>488</v>
      </c>
      <c r="C15" s="360">
        <v>950503</v>
      </c>
      <c r="D15" s="360"/>
      <c r="E15" s="360"/>
      <c r="F15" s="360"/>
      <c r="G15" s="361"/>
    </row>
    <row r="16" spans="1:7" s="167" customFormat="1" x14ac:dyDescent="0.25">
      <c r="A16" s="358" t="s">
        <v>1029</v>
      </c>
      <c r="B16" s="359" t="s">
        <v>488</v>
      </c>
      <c r="C16" s="360">
        <v>2750000</v>
      </c>
      <c r="D16" s="360"/>
      <c r="E16" s="360"/>
      <c r="F16" s="360"/>
      <c r="G16" s="361"/>
    </row>
    <row r="17" spans="1:7" s="167" customFormat="1" x14ac:dyDescent="0.25">
      <c r="A17" s="358" t="s">
        <v>1030</v>
      </c>
      <c r="B17" s="359" t="s">
        <v>488</v>
      </c>
      <c r="C17" s="360">
        <v>343720</v>
      </c>
      <c r="D17" s="360"/>
      <c r="E17" s="360"/>
      <c r="F17" s="360"/>
      <c r="G17" s="361"/>
    </row>
    <row r="18" spans="1:7" s="167" customFormat="1" x14ac:dyDescent="0.25">
      <c r="A18" s="362" t="s">
        <v>1031</v>
      </c>
      <c r="B18" s="359" t="s">
        <v>488</v>
      </c>
      <c r="C18" s="360">
        <v>817600</v>
      </c>
      <c r="D18" s="360"/>
      <c r="E18" s="360"/>
      <c r="F18" s="360"/>
      <c r="G18" s="361"/>
    </row>
    <row r="19" spans="1:7" s="167" customFormat="1" x14ac:dyDescent="0.25">
      <c r="A19" s="362" t="s">
        <v>1032</v>
      </c>
      <c r="B19" s="359" t="s">
        <v>488</v>
      </c>
      <c r="C19" s="360">
        <v>131480</v>
      </c>
      <c r="D19" s="360"/>
      <c r="E19" s="360"/>
      <c r="F19" s="360"/>
      <c r="G19" s="361"/>
    </row>
    <row r="20" spans="1:7" s="164" customFormat="1" x14ac:dyDescent="0.25">
      <c r="A20" s="192" t="s">
        <v>1033</v>
      </c>
      <c r="B20" s="6" t="s">
        <v>488</v>
      </c>
      <c r="C20" s="221">
        <f>C19+C18+C17+C16+C15+C14</f>
        <v>6502060</v>
      </c>
      <c r="D20" s="221">
        <v>143275</v>
      </c>
      <c r="E20" s="221">
        <v>92701</v>
      </c>
      <c r="F20" s="221">
        <v>73363</v>
      </c>
      <c r="G20" s="207">
        <f t="shared" si="0"/>
        <v>6811399</v>
      </c>
    </row>
    <row r="21" spans="1:7" x14ac:dyDescent="0.25">
      <c r="A21" s="15" t="s">
        <v>1034</v>
      </c>
      <c r="B21" s="6"/>
      <c r="C21" s="206">
        <f>C20+C13</f>
        <v>6824060</v>
      </c>
      <c r="D21" s="221">
        <f>SUM(D13:D20)</f>
        <v>570078</v>
      </c>
      <c r="E21" s="221">
        <f>SUM(E13:E20)</f>
        <v>280282</v>
      </c>
      <c r="F21" s="221">
        <f>SUM(F13:F20)</f>
        <v>86229</v>
      </c>
      <c r="G21" s="206">
        <f>SUM(G13:G20)</f>
        <v>7760649</v>
      </c>
    </row>
    <row r="22" spans="1:7" x14ac:dyDescent="0.25">
      <c r="A22" s="13"/>
      <c r="B22" s="6"/>
      <c r="C22" s="198"/>
      <c r="D22" s="198"/>
      <c r="E22" s="198"/>
      <c r="F22" s="198"/>
      <c r="G22" s="199">
        <f t="shared" si="0"/>
        <v>0</v>
      </c>
    </row>
    <row r="23" spans="1:7" x14ac:dyDescent="0.25">
      <c r="A23" s="15" t="s">
        <v>489</v>
      </c>
      <c r="B23" s="6" t="s">
        <v>490</v>
      </c>
      <c r="C23" s="198">
        <v>0</v>
      </c>
      <c r="D23" s="198"/>
      <c r="E23" s="198"/>
      <c r="F23" s="198"/>
      <c r="G23" s="199">
        <f t="shared" si="0"/>
        <v>0</v>
      </c>
    </row>
    <row r="24" spans="1:7" ht="25.5" x14ac:dyDescent="0.25">
      <c r="A24" s="7" t="s">
        <v>491</v>
      </c>
      <c r="B24" s="6" t="s">
        <v>492</v>
      </c>
      <c r="C24" s="198"/>
      <c r="D24" s="198"/>
      <c r="E24" s="198"/>
      <c r="F24" s="198"/>
      <c r="G24" s="199">
        <f t="shared" si="0"/>
        <v>0</v>
      </c>
    </row>
    <row r="25" spans="1:7" ht="25.5" x14ac:dyDescent="0.25">
      <c r="A25" s="7" t="s">
        <v>493</v>
      </c>
      <c r="B25" s="6" t="s">
        <v>494</v>
      </c>
      <c r="C25" s="198">
        <v>1081634</v>
      </c>
      <c r="D25" s="198">
        <v>153922</v>
      </c>
      <c r="E25" s="198">
        <v>75676</v>
      </c>
      <c r="F25" s="198">
        <v>7511</v>
      </c>
      <c r="G25" s="199">
        <f t="shared" si="0"/>
        <v>1318743</v>
      </c>
    </row>
    <row r="26" spans="1:7" ht="15.75" x14ac:dyDescent="0.25">
      <c r="A26" s="144" t="s">
        <v>842</v>
      </c>
      <c r="B26" s="9" t="s">
        <v>495</v>
      </c>
      <c r="C26" s="200">
        <f>C9+C12+C21+C23+C24+C25</f>
        <v>8255694</v>
      </c>
      <c r="D26" s="200">
        <f>D9+D12+D21+D23+D24+D25</f>
        <v>724000</v>
      </c>
      <c r="E26" s="200">
        <f>E9+E12+E21+E23+E24+E25</f>
        <v>355958</v>
      </c>
      <c r="F26" s="200">
        <f>F9+F12+F21+F23+F24+F25</f>
        <v>93740</v>
      </c>
      <c r="G26" s="200">
        <f>SUM(C26:F26)</f>
        <v>9429392</v>
      </c>
    </row>
    <row r="27" spans="1:7" ht="15.75" x14ac:dyDescent="0.25">
      <c r="A27" s="13" t="s">
        <v>1024</v>
      </c>
      <c r="B27" s="6" t="s">
        <v>497</v>
      </c>
      <c r="C27" s="198">
        <v>1160000</v>
      </c>
      <c r="D27" s="201"/>
      <c r="E27" s="201"/>
      <c r="F27" s="201"/>
      <c r="G27" s="363">
        <f>SUM(F27,E27,D27,C27)</f>
        <v>1160000</v>
      </c>
    </row>
    <row r="28" spans="1:7" x14ac:dyDescent="0.25">
      <c r="A28" s="13" t="s">
        <v>1023</v>
      </c>
      <c r="B28" s="6" t="s">
        <v>497</v>
      </c>
      <c r="C28" s="198">
        <v>5320818</v>
      </c>
      <c r="D28" s="198"/>
      <c r="E28" s="198"/>
      <c r="F28" s="198"/>
      <c r="G28" s="198">
        <f>SUM(C28:F28)</f>
        <v>5320818</v>
      </c>
    </row>
    <row r="29" spans="1:7" x14ac:dyDescent="0.25">
      <c r="A29" s="13" t="s">
        <v>1035</v>
      </c>
      <c r="B29" s="6" t="s">
        <v>497</v>
      </c>
      <c r="C29" s="198">
        <v>5605000</v>
      </c>
      <c r="D29" s="199"/>
      <c r="E29" s="199"/>
      <c r="F29" s="199"/>
      <c r="G29" s="198">
        <f>SUM(C29:F29)</f>
        <v>5605000</v>
      </c>
    </row>
    <row r="30" spans="1:7" x14ac:dyDescent="0.25">
      <c r="A30" s="13" t="s">
        <v>858</v>
      </c>
      <c r="B30" s="6" t="s">
        <v>497</v>
      </c>
      <c r="C30" s="198">
        <v>1350239</v>
      </c>
      <c r="D30" s="199"/>
      <c r="E30" s="199"/>
      <c r="F30" s="199"/>
      <c r="G30" s="221">
        <f>SUM(C30:F30)</f>
        <v>1350239</v>
      </c>
    </row>
    <row r="31" spans="1:7" x14ac:dyDescent="0.25">
      <c r="A31" s="13" t="s">
        <v>1025</v>
      </c>
      <c r="B31" s="6" t="s">
        <v>497</v>
      </c>
      <c r="C31" s="221">
        <v>400000</v>
      </c>
      <c r="D31" s="199"/>
      <c r="E31" s="199"/>
      <c r="F31" s="199"/>
      <c r="G31" s="221">
        <f>SUM(C31:F31)</f>
        <v>400000</v>
      </c>
    </row>
    <row r="32" spans="1:7" s="134" customFormat="1" x14ac:dyDescent="0.25">
      <c r="A32" s="15" t="s">
        <v>496</v>
      </c>
      <c r="B32" s="8" t="s">
        <v>497</v>
      </c>
      <c r="C32" s="206">
        <f>SUM(C31,C30,C29,C28,C27)</f>
        <v>13836057</v>
      </c>
      <c r="D32" s="206">
        <f>SUM(D28:D29)</f>
        <v>0</v>
      </c>
      <c r="E32" s="206">
        <v>1110300</v>
      </c>
      <c r="F32" s="206">
        <v>1211700</v>
      </c>
      <c r="G32" s="206">
        <f t="shared" ref="G32:G37" si="1">SUM(C32:F32)</f>
        <v>16158057</v>
      </c>
    </row>
    <row r="33" spans="1:7" x14ac:dyDescent="0.25">
      <c r="A33" s="15" t="s">
        <v>498</v>
      </c>
      <c r="B33" s="6" t="s">
        <v>499</v>
      </c>
      <c r="C33" s="198">
        <v>0</v>
      </c>
      <c r="D33" s="198">
        <v>0</v>
      </c>
      <c r="E33" s="198">
        <v>0</v>
      </c>
      <c r="F33" s="198">
        <v>0</v>
      </c>
      <c r="G33" s="206">
        <f t="shared" si="1"/>
        <v>0</v>
      </c>
    </row>
    <row r="34" spans="1:7" x14ac:dyDescent="0.25">
      <c r="A34" s="13" t="s">
        <v>859</v>
      </c>
      <c r="B34" s="6" t="s">
        <v>501</v>
      </c>
      <c r="C34" s="198">
        <v>0</v>
      </c>
      <c r="D34" s="198"/>
      <c r="E34" s="198"/>
      <c r="F34" s="198"/>
      <c r="G34" s="205">
        <f t="shared" si="1"/>
        <v>0</v>
      </c>
    </row>
    <row r="35" spans="1:7" s="134" customFormat="1" x14ac:dyDescent="0.25">
      <c r="A35" s="15" t="s">
        <v>500</v>
      </c>
      <c r="B35" s="8" t="s">
        <v>501</v>
      </c>
      <c r="C35" s="206">
        <v>0</v>
      </c>
      <c r="D35" s="206"/>
      <c r="E35" s="206"/>
      <c r="F35" s="206"/>
      <c r="G35" s="206">
        <f t="shared" si="1"/>
        <v>0</v>
      </c>
    </row>
    <row r="36" spans="1:7" ht="25.5" x14ac:dyDescent="0.25">
      <c r="A36" s="15" t="s">
        <v>502</v>
      </c>
      <c r="B36" s="6" t="s">
        <v>503</v>
      </c>
      <c r="C36" s="198">
        <v>3422536</v>
      </c>
      <c r="D36" s="198">
        <f>D32*0.27</f>
        <v>0</v>
      </c>
      <c r="E36" s="198">
        <v>0</v>
      </c>
      <c r="F36" s="198">
        <v>327159</v>
      </c>
      <c r="G36" s="206">
        <f t="shared" si="1"/>
        <v>3749695</v>
      </c>
    </row>
    <row r="37" spans="1:7" ht="15.75" x14ac:dyDescent="0.25">
      <c r="A37" s="144" t="s">
        <v>728</v>
      </c>
      <c r="B37" s="9" t="s">
        <v>504</v>
      </c>
      <c r="C37" s="200">
        <f>C32+C33+C35+C36</f>
        <v>17258593</v>
      </c>
      <c r="D37" s="200">
        <f>D32+D33+D35+D36</f>
        <v>0</v>
      </c>
      <c r="E37" s="200">
        <f>E32+E33+E35+E36</f>
        <v>1110300</v>
      </c>
      <c r="F37" s="200">
        <f>F32+F33+F35+F36</f>
        <v>1538859</v>
      </c>
      <c r="G37" s="200">
        <f t="shared" si="1"/>
        <v>19907752</v>
      </c>
    </row>
    <row r="38" spans="1:7" x14ac:dyDescent="0.25">
      <c r="A38" s="136"/>
      <c r="B38" s="137"/>
      <c r="C38" s="202"/>
      <c r="D38" s="202"/>
      <c r="E38" s="203"/>
      <c r="F38" s="203"/>
    </row>
    <row r="39" spans="1:7" x14ac:dyDescent="0.25">
      <c r="A39" s="138"/>
      <c r="B39" s="137"/>
      <c r="C39" s="202"/>
      <c r="D39" s="202"/>
      <c r="E39" s="203"/>
      <c r="F39" s="203"/>
    </row>
    <row r="40" spans="1:7" x14ac:dyDescent="0.25">
      <c r="A40" s="138"/>
      <c r="B40" s="137"/>
      <c r="C40" s="202"/>
      <c r="D40" s="202"/>
      <c r="E40" s="203"/>
      <c r="F40" s="203"/>
    </row>
    <row r="41" spans="1:7" x14ac:dyDescent="0.25">
      <c r="A41" s="136"/>
      <c r="B41" s="137"/>
      <c r="C41" s="202"/>
      <c r="D41" s="202"/>
      <c r="E41" s="203"/>
      <c r="F41" s="203"/>
    </row>
    <row r="42" spans="1:7" x14ac:dyDescent="0.25">
      <c r="A42" s="136"/>
      <c r="B42" s="139"/>
      <c r="C42" s="202"/>
      <c r="D42" s="202"/>
      <c r="E42" s="203"/>
      <c r="F42" s="203"/>
    </row>
    <row r="43" spans="1:7" x14ac:dyDescent="0.25">
      <c r="A43" s="140"/>
      <c r="B43" s="139"/>
      <c r="C43" s="202"/>
      <c r="D43" s="202"/>
      <c r="E43" s="203"/>
      <c r="F43" s="203"/>
    </row>
    <row r="44" spans="1:7" x14ac:dyDescent="0.25">
      <c r="A44" s="136"/>
      <c r="B44" s="139"/>
      <c r="C44" s="202"/>
      <c r="D44" s="202"/>
      <c r="E44" s="203"/>
      <c r="F44" s="203"/>
    </row>
    <row r="45" spans="1:7" x14ac:dyDescent="0.25">
      <c r="A45" s="136"/>
      <c r="B45" s="139"/>
      <c r="C45" s="202"/>
      <c r="D45" s="202"/>
      <c r="E45" s="203"/>
      <c r="F45" s="203"/>
    </row>
    <row r="46" spans="1:7" x14ac:dyDescent="0.25">
      <c r="A46" s="136"/>
      <c r="B46" s="139"/>
      <c r="C46" s="202"/>
      <c r="D46" s="202"/>
      <c r="E46" s="203"/>
      <c r="F46" s="203"/>
    </row>
    <row r="47" spans="1:7" ht="15.75" x14ac:dyDescent="0.25">
      <c r="A47" s="141"/>
      <c r="B47" s="137"/>
      <c r="C47" s="204"/>
      <c r="D47" s="204"/>
      <c r="E47" s="204"/>
      <c r="F47" s="203"/>
    </row>
  </sheetData>
  <mergeCells count="2">
    <mergeCell ref="A1:F1"/>
    <mergeCell ref="A2:F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opLeftCell="A21" workbookViewId="0">
      <selection activeCell="P71" sqref="P7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410" t="s">
        <v>1021</v>
      </c>
      <c r="B1" s="417"/>
    </row>
    <row r="2" spans="1:7" ht="71.25" customHeight="1" x14ac:dyDescent="0.25">
      <c r="A2" s="408" t="s">
        <v>266</v>
      </c>
      <c r="B2" s="408"/>
      <c r="C2" s="70"/>
      <c r="D2" s="70"/>
      <c r="E2" s="70"/>
      <c r="F2" s="70"/>
      <c r="G2" s="70"/>
    </row>
    <row r="3" spans="1:7" ht="24" customHeight="1" x14ac:dyDescent="0.25">
      <c r="A3" s="66"/>
      <c r="B3" s="66"/>
      <c r="C3" s="70"/>
      <c r="D3" s="70"/>
      <c r="E3" s="70"/>
      <c r="F3" s="70"/>
      <c r="G3" s="70"/>
    </row>
    <row r="4" spans="1:7" ht="22.5" customHeight="1" x14ac:dyDescent="0.25">
      <c r="A4" s="4" t="s">
        <v>252</v>
      </c>
      <c r="B4" t="s">
        <v>792</v>
      </c>
    </row>
    <row r="5" spans="1:7" ht="18" x14ac:dyDescent="0.25">
      <c r="A5" s="45" t="s">
        <v>843</v>
      </c>
      <c r="B5" s="44" t="s">
        <v>260</v>
      </c>
    </row>
    <row r="6" spans="1:7" x14ac:dyDescent="0.25">
      <c r="A6" s="43" t="s">
        <v>361</v>
      </c>
      <c r="B6" s="43"/>
    </row>
    <row r="7" spans="1:7" x14ac:dyDescent="0.25">
      <c r="A7" s="71" t="s">
        <v>362</v>
      </c>
      <c r="B7" s="43"/>
    </row>
    <row r="8" spans="1:7" x14ac:dyDescent="0.25">
      <c r="A8" s="43" t="s">
        <v>363</v>
      </c>
      <c r="B8" s="43"/>
    </row>
    <row r="9" spans="1:7" x14ac:dyDescent="0.25">
      <c r="A9" s="43" t="s">
        <v>364</v>
      </c>
      <c r="B9" s="43"/>
    </row>
    <row r="10" spans="1:7" x14ac:dyDescent="0.25">
      <c r="A10" s="43" t="s">
        <v>365</v>
      </c>
      <c r="B10" s="43"/>
    </row>
    <row r="11" spans="1:7" x14ac:dyDescent="0.25">
      <c r="A11" s="43" t="s">
        <v>366</v>
      </c>
      <c r="B11" s="43"/>
    </row>
    <row r="12" spans="1:7" x14ac:dyDescent="0.25">
      <c r="A12" s="43" t="s">
        <v>367</v>
      </c>
      <c r="B12" s="43"/>
    </row>
    <row r="13" spans="1:7" x14ac:dyDescent="0.25">
      <c r="A13" s="43" t="s">
        <v>368</v>
      </c>
      <c r="B13" s="43"/>
    </row>
    <row r="14" spans="1:7" x14ac:dyDescent="0.25">
      <c r="A14" s="69" t="s">
        <v>263</v>
      </c>
      <c r="B14" s="74">
        <f>SUM(B6:B8)</f>
        <v>0</v>
      </c>
    </row>
    <row r="15" spans="1:7" ht="30" x14ac:dyDescent="0.25">
      <c r="A15" s="72" t="s">
        <v>255</v>
      </c>
      <c r="B15" s="43"/>
    </row>
    <row r="16" spans="1:7" ht="30" x14ac:dyDescent="0.25">
      <c r="A16" s="72" t="s">
        <v>256</v>
      </c>
      <c r="B16" s="43"/>
    </row>
    <row r="17" spans="1:2" x14ac:dyDescent="0.25">
      <c r="A17" s="73" t="s">
        <v>257</v>
      </c>
      <c r="B17" s="43"/>
    </row>
    <row r="18" spans="1:2" x14ac:dyDescent="0.25">
      <c r="A18" s="73" t="s">
        <v>258</v>
      </c>
      <c r="B18" s="43"/>
    </row>
    <row r="19" spans="1:2" x14ac:dyDescent="0.25">
      <c r="A19" s="43" t="s">
        <v>261</v>
      </c>
      <c r="B19" s="43"/>
    </row>
    <row r="20" spans="1:2" x14ac:dyDescent="0.25">
      <c r="A20" s="52" t="s">
        <v>259</v>
      </c>
      <c r="B20" s="43"/>
    </row>
    <row r="21" spans="1:2" ht="31.5" x14ac:dyDescent="0.25">
      <c r="A21" s="75" t="s">
        <v>262</v>
      </c>
      <c r="B21" s="22"/>
    </row>
    <row r="22" spans="1:2" ht="15.75" x14ac:dyDescent="0.25">
      <c r="A22" s="46" t="s">
        <v>46</v>
      </c>
      <c r="B22" s="47"/>
    </row>
    <row r="25" spans="1:2" ht="18" x14ac:dyDescent="0.25">
      <c r="A25" s="45" t="s">
        <v>254</v>
      </c>
      <c r="B25" s="44" t="s">
        <v>260</v>
      </c>
    </row>
    <row r="26" spans="1:2" x14ac:dyDescent="0.25">
      <c r="A26" s="43" t="s">
        <v>361</v>
      </c>
      <c r="B26" s="43"/>
    </row>
    <row r="27" spans="1:2" x14ac:dyDescent="0.25">
      <c r="A27" s="71" t="s">
        <v>362</v>
      </c>
      <c r="B27" s="43"/>
    </row>
    <row r="28" spans="1:2" x14ac:dyDescent="0.25">
      <c r="A28" s="43" t="s">
        <v>363</v>
      </c>
      <c r="B28" s="43"/>
    </row>
    <row r="29" spans="1:2" x14ac:dyDescent="0.25">
      <c r="A29" s="43" t="s">
        <v>364</v>
      </c>
      <c r="B29" s="43"/>
    </row>
    <row r="30" spans="1:2" x14ac:dyDescent="0.25">
      <c r="A30" s="43" t="s">
        <v>365</v>
      </c>
      <c r="B30" s="43"/>
    </row>
    <row r="31" spans="1:2" x14ac:dyDescent="0.25">
      <c r="A31" s="43" t="s">
        <v>366</v>
      </c>
      <c r="B31" s="43"/>
    </row>
    <row r="32" spans="1:2" x14ac:dyDescent="0.25">
      <c r="A32" s="43" t="s">
        <v>367</v>
      </c>
      <c r="B32" s="43"/>
    </row>
    <row r="33" spans="1:2" x14ac:dyDescent="0.25">
      <c r="A33" s="43" t="s">
        <v>368</v>
      </c>
      <c r="B33" s="43"/>
    </row>
    <row r="34" spans="1:2" x14ac:dyDescent="0.25">
      <c r="A34" s="69" t="s">
        <v>263</v>
      </c>
      <c r="B34" s="74"/>
    </row>
    <row r="35" spans="1:2" ht="30" x14ac:dyDescent="0.25">
      <c r="A35" s="72" t="s">
        <v>255</v>
      </c>
      <c r="B35" s="43"/>
    </row>
    <row r="36" spans="1:2" ht="30" x14ac:dyDescent="0.25">
      <c r="A36" s="72" t="s">
        <v>256</v>
      </c>
      <c r="B36" s="43"/>
    </row>
    <row r="37" spans="1:2" x14ac:dyDescent="0.25">
      <c r="A37" s="73" t="s">
        <v>257</v>
      </c>
      <c r="B37" s="43"/>
    </row>
    <row r="38" spans="1:2" x14ac:dyDescent="0.25">
      <c r="A38" s="73" t="s">
        <v>258</v>
      </c>
      <c r="B38" s="43"/>
    </row>
    <row r="39" spans="1:2" x14ac:dyDescent="0.25">
      <c r="A39" s="43" t="s">
        <v>261</v>
      </c>
      <c r="B39" s="43"/>
    </row>
    <row r="40" spans="1:2" x14ac:dyDescent="0.25">
      <c r="A40" s="52" t="s">
        <v>259</v>
      </c>
      <c r="B40" s="43"/>
    </row>
    <row r="41" spans="1:2" ht="31.5" x14ac:dyDescent="0.25">
      <c r="A41" s="75" t="s">
        <v>262</v>
      </c>
      <c r="B41" s="22"/>
    </row>
    <row r="42" spans="1:2" ht="15.75" x14ac:dyDescent="0.25">
      <c r="A42" s="46" t="s">
        <v>46</v>
      </c>
      <c r="B42" s="47"/>
    </row>
  </sheetData>
  <mergeCells count="2">
    <mergeCell ref="A2:B2"/>
    <mergeCell ref="A1:B1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opLeftCell="A49" zoomScaleNormal="100" workbookViewId="0">
      <selection activeCell="P71" sqref="P71"/>
    </sheetView>
  </sheetViews>
  <sheetFormatPr defaultRowHeight="15" x14ac:dyDescent="0.25"/>
  <cols>
    <col min="1" max="1" width="64.5703125" customWidth="1"/>
    <col min="2" max="2" width="8.140625" customWidth="1"/>
    <col min="3" max="4" width="18" style="195" customWidth="1"/>
    <col min="5" max="5" width="20.85546875" style="195" customWidth="1"/>
    <col min="6" max="6" width="16.5703125" style="195" customWidth="1"/>
  </cols>
  <sheetData>
    <row r="1" spans="1:6" ht="22.5" customHeight="1" x14ac:dyDescent="0.25">
      <c r="A1" s="410" t="s">
        <v>1021</v>
      </c>
      <c r="B1" s="409"/>
      <c r="C1" s="409"/>
      <c r="D1" s="409"/>
      <c r="E1" s="409"/>
      <c r="F1" s="195" t="s">
        <v>793</v>
      </c>
    </row>
    <row r="2" spans="1:6" ht="55.15" customHeight="1" x14ac:dyDescent="0.25">
      <c r="A2" s="418" t="s">
        <v>860</v>
      </c>
      <c r="B2" s="409"/>
      <c r="C2" s="409"/>
      <c r="D2" s="409"/>
      <c r="E2" s="423"/>
    </row>
    <row r="3" spans="1:6" x14ac:dyDescent="0.25">
      <c r="A3" s="4" t="s">
        <v>252</v>
      </c>
    </row>
    <row r="4" spans="1:6" ht="42.6" customHeight="1" x14ac:dyDescent="0.3">
      <c r="A4" s="44" t="s">
        <v>136</v>
      </c>
      <c r="B4" s="3" t="s">
        <v>380</v>
      </c>
      <c r="C4" s="209" t="s">
        <v>267</v>
      </c>
      <c r="D4" s="210" t="s">
        <v>862</v>
      </c>
      <c r="E4" s="209" t="s">
        <v>269</v>
      </c>
      <c r="F4" s="149" t="s">
        <v>1036</v>
      </c>
    </row>
    <row r="5" spans="1:6" x14ac:dyDescent="0.25">
      <c r="A5" s="12" t="s">
        <v>736</v>
      </c>
      <c r="B5" s="5" t="s">
        <v>517</v>
      </c>
      <c r="C5" s="198"/>
      <c r="D5" s="198"/>
      <c r="E5" s="198">
        <v>2112000</v>
      </c>
      <c r="F5" s="198">
        <v>2112000</v>
      </c>
    </row>
    <row r="6" spans="1:6" x14ac:dyDescent="0.25">
      <c r="A6" s="19" t="s">
        <v>518</v>
      </c>
      <c r="B6" s="19" t="s">
        <v>517</v>
      </c>
      <c r="C6" s="198"/>
      <c r="D6" s="198"/>
      <c r="E6" s="198">
        <v>2112000</v>
      </c>
      <c r="F6" s="198">
        <v>2112000</v>
      </c>
    </row>
    <row r="7" spans="1:6" x14ac:dyDescent="0.25">
      <c r="A7" s="19" t="s">
        <v>519</v>
      </c>
      <c r="B7" s="19" t="s">
        <v>517</v>
      </c>
      <c r="C7" s="198"/>
      <c r="D7" s="198"/>
      <c r="E7" s="198"/>
      <c r="F7" s="198"/>
    </row>
    <row r="8" spans="1:6" ht="30" x14ac:dyDescent="0.25">
      <c r="A8" s="12" t="s">
        <v>520</v>
      </c>
      <c r="B8" s="5" t="s">
        <v>521</v>
      </c>
      <c r="C8" s="198"/>
      <c r="D8" s="198"/>
      <c r="E8" s="198"/>
      <c r="F8" s="198"/>
    </row>
    <row r="9" spans="1:6" x14ac:dyDescent="0.25">
      <c r="A9" s="12" t="s">
        <v>735</v>
      </c>
      <c r="B9" s="5" t="s">
        <v>522</v>
      </c>
      <c r="C9" s="198"/>
      <c r="D9" s="198"/>
      <c r="E9" s="198"/>
      <c r="F9" s="198"/>
    </row>
    <row r="10" spans="1:6" x14ac:dyDescent="0.25">
      <c r="A10" s="19" t="s">
        <v>518</v>
      </c>
      <c r="B10" s="19" t="s">
        <v>522</v>
      </c>
      <c r="C10" s="198"/>
      <c r="D10" s="198"/>
      <c r="E10" s="198"/>
      <c r="F10" s="198"/>
    </row>
    <row r="11" spans="1:6" x14ac:dyDescent="0.25">
      <c r="A11" s="19" t="s">
        <v>519</v>
      </c>
      <c r="B11" s="19" t="s">
        <v>523</v>
      </c>
      <c r="C11" s="198"/>
      <c r="D11" s="198"/>
      <c r="E11" s="198"/>
      <c r="F11" s="198"/>
    </row>
    <row r="12" spans="1:6" x14ac:dyDescent="0.25">
      <c r="A12" s="11" t="s">
        <v>734</v>
      </c>
      <c r="B12" s="7" t="s">
        <v>524</v>
      </c>
      <c r="C12" s="198"/>
      <c r="D12" s="198"/>
      <c r="E12" s="198">
        <v>2112000</v>
      </c>
      <c r="F12" s="198">
        <v>2112000</v>
      </c>
    </row>
    <row r="13" spans="1:6" x14ac:dyDescent="0.25">
      <c r="A13" s="20" t="s">
        <v>739</v>
      </c>
      <c r="B13" s="5" t="s">
        <v>525</v>
      </c>
      <c r="C13" s="198"/>
      <c r="D13" s="198"/>
      <c r="E13" s="198"/>
      <c r="F13" s="198"/>
    </row>
    <row r="14" spans="1:6" x14ac:dyDescent="0.25">
      <c r="A14" s="19" t="s">
        <v>526</v>
      </c>
      <c r="B14" s="19" t="s">
        <v>525</v>
      </c>
      <c r="C14" s="198"/>
      <c r="D14" s="198"/>
      <c r="E14" s="198"/>
      <c r="F14" s="198"/>
    </row>
    <row r="15" spans="1:6" x14ac:dyDescent="0.25">
      <c r="A15" s="19" t="s">
        <v>527</v>
      </c>
      <c r="B15" s="19" t="s">
        <v>525</v>
      </c>
      <c r="C15" s="198"/>
      <c r="D15" s="198"/>
      <c r="E15" s="198"/>
      <c r="F15" s="198"/>
    </row>
    <row r="16" spans="1:6" x14ac:dyDescent="0.25">
      <c r="A16" s="20" t="s">
        <v>740</v>
      </c>
      <c r="B16" s="5" t="s">
        <v>528</v>
      </c>
      <c r="C16" s="198"/>
      <c r="D16" s="198"/>
      <c r="E16" s="198"/>
      <c r="F16" s="198"/>
    </row>
    <row r="17" spans="1:6" x14ac:dyDescent="0.25">
      <c r="A17" s="19" t="s">
        <v>519</v>
      </c>
      <c r="B17" s="19" t="s">
        <v>528</v>
      </c>
      <c r="C17" s="198"/>
      <c r="D17" s="198"/>
      <c r="E17" s="198"/>
      <c r="F17" s="198"/>
    </row>
    <row r="18" spans="1:6" x14ac:dyDescent="0.25">
      <c r="A18" s="13" t="s">
        <v>529</v>
      </c>
      <c r="B18" s="5" t="s">
        <v>530</v>
      </c>
      <c r="C18" s="198"/>
      <c r="D18" s="198"/>
      <c r="E18" s="198"/>
      <c r="F18" s="198"/>
    </row>
    <row r="19" spans="1:6" x14ac:dyDescent="0.25">
      <c r="A19" s="13" t="s">
        <v>741</v>
      </c>
      <c r="B19" s="5" t="s">
        <v>531</v>
      </c>
      <c r="C19" s="198"/>
      <c r="D19" s="198"/>
      <c r="E19" s="198"/>
      <c r="F19" s="198"/>
    </row>
    <row r="20" spans="1:6" x14ac:dyDescent="0.25">
      <c r="A20" s="19" t="s">
        <v>527</v>
      </c>
      <c r="B20" s="19" t="s">
        <v>531</v>
      </c>
      <c r="C20" s="198"/>
      <c r="D20" s="198"/>
      <c r="E20" s="198"/>
      <c r="F20" s="198"/>
    </row>
    <row r="21" spans="1:6" x14ac:dyDescent="0.25">
      <c r="A21" s="19" t="s">
        <v>519</v>
      </c>
      <c r="B21" s="19" t="s">
        <v>531</v>
      </c>
      <c r="C21" s="198"/>
      <c r="D21" s="198"/>
      <c r="E21" s="198"/>
      <c r="F21" s="198"/>
    </row>
    <row r="22" spans="1:6" x14ac:dyDescent="0.25">
      <c r="A22" s="21" t="s">
        <v>737</v>
      </c>
      <c r="B22" s="7" t="s">
        <v>532</v>
      </c>
      <c r="C22" s="198"/>
      <c r="D22" s="198"/>
      <c r="E22" s="198"/>
      <c r="F22" s="198"/>
    </row>
    <row r="23" spans="1:6" x14ac:dyDescent="0.25">
      <c r="A23" s="20" t="s">
        <v>533</v>
      </c>
      <c r="B23" s="5" t="s">
        <v>534</v>
      </c>
      <c r="C23" s="198"/>
      <c r="D23" s="198"/>
      <c r="E23" s="198"/>
      <c r="F23" s="198"/>
    </row>
    <row r="24" spans="1:6" x14ac:dyDescent="0.25">
      <c r="A24" s="20" t="s">
        <v>535</v>
      </c>
      <c r="B24" s="5" t="s">
        <v>536</v>
      </c>
      <c r="C24" s="198">
        <v>6938279</v>
      </c>
      <c r="D24" s="198">
        <v>7113816</v>
      </c>
      <c r="E24" s="198"/>
      <c r="F24" s="198">
        <v>7113816</v>
      </c>
    </row>
    <row r="25" spans="1:6" x14ac:dyDescent="0.25">
      <c r="A25" s="20" t="s">
        <v>539</v>
      </c>
      <c r="B25" s="5" t="s">
        <v>540</v>
      </c>
      <c r="C25" s="198"/>
      <c r="D25" s="198"/>
      <c r="E25" s="198"/>
      <c r="F25" s="198"/>
    </row>
    <row r="26" spans="1:6" x14ac:dyDescent="0.25">
      <c r="A26" s="20" t="s">
        <v>541</v>
      </c>
      <c r="B26" s="5" t="s">
        <v>542</v>
      </c>
      <c r="C26" s="198"/>
      <c r="D26" s="198"/>
      <c r="E26" s="198"/>
      <c r="F26" s="198"/>
    </row>
    <row r="27" spans="1:6" x14ac:dyDescent="0.25">
      <c r="A27" s="20" t="s">
        <v>543</v>
      </c>
      <c r="B27" s="5" t="s">
        <v>544</v>
      </c>
      <c r="C27" s="198"/>
      <c r="D27" s="198"/>
      <c r="E27" s="198"/>
      <c r="F27" s="198"/>
    </row>
    <row r="28" spans="1:6" x14ac:dyDescent="0.25">
      <c r="A28" s="48" t="s">
        <v>738</v>
      </c>
      <c r="B28" s="49" t="s">
        <v>545</v>
      </c>
      <c r="C28" s="198">
        <f>C12+C24</f>
        <v>6938279</v>
      </c>
      <c r="D28" s="221">
        <f>D12+D24</f>
        <v>7113816</v>
      </c>
      <c r="E28" s="198">
        <f>E12+E24</f>
        <v>2112000</v>
      </c>
      <c r="F28" s="221">
        <f>F12+F24</f>
        <v>9225816</v>
      </c>
    </row>
    <row r="29" spans="1:6" x14ac:dyDescent="0.25">
      <c r="A29" s="20" t="s">
        <v>546</v>
      </c>
      <c r="B29" s="5" t="s">
        <v>547</v>
      </c>
      <c r="C29" s="198"/>
      <c r="D29" s="198"/>
      <c r="E29" s="198"/>
      <c r="F29" s="198"/>
    </row>
    <row r="30" spans="1:6" x14ac:dyDescent="0.25">
      <c r="A30" s="12" t="s">
        <v>548</v>
      </c>
      <c r="B30" s="5" t="s">
        <v>549</v>
      </c>
      <c r="C30" s="198"/>
      <c r="D30" s="198"/>
      <c r="E30" s="198"/>
      <c r="F30" s="198"/>
    </row>
    <row r="31" spans="1:6" x14ac:dyDescent="0.25">
      <c r="A31" s="20" t="s">
        <v>742</v>
      </c>
      <c r="B31" s="5" t="s">
        <v>550</v>
      </c>
      <c r="C31" s="198"/>
      <c r="D31" s="198"/>
      <c r="E31" s="198"/>
      <c r="F31" s="198"/>
    </row>
    <row r="32" spans="1:6" x14ac:dyDescent="0.25">
      <c r="A32" s="19" t="s">
        <v>519</v>
      </c>
      <c r="B32" s="19" t="s">
        <v>550</v>
      </c>
      <c r="C32" s="198"/>
      <c r="D32" s="198"/>
      <c r="E32" s="198"/>
      <c r="F32" s="198"/>
    </row>
    <row r="33" spans="1:6" x14ac:dyDescent="0.25">
      <c r="A33" s="20" t="s">
        <v>743</v>
      </c>
      <c r="B33" s="5" t="s">
        <v>551</v>
      </c>
      <c r="C33" s="198"/>
      <c r="D33" s="198"/>
      <c r="E33" s="198"/>
      <c r="F33" s="198"/>
    </row>
    <row r="34" spans="1:6" x14ac:dyDescent="0.25">
      <c r="A34" s="19" t="s">
        <v>552</v>
      </c>
      <c r="B34" s="19" t="s">
        <v>551</v>
      </c>
      <c r="C34" s="198"/>
      <c r="D34" s="198"/>
      <c r="E34" s="198"/>
      <c r="F34" s="198"/>
    </row>
    <row r="35" spans="1:6" x14ac:dyDescent="0.25">
      <c r="A35" s="19" t="s">
        <v>553</v>
      </c>
      <c r="B35" s="19" t="s">
        <v>551</v>
      </c>
      <c r="C35" s="198"/>
      <c r="D35" s="198"/>
      <c r="E35" s="198"/>
      <c r="F35" s="198"/>
    </row>
    <row r="36" spans="1:6" x14ac:dyDescent="0.25">
      <c r="A36" s="19" t="s">
        <v>554</v>
      </c>
      <c r="B36" s="19" t="s">
        <v>551</v>
      </c>
      <c r="C36" s="198"/>
      <c r="D36" s="198"/>
      <c r="E36" s="198"/>
      <c r="F36" s="198"/>
    </row>
    <row r="37" spans="1:6" x14ac:dyDescent="0.25">
      <c r="A37" s="19" t="s">
        <v>519</v>
      </c>
      <c r="B37" s="19" t="s">
        <v>551</v>
      </c>
      <c r="C37" s="198"/>
      <c r="D37" s="198"/>
      <c r="E37" s="198"/>
      <c r="F37" s="198"/>
    </row>
    <row r="38" spans="1:6" x14ac:dyDescent="0.25">
      <c r="A38" s="48" t="s">
        <v>744</v>
      </c>
      <c r="B38" s="49" t="s">
        <v>555</v>
      </c>
      <c r="C38" s="198"/>
      <c r="D38" s="198"/>
      <c r="E38" s="198"/>
      <c r="F38" s="198"/>
    </row>
    <row r="41" spans="1:6" ht="45" x14ac:dyDescent="0.25">
      <c r="A41" s="44" t="s">
        <v>136</v>
      </c>
      <c r="B41" s="3" t="s">
        <v>380</v>
      </c>
      <c r="C41" s="209" t="s">
        <v>267</v>
      </c>
      <c r="D41" s="210" t="s">
        <v>862</v>
      </c>
      <c r="E41" s="209" t="s">
        <v>268</v>
      </c>
      <c r="F41" s="211" t="s">
        <v>863</v>
      </c>
    </row>
    <row r="42" spans="1:6" x14ac:dyDescent="0.25">
      <c r="A42" s="20" t="s">
        <v>828</v>
      </c>
      <c r="B42" s="5" t="s">
        <v>647</v>
      </c>
      <c r="C42" s="198"/>
      <c r="D42" s="198"/>
      <c r="E42" s="198"/>
      <c r="F42" s="198"/>
    </row>
    <row r="43" spans="1:6" x14ac:dyDescent="0.25">
      <c r="A43" s="56" t="s">
        <v>518</v>
      </c>
      <c r="B43" s="56" t="s">
        <v>647</v>
      </c>
      <c r="C43" s="198"/>
      <c r="D43" s="198"/>
      <c r="E43" s="198"/>
      <c r="F43" s="198"/>
    </row>
    <row r="44" spans="1:6" ht="30" x14ac:dyDescent="0.25">
      <c r="A44" s="12" t="s">
        <v>648</v>
      </c>
      <c r="B44" s="5" t="s">
        <v>649</v>
      </c>
      <c r="C44" s="198"/>
      <c r="D44" s="198"/>
      <c r="E44" s="198"/>
      <c r="F44" s="198"/>
    </row>
    <row r="45" spans="1:6" x14ac:dyDescent="0.25">
      <c r="A45" s="20" t="s">
        <v>43</v>
      </c>
      <c r="B45" s="5" t="s">
        <v>650</v>
      </c>
      <c r="C45" s="198"/>
      <c r="D45" s="198"/>
      <c r="E45" s="198"/>
      <c r="F45" s="198"/>
    </row>
    <row r="46" spans="1:6" x14ac:dyDescent="0.25">
      <c r="A46" s="56" t="s">
        <v>518</v>
      </c>
      <c r="B46" s="56" t="s">
        <v>650</v>
      </c>
      <c r="C46" s="198"/>
      <c r="D46" s="198"/>
      <c r="E46" s="198"/>
      <c r="F46" s="198"/>
    </row>
    <row r="47" spans="1:6" x14ac:dyDescent="0.25">
      <c r="A47" s="11" t="s">
        <v>16</v>
      </c>
      <c r="B47" s="7" t="s">
        <v>651</v>
      </c>
      <c r="C47" s="198"/>
      <c r="D47" s="198"/>
      <c r="E47" s="198"/>
      <c r="F47" s="198"/>
    </row>
    <row r="48" spans="1:6" x14ac:dyDescent="0.25">
      <c r="A48" s="12" t="s">
        <v>44</v>
      </c>
      <c r="B48" s="5" t="s">
        <v>652</v>
      </c>
      <c r="C48" s="198"/>
      <c r="D48" s="198"/>
      <c r="E48" s="198"/>
      <c r="F48" s="198"/>
    </row>
    <row r="49" spans="1:6" x14ac:dyDescent="0.25">
      <c r="A49" s="56" t="s">
        <v>526</v>
      </c>
      <c r="B49" s="56" t="s">
        <v>652</v>
      </c>
      <c r="C49" s="198"/>
      <c r="D49" s="198"/>
      <c r="E49" s="198"/>
      <c r="F49" s="198"/>
    </row>
    <row r="50" spans="1:6" x14ac:dyDescent="0.25">
      <c r="A50" s="20" t="s">
        <v>653</v>
      </c>
      <c r="B50" s="5" t="s">
        <v>654</v>
      </c>
      <c r="C50" s="198"/>
      <c r="D50" s="198"/>
      <c r="E50" s="198"/>
      <c r="F50" s="198"/>
    </row>
    <row r="51" spans="1:6" x14ac:dyDescent="0.25">
      <c r="A51" s="13" t="s">
        <v>45</v>
      </c>
      <c r="B51" s="5" t="s">
        <v>655</v>
      </c>
      <c r="C51" s="198"/>
      <c r="D51" s="198"/>
      <c r="E51" s="198"/>
      <c r="F51" s="198"/>
    </row>
    <row r="52" spans="1:6" x14ac:dyDescent="0.25">
      <c r="A52" s="56" t="s">
        <v>527</v>
      </c>
      <c r="B52" s="56" t="s">
        <v>655</v>
      </c>
      <c r="C52" s="198"/>
      <c r="D52" s="198"/>
      <c r="E52" s="198"/>
      <c r="F52" s="198"/>
    </row>
    <row r="53" spans="1:6" x14ac:dyDescent="0.25">
      <c r="A53" s="20" t="s">
        <v>656</v>
      </c>
      <c r="B53" s="5" t="s">
        <v>657</v>
      </c>
      <c r="C53" s="198"/>
      <c r="D53" s="198"/>
      <c r="E53" s="198"/>
      <c r="F53" s="198"/>
    </row>
    <row r="54" spans="1:6" x14ac:dyDescent="0.25">
      <c r="A54" s="21" t="s">
        <v>17</v>
      </c>
      <c r="B54" s="7" t="s">
        <v>658</v>
      </c>
      <c r="C54" s="198"/>
      <c r="D54" s="198"/>
      <c r="E54" s="198"/>
      <c r="F54" s="198"/>
    </row>
    <row r="55" spans="1:6" x14ac:dyDescent="0.25">
      <c r="A55" s="21" t="s">
        <v>662</v>
      </c>
      <c r="B55" s="7" t="s">
        <v>663</v>
      </c>
      <c r="C55" s="198">
        <v>0</v>
      </c>
      <c r="D55" s="198">
        <v>8843887</v>
      </c>
      <c r="E55" s="198"/>
      <c r="F55" s="198">
        <v>8843887</v>
      </c>
    </row>
    <row r="56" spans="1:6" x14ac:dyDescent="0.25">
      <c r="A56" s="21" t="s">
        <v>664</v>
      </c>
      <c r="B56" s="7" t="s">
        <v>665</v>
      </c>
      <c r="C56" s="198"/>
      <c r="D56" s="198"/>
      <c r="E56" s="198"/>
      <c r="F56" s="198"/>
    </row>
    <row r="57" spans="1:6" x14ac:dyDescent="0.25">
      <c r="A57" s="21" t="s">
        <v>668</v>
      </c>
      <c r="B57" s="7" t="s">
        <v>669</v>
      </c>
      <c r="C57" s="198"/>
      <c r="D57" s="198"/>
      <c r="E57" s="198"/>
      <c r="F57" s="198"/>
    </row>
    <row r="58" spans="1:6" x14ac:dyDescent="0.25">
      <c r="A58" s="11" t="s">
        <v>251</v>
      </c>
      <c r="B58" s="7" t="s">
        <v>670</v>
      </c>
      <c r="C58" s="198"/>
      <c r="D58" s="198"/>
      <c r="E58" s="198"/>
      <c r="F58" s="198"/>
    </row>
    <row r="59" spans="1:6" x14ac:dyDescent="0.25">
      <c r="A59" s="15" t="s">
        <v>671</v>
      </c>
      <c r="B59" s="7" t="s">
        <v>670</v>
      </c>
      <c r="C59" s="198"/>
      <c r="D59" s="198"/>
      <c r="E59" s="198"/>
      <c r="F59" s="198"/>
    </row>
    <row r="60" spans="1:6" x14ac:dyDescent="0.25">
      <c r="A60" s="79" t="s">
        <v>19</v>
      </c>
      <c r="B60" s="49" t="s">
        <v>672</v>
      </c>
      <c r="C60" s="198"/>
      <c r="D60" s="198"/>
      <c r="E60" s="198"/>
      <c r="F60" s="198">
        <f>F55</f>
        <v>8843887</v>
      </c>
    </row>
    <row r="61" spans="1:6" x14ac:dyDescent="0.25">
      <c r="A61" s="12" t="s">
        <v>673</v>
      </c>
      <c r="B61" s="5" t="s">
        <v>674</v>
      </c>
      <c r="C61" s="198"/>
      <c r="D61" s="198"/>
      <c r="E61" s="198"/>
      <c r="F61" s="198"/>
    </row>
    <row r="62" spans="1:6" x14ac:dyDescent="0.25">
      <c r="A62" s="13" t="s">
        <v>675</v>
      </c>
      <c r="B62" s="5" t="s">
        <v>676</v>
      </c>
      <c r="C62" s="198"/>
      <c r="D62" s="198"/>
      <c r="E62" s="198"/>
      <c r="F62" s="198"/>
    </row>
    <row r="63" spans="1:6" x14ac:dyDescent="0.25">
      <c r="A63" s="20" t="s">
        <v>677</v>
      </c>
      <c r="B63" s="5" t="s">
        <v>678</v>
      </c>
      <c r="C63" s="198"/>
      <c r="D63" s="198"/>
      <c r="E63" s="198"/>
      <c r="F63" s="198"/>
    </row>
    <row r="64" spans="1:6" x14ac:dyDescent="0.25">
      <c r="A64" s="20" t="s">
        <v>2</v>
      </c>
      <c r="B64" s="5" t="s">
        <v>679</v>
      </c>
      <c r="C64" s="198"/>
      <c r="D64" s="198"/>
      <c r="E64" s="198"/>
      <c r="F64" s="198"/>
    </row>
    <row r="65" spans="1:6" x14ac:dyDescent="0.25">
      <c r="A65" s="56" t="s">
        <v>552</v>
      </c>
      <c r="B65" s="56" t="s">
        <v>679</v>
      </c>
      <c r="C65" s="198"/>
      <c r="D65" s="198"/>
      <c r="E65" s="198"/>
      <c r="F65" s="198"/>
    </row>
    <row r="66" spans="1:6" x14ac:dyDescent="0.25">
      <c r="A66" s="56" t="s">
        <v>553</v>
      </c>
      <c r="B66" s="56" t="s">
        <v>679</v>
      </c>
      <c r="C66" s="198"/>
      <c r="D66" s="198"/>
      <c r="E66" s="198"/>
      <c r="F66" s="198"/>
    </row>
    <row r="67" spans="1:6" x14ac:dyDescent="0.25">
      <c r="A67" s="57" t="s">
        <v>554</v>
      </c>
      <c r="B67" s="57" t="s">
        <v>679</v>
      </c>
      <c r="C67" s="198"/>
      <c r="D67" s="198"/>
      <c r="E67" s="198"/>
      <c r="F67" s="198"/>
    </row>
    <row r="68" spans="1:6" x14ac:dyDescent="0.25">
      <c r="A68" s="48" t="s">
        <v>20</v>
      </c>
      <c r="B68" s="49" t="s">
        <v>680</v>
      </c>
      <c r="C68" s="198"/>
      <c r="D68" s="198"/>
      <c r="E68" s="198"/>
      <c r="F68" s="198"/>
    </row>
  </sheetData>
  <mergeCells count="2">
    <mergeCell ref="A1:E1"/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P71" sqref="P71"/>
    </sheetView>
  </sheetViews>
  <sheetFormatPr defaultRowHeight="15" x14ac:dyDescent="0.25"/>
  <cols>
    <col min="1" max="1" width="50.28515625" customWidth="1"/>
    <col min="2" max="2" width="14.5703125" customWidth="1"/>
    <col min="3" max="3" width="20.140625" style="195" customWidth="1"/>
    <col min="4" max="4" width="17.28515625" style="195" customWidth="1"/>
    <col min="5" max="5" width="21.140625" style="195" customWidth="1"/>
    <col min="6" max="6" width="19.5703125" style="195" customWidth="1"/>
  </cols>
  <sheetData>
    <row r="1" spans="1:6" ht="23.25" customHeight="1" x14ac:dyDescent="0.25">
      <c r="A1" s="410" t="s">
        <v>1021</v>
      </c>
      <c r="B1" s="409"/>
      <c r="C1" s="409"/>
      <c r="D1" s="409"/>
      <c r="E1" s="409"/>
      <c r="F1" s="409"/>
    </row>
    <row r="2" spans="1:6" ht="25.5" customHeight="1" x14ac:dyDescent="0.25">
      <c r="A2" s="424" t="s">
        <v>864</v>
      </c>
      <c r="B2" s="409"/>
      <c r="C2" s="409"/>
      <c r="D2" s="409"/>
      <c r="E2" s="409"/>
      <c r="F2" s="409"/>
    </row>
    <row r="3" spans="1:6" ht="21.75" customHeight="1" x14ac:dyDescent="0.25">
      <c r="A3" s="77"/>
      <c r="B3" s="67"/>
      <c r="C3" s="208"/>
      <c r="D3" s="208"/>
      <c r="E3" s="195" t="s">
        <v>794</v>
      </c>
      <c r="F3" s="208"/>
    </row>
    <row r="4" spans="1:6" ht="20.25" customHeight="1" x14ac:dyDescent="0.25">
      <c r="A4" s="4" t="s">
        <v>352</v>
      </c>
    </row>
    <row r="5" spans="1:6" ht="47.25" customHeight="1" x14ac:dyDescent="0.25">
      <c r="A5" s="44" t="s">
        <v>136</v>
      </c>
      <c r="B5" s="3" t="s">
        <v>380</v>
      </c>
      <c r="C5" s="212" t="s">
        <v>353</v>
      </c>
      <c r="D5" s="212" t="s">
        <v>354</v>
      </c>
      <c r="E5" s="212" t="s">
        <v>355</v>
      </c>
      <c r="F5" s="213" t="s">
        <v>164</v>
      </c>
    </row>
    <row r="6" spans="1:6" ht="26.25" customHeight="1" x14ac:dyDescent="0.25">
      <c r="A6" s="76" t="s">
        <v>145</v>
      </c>
      <c r="B6" s="5" t="s">
        <v>538</v>
      </c>
      <c r="C6" s="198">
        <v>105417433</v>
      </c>
      <c r="D6" s="198">
        <v>16218687</v>
      </c>
      <c r="E6" s="198">
        <v>54952433</v>
      </c>
      <c r="F6" s="206">
        <f>SUM(C6:E6)</f>
        <v>176588553</v>
      </c>
    </row>
    <row r="7" spans="1:6" ht="22.5" customHeight="1" x14ac:dyDescent="0.25">
      <c r="A7" s="44" t="s">
        <v>264</v>
      </c>
      <c r="B7" s="44"/>
      <c r="C7" s="198"/>
      <c r="D7" s="198"/>
      <c r="E7" s="198"/>
      <c r="F7" s="198"/>
    </row>
  </sheetData>
  <mergeCells count="2">
    <mergeCell ref="A1:F1"/>
    <mergeCell ref="A2:F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opLeftCell="A20" zoomScaleNormal="100" workbookViewId="0">
      <selection activeCell="P71" sqref="P71"/>
    </sheetView>
  </sheetViews>
  <sheetFormatPr defaultRowHeight="15" x14ac:dyDescent="0.25"/>
  <cols>
    <col min="1" max="1" width="86.42578125" customWidth="1"/>
    <col min="3" max="3" width="15.140625" style="195" customWidth="1"/>
    <col min="4" max="4" width="17.28515625" style="195" customWidth="1"/>
    <col min="5" max="5" width="16" style="195" customWidth="1"/>
  </cols>
  <sheetData>
    <row r="1" spans="1:5" ht="28.5" customHeight="1" x14ac:dyDescent="0.25">
      <c r="A1" s="410" t="s">
        <v>1021</v>
      </c>
      <c r="B1" s="417"/>
      <c r="C1" s="417"/>
      <c r="D1" s="195" t="s">
        <v>795</v>
      </c>
    </row>
    <row r="2" spans="1:5" ht="42" customHeight="1" x14ac:dyDescent="0.25">
      <c r="A2" s="418" t="s">
        <v>865</v>
      </c>
      <c r="B2" s="408"/>
      <c r="C2" s="408"/>
    </row>
    <row r="3" spans="1:5" ht="23.25" customHeight="1" x14ac:dyDescent="0.25">
      <c r="A3" s="4" t="s">
        <v>358</v>
      </c>
    </row>
    <row r="4" spans="1:5" ht="30.75" x14ac:dyDescent="0.3">
      <c r="A4" s="44" t="s">
        <v>136</v>
      </c>
      <c r="B4" s="3" t="s">
        <v>380</v>
      </c>
      <c r="C4" s="214" t="s">
        <v>265</v>
      </c>
      <c r="D4" s="215" t="s">
        <v>277</v>
      </c>
      <c r="E4" s="149" t="s">
        <v>1036</v>
      </c>
    </row>
    <row r="5" spans="1:5" ht="15.75" x14ac:dyDescent="0.3">
      <c r="A5" s="81" t="s">
        <v>844</v>
      </c>
      <c r="B5" s="7" t="s">
        <v>414</v>
      </c>
      <c r="C5" s="214"/>
      <c r="D5" s="215"/>
      <c r="E5" s="149"/>
    </row>
    <row r="6" spans="1:5" ht="15.75" x14ac:dyDescent="0.3">
      <c r="A6" s="81" t="s">
        <v>845</v>
      </c>
      <c r="B6" s="7" t="s">
        <v>415</v>
      </c>
      <c r="C6" s="214"/>
      <c r="D6" s="215"/>
      <c r="E6" s="149"/>
    </row>
    <row r="7" spans="1:5" ht="15.75" x14ac:dyDescent="0.3">
      <c r="A7" s="81" t="s">
        <v>846</v>
      </c>
      <c r="B7" s="7" t="s">
        <v>454</v>
      </c>
      <c r="C7" s="214"/>
      <c r="D7" s="215"/>
      <c r="E7" s="149"/>
    </row>
    <row r="8" spans="1:5" x14ac:dyDescent="0.25">
      <c r="A8" s="44" t="s">
        <v>359</v>
      </c>
      <c r="B8" s="7" t="s">
        <v>457</v>
      </c>
      <c r="C8" s="214"/>
      <c r="D8" s="215"/>
      <c r="E8" s="215">
        <v>0</v>
      </c>
    </row>
    <row r="9" spans="1:5" x14ac:dyDescent="0.25">
      <c r="A9" s="12" t="s">
        <v>692</v>
      </c>
      <c r="B9" s="6" t="s">
        <v>459</v>
      </c>
      <c r="C9" s="198"/>
      <c r="D9" s="198"/>
      <c r="E9" s="198"/>
    </row>
    <row r="10" spans="1:5" x14ac:dyDescent="0.25">
      <c r="A10" s="12" t="s">
        <v>693</v>
      </c>
      <c r="B10" s="6" t="s">
        <v>459</v>
      </c>
      <c r="C10" s="198"/>
      <c r="D10" s="198"/>
      <c r="E10" s="198"/>
    </row>
    <row r="11" spans="1:5" x14ac:dyDescent="0.25">
      <c r="A11" s="12" t="s">
        <v>694</v>
      </c>
      <c r="B11" s="6" t="s">
        <v>459</v>
      </c>
      <c r="C11" s="198"/>
      <c r="D11" s="198"/>
      <c r="E11" s="198"/>
    </row>
    <row r="12" spans="1:5" x14ac:dyDescent="0.25">
      <c r="A12" s="12" t="s">
        <v>695</v>
      </c>
      <c r="B12" s="6" t="s">
        <v>459</v>
      </c>
      <c r="C12" s="198"/>
      <c r="D12" s="198"/>
      <c r="E12" s="198"/>
    </row>
    <row r="13" spans="1:5" x14ac:dyDescent="0.25">
      <c r="A13" s="13" t="s">
        <v>696</v>
      </c>
      <c r="B13" s="6" t="s">
        <v>459</v>
      </c>
      <c r="C13" s="198"/>
      <c r="D13" s="198"/>
      <c r="E13" s="198"/>
    </row>
    <row r="14" spans="1:5" x14ac:dyDescent="0.25">
      <c r="A14" s="13" t="s">
        <v>697</v>
      </c>
      <c r="B14" s="6" t="s">
        <v>459</v>
      </c>
      <c r="C14" s="198"/>
      <c r="D14" s="198"/>
      <c r="E14" s="198"/>
    </row>
    <row r="15" spans="1:5" x14ac:dyDescent="0.25">
      <c r="A15" s="15" t="s">
        <v>273</v>
      </c>
      <c r="B15" s="14" t="s">
        <v>459</v>
      </c>
      <c r="C15" s="198"/>
      <c r="D15" s="198"/>
      <c r="E15" s="198"/>
    </row>
    <row r="16" spans="1:5" x14ac:dyDescent="0.25">
      <c r="A16" s="12" t="s">
        <v>698</v>
      </c>
      <c r="B16" s="6" t="s">
        <v>460</v>
      </c>
      <c r="C16" s="198"/>
      <c r="D16" s="198"/>
      <c r="E16" s="198"/>
    </row>
    <row r="17" spans="1:5" x14ac:dyDescent="0.25">
      <c r="A17" s="16" t="s">
        <v>272</v>
      </c>
      <c r="B17" s="14" t="s">
        <v>460</v>
      </c>
      <c r="C17" s="198"/>
      <c r="D17" s="198"/>
      <c r="E17" s="198"/>
    </row>
    <row r="18" spans="1:5" x14ac:dyDescent="0.25">
      <c r="A18" s="12" t="s">
        <v>699</v>
      </c>
      <c r="B18" s="6" t="s">
        <v>461</v>
      </c>
      <c r="C18" s="198"/>
      <c r="D18" s="198"/>
      <c r="E18" s="198"/>
    </row>
    <row r="19" spans="1:5" x14ac:dyDescent="0.25">
      <c r="A19" s="12" t="s">
        <v>700</v>
      </c>
      <c r="B19" s="6" t="s">
        <v>461</v>
      </c>
      <c r="C19" s="198"/>
      <c r="D19" s="198"/>
      <c r="E19" s="198"/>
    </row>
    <row r="20" spans="1:5" x14ac:dyDescent="0.25">
      <c r="A20" s="13" t="s">
        <v>701</v>
      </c>
      <c r="B20" s="6" t="s">
        <v>461</v>
      </c>
      <c r="C20" s="198"/>
      <c r="D20" s="198"/>
      <c r="E20" s="198"/>
    </row>
    <row r="21" spans="1:5" x14ac:dyDescent="0.25">
      <c r="A21" s="13" t="s">
        <v>702</v>
      </c>
      <c r="B21" s="6" t="s">
        <v>461</v>
      </c>
      <c r="C21" s="198"/>
      <c r="D21" s="198"/>
      <c r="E21" s="198"/>
    </row>
    <row r="22" spans="1:5" x14ac:dyDescent="0.25">
      <c r="A22" s="13" t="s">
        <v>703</v>
      </c>
      <c r="B22" s="6" t="s">
        <v>461</v>
      </c>
      <c r="C22" s="198"/>
      <c r="D22" s="198"/>
      <c r="E22" s="198"/>
    </row>
    <row r="23" spans="1:5" ht="30" x14ac:dyDescent="0.25">
      <c r="A23" s="17" t="s">
        <v>704</v>
      </c>
      <c r="B23" s="6" t="s">
        <v>461</v>
      </c>
      <c r="C23" s="198"/>
      <c r="D23" s="198"/>
      <c r="E23" s="198"/>
    </row>
    <row r="24" spans="1:5" x14ac:dyDescent="0.25">
      <c r="A24" s="11" t="s">
        <v>271</v>
      </c>
      <c r="B24" s="14" t="s">
        <v>461</v>
      </c>
      <c r="C24" s="198"/>
      <c r="D24" s="198"/>
      <c r="E24" s="198"/>
    </row>
    <row r="25" spans="1:5" x14ac:dyDescent="0.25">
      <c r="A25" s="12" t="s">
        <v>705</v>
      </c>
      <c r="B25" s="6" t="s">
        <v>462</v>
      </c>
      <c r="C25" s="198"/>
      <c r="D25" s="198"/>
      <c r="E25" s="198"/>
    </row>
    <row r="26" spans="1:5" x14ac:dyDescent="0.25">
      <c r="A26" s="12" t="s">
        <v>706</v>
      </c>
      <c r="B26" s="6" t="s">
        <v>462</v>
      </c>
      <c r="C26" s="198"/>
      <c r="D26" s="198"/>
      <c r="E26" s="198"/>
    </row>
    <row r="27" spans="1:5" x14ac:dyDescent="0.25">
      <c r="A27" s="11" t="s">
        <v>270</v>
      </c>
      <c r="B27" s="8" t="s">
        <v>462</v>
      </c>
      <c r="C27" s="198"/>
      <c r="D27" s="198"/>
      <c r="E27" s="198"/>
    </row>
    <row r="28" spans="1:5" x14ac:dyDescent="0.25">
      <c r="A28" s="12" t="s">
        <v>707</v>
      </c>
      <c r="B28" s="6" t="s">
        <v>463</v>
      </c>
      <c r="C28" s="198"/>
      <c r="D28" s="198"/>
      <c r="E28" s="198"/>
    </row>
    <row r="29" spans="1:5" x14ac:dyDescent="0.25">
      <c r="A29" s="12" t="s">
        <v>708</v>
      </c>
      <c r="B29" s="6" t="s">
        <v>463</v>
      </c>
      <c r="C29" s="198"/>
      <c r="D29" s="198"/>
      <c r="E29" s="198"/>
    </row>
    <row r="30" spans="1:5" x14ac:dyDescent="0.25">
      <c r="A30" s="13" t="s">
        <v>709</v>
      </c>
      <c r="B30" s="6" t="s">
        <v>463</v>
      </c>
      <c r="C30" s="198"/>
      <c r="D30" s="198"/>
      <c r="E30" s="198"/>
    </row>
    <row r="31" spans="1:5" x14ac:dyDescent="0.25">
      <c r="A31" s="13" t="s">
        <v>710</v>
      </c>
      <c r="B31" s="6" t="s">
        <v>463</v>
      </c>
      <c r="C31" s="198"/>
      <c r="D31" s="198"/>
      <c r="E31" s="198"/>
    </row>
    <row r="32" spans="1:5" x14ac:dyDescent="0.25">
      <c r="A32" s="13" t="s">
        <v>711</v>
      </c>
      <c r="B32" s="6" t="s">
        <v>463</v>
      </c>
      <c r="C32" s="198"/>
      <c r="D32" s="198"/>
      <c r="E32" s="198"/>
    </row>
    <row r="33" spans="1:5" x14ac:dyDescent="0.25">
      <c r="A33" s="13" t="s">
        <v>712</v>
      </c>
      <c r="B33" s="6" t="s">
        <v>463</v>
      </c>
      <c r="C33" s="198"/>
      <c r="D33" s="198"/>
      <c r="E33" s="198"/>
    </row>
    <row r="34" spans="1:5" x14ac:dyDescent="0.25">
      <c r="A34" s="13" t="s">
        <v>713</v>
      </c>
      <c r="B34" s="6" t="s">
        <v>463</v>
      </c>
      <c r="C34" s="198"/>
      <c r="D34" s="198"/>
      <c r="E34" s="198"/>
    </row>
    <row r="35" spans="1:5" x14ac:dyDescent="0.25">
      <c r="A35" s="13" t="s">
        <v>714</v>
      </c>
      <c r="B35" s="6" t="s">
        <v>463</v>
      </c>
      <c r="C35" s="198"/>
      <c r="D35" s="198"/>
      <c r="E35" s="198"/>
    </row>
    <row r="36" spans="1:5" x14ac:dyDescent="0.25">
      <c r="A36" s="13" t="s">
        <v>715</v>
      </c>
      <c r="B36" s="6" t="s">
        <v>463</v>
      </c>
      <c r="C36" s="198">
        <v>0</v>
      </c>
      <c r="D36" s="198">
        <v>0</v>
      </c>
      <c r="E36" s="198">
        <v>98500</v>
      </c>
    </row>
    <row r="37" spans="1:5" x14ac:dyDescent="0.25">
      <c r="A37" s="13" t="s">
        <v>716</v>
      </c>
      <c r="B37" s="6" t="s">
        <v>463</v>
      </c>
      <c r="C37" s="198"/>
      <c r="D37" s="198"/>
      <c r="E37" s="198"/>
    </row>
    <row r="38" spans="1:5" ht="30" x14ac:dyDescent="0.25">
      <c r="A38" s="13" t="s">
        <v>717</v>
      </c>
      <c r="B38" s="6" t="s">
        <v>463</v>
      </c>
      <c r="C38" s="198">
        <v>4212000</v>
      </c>
      <c r="D38" s="198">
        <v>4753828</v>
      </c>
      <c r="E38" s="198">
        <v>4652602</v>
      </c>
    </row>
    <row r="39" spans="1:5" ht="30" x14ac:dyDescent="0.25">
      <c r="A39" s="13" t="s">
        <v>718</v>
      </c>
      <c r="B39" s="6" t="s">
        <v>463</v>
      </c>
      <c r="C39" s="198"/>
      <c r="D39" s="198"/>
      <c r="E39" s="198"/>
    </row>
    <row r="40" spans="1:5" x14ac:dyDescent="0.25">
      <c r="A40" s="11" t="s">
        <v>719</v>
      </c>
      <c r="B40" s="14" t="s">
        <v>463</v>
      </c>
      <c r="C40" s="198">
        <f>SUM(C28:C39)</f>
        <v>4212000</v>
      </c>
      <c r="D40" s="198">
        <f>SUM(D28:D39)</f>
        <v>4753828</v>
      </c>
      <c r="E40" s="198">
        <f>SUM(E28:E39)</f>
        <v>4751102</v>
      </c>
    </row>
    <row r="41" spans="1:5" ht="15.75" x14ac:dyDescent="0.25">
      <c r="A41" s="18" t="s">
        <v>720</v>
      </c>
      <c r="B41" s="9" t="s">
        <v>464</v>
      </c>
      <c r="C41" s="216">
        <f>C8+C15+C17+C24+C27+C40</f>
        <v>4212000</v>
      </c>
      <c r="D41" s="216">
        <f>D8+D15+D17+D24+D27+D40</f>
        <v>4753828</v>
      </c>
      <c r="E41" s="216">
        <f>E8+E15+E17+E24+E27+E40+E7+E6+E5</f>
        <v>4751102</v>
      </c>
    </row>
  </sheetData>
  <mergeCells count="2">
    <mergeCell ref="A1:C1"/>
    <mergeCell ref="A2:C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A17" zoomScale="98" zoomScaleNormal="98" workbookViewId="0">
      <selection activeCell="P71" sqref="P71"/>
    </sheetView>
  </sheetViews>
  <sheetFormatPr defaultRowHeight="15" x14ac:dyDescent="0.25"/>
  <cols>
    <col min="1" max="1" width="45.28515625" customWidth="1"/>
    <col min="2" max="2" width="11.7109375" customWidth="1"/>
    <col min="3" max="3" width="13" customWidth="1"/>
    <col min="4" max="4" width="13.7109375" customWidth="1"/>
    <col min="5" max="5" width="11.140625" customWidth="1"/>
    <col min="6" max="6" width="12.7109375" customWidth="1"/>
    <col min="7" max="7" width="11.7109375" customWidth="1"/>
    <col min="8" max="9" width="10.140625" customWidth="1"/>
    <col min="10" max="10" width="10.28515625" customWidth="1"/>
    <col min="11" max="12" width="11.140625" customWidth="1"/>
    <col min="13" max="13" width="12.7109375" customWidth="1"/>
    <col min="14" max="14" width="10.140625" customWidth="1"/>
    <col min="15" max="15" width="10.85546875" customWidth="1"/>
    <col min="16" max="16" width="11" customWidth="1"/>
  </cols>
  <sheetData>
    <row r="1" spans="1:16" s="267" customFormat="1" ht="34.9" customHeight="1" thickBot="1" x14ac:dyDescent="0.35">
      <c r="A1" s="269" t="s">
        <v>1018</v>
      </c>
      <c r="B1" s="402" t="s">
        <v>878</v>
      </c>
      <c r="C1" s="403"/>
      <c r="D1" s="403"/>
      <c r="E1" s="404" t="s">
        <v>852</v>
      </c>
      <c r="F1" s="405"/>
      <c r="G1" s="405"/>
      <c r="H1" s="402" t="s">
        <v>155</v>
      </c>
      <c r="I1" s="403"/>
      <c r="J1" s="403"/>
      <c r="K1" s="402" t="s">
        <v>879</v>
      </c>
      <c r="L1" s="403"/>
      <c r="M1" s="403"/>
      <c r="N1" s="406" t="s">
        <v>880</v>
      </c>
      <c r="O1" s="407"/>
      <c r="P1" s="407"/>
    </row>
    <row r="2" spans="1:16" ht="25.9" customHeight="1" thickBot="1" x14ac:dyDescent="0.3">
      <c r="A2" s="268" t="s">
        <v>136</v>
      </c>
      <c r="B2" s="226" t="s">
        <v>853</v>
      </c>
      <c r="C2" s="227" t="s">
        <v>854</v>
      </c>
      <c r="D2" s="228" t="s">
        <v>855</v>
      </c>
      <c r="E2" s="229" t="s">
        <v>853</v>
      </c>
      <c r="F2" s="230" t="s">
        <v>854</v>
      </c>
      <c r="G2" s="231" t="s">
        <v>855</v>
      </c>
      <c r="H2" s="229" t="s">
        <v>853</v>
      </c>
      <c r="I2" s="230" t="s">
        <v>854</v>
      </c>
      <c r="J2" s="231" t="s">
        <v>855</v>
      </c>
      <c r="K2" s="229" t="s">
        <v>853</v>
      </c>
      <c r="L2" s="230" t="s">
        <v>854</v>
      </c>
      <c r="M2" s="230" t="s">
        <v>855</v>
      </c>
      <c r="N2" s="310" t="s">
        <v>853</v>
      </c>
      <c r="O2" s="311" t="s">
        <v>854</v>
      </c>
      <c r="P2" s="312" t="s">
        <v>855</v>
      </c>
    </row>
    <row r="3" spans="1:16" s="164" customFormat="1" ht="16.899999999999999" customHeight="1" x14ac:dyDescent="0.25">
      <c r="A3" s="272" t="s">
        <v>881</v>
      </c>
      <c r="B3" s="274">
        <v>136842000</v>
      </c>
      <c r="C3" s="275">
        <v>133297819</v>
      </c>
      <c r="D3" s="276">
        <v>133297819</v>
      </c>
      <c r="E3" s="273">
        <v>21401000</v>
      </c>
      <c r="F3" s="277">
        <v>23366307</v>
      </c>
      <c r="G3" s="278">
        <v>23366307</v>
      </c>
      <c r="H3" s="279">
        <v>35000000</v>
      </c>
      <c r="I3" s="280">
        <v>32347479</v>
      </c>
      <c r="J3" s="281">
        <v>32347479</v>
      </c>
      <c r="K3" s="273">
        <v>74241000</v>
      </c>
      <c r="L3" s="277">
        <v>71348104</v>
      </c>
      <c r="M3" s="301">
        <v>71348104</v>
      </c>
      <c r="N3" s="313">
        <v>6200000</v>
      </c>
      <c r="O3" s="277">
        <v>6235929</v>
      </c>
      <c r="P3" s="314">
        <v>6235929</v>
      </c>
    </row>
    <row r="4" spans="1:16" ht="17.45" customHeight="1" x14ac:dyDescent="0.25">
      <c r="A4" s="168" t="s">
        <v>882</v>
      </c>
      <c r="B4" s="169">
        <v>2472000</v>
      </c>
      <c r="C4" s="170">
        <v>5739677</v>
      </c>
      <c r="D4" s="171">
        <v>5739677</v>
      </c>
      <c r="E4" s="169">
        <v>0</v>
      </c>
      <c r="F4" s="170">
        <v>1261500</v>
      </c>
      <c r="G4" s="171">
        <v>1261500</v>
      </c>
      <c r="H4" s="172">
        <v>2472000</v>
      </c>
      <c r="I4" s="173">
        <v>4101728</v>
      </c>
      <c r="J4" s="174">
        <v>4101728</v>
      </c>
      <c r="K4" s="169">
        <v>0</v>
      </c>
      <c r="L4" s="170">
        <v>0</v>
      </c>
      <c r="M4" s="302">
        <v>0</v>
      </c>
      <c r="N4" s="315">
        <v>0</v>
      </c>
      <c r="O4" s="170">
        <v>376449</v>
      </c>
      <c r="P4" s="316">
        <v>376449</v>
      </c>
    </row>
    <row r="5" spans="1:16" ht="17.45" customHeight="1" x14ac:dyDescent="0.25">
      <c r="A5" s="168" t="s">
        <v>883</v>
      </c>
      <c r="B5" s="169">
        <v>700000</v>
      </c>
      <c r="C5" s="170">
        <v>0</v>
      </c>
      <c r="D5" s="171">
        <v>0</v>
      </c>
      <c r="E5" s="169">
        <v>0</v>
      </c>
      <c r="F5" s="170">
        <v>0</v>
      </c>
      <c r="G5" s="171">
        <v>0</v>
      </c>
      <c r="H5" s="172">
        <v>700000</v>
      </c>
      <c r="I5" s="173">
        <v>0</v>
      </c>
      <c r="J5" s="174">
        <v>0</v>
      </c>
      <c r="K5" s="169">
        <v>0</v>
      </c>
      <c r="L5" s="170">
        <v>0</v>
      </c>
      <c r="M5" s="302">
        <v>0</v>
      </c>
      <c r="N5" s="315">
        <v>0</v>
      </c>
      <c r="O5" s="170">
        <v>0</v>
      </c>
      <c r="P5" s="316">
        <v>0</v>
      </c>
    </row>
    <row r="6" spans="1:16" ht="17.45" customHeight="1" x14ac:dyDescent="0.25">
      <c r="A6" s="168" t="s">
        <v>884</v>
      </c>
      <c r="B6" s="169">
        <v>2055000</v>
      </c>
      <c r="C6" s="170">
        <v>2320686</v>
      </c>
      <c r="D6" s="171">
        <v>2298172</v>
      </c>
      <c r="E6" s="169">
        <v>1750000</v>
      </c>
      <c r="F6" s="170">
        <v>2232746</v>
      </c>
      <c r="G6" s="171">
        <v>2210232</v>
      </c>
      <c r="H6" s="172">
        <v>0</v>
      </c>
      <c r="I6" s="173">
        <v>0</v>
      </c>
      <c r="J6" s="174">
        <v>0</v>
      </c>
      <c r="K6" s="169">
        <v>155000</v>
      </c>
      <c r="L6" s="170">
        <v>0</v>
      </c>
      <c r="M6" s="302">
        <v>0</v>
      </c>
      <c r="N6" s="315">
        <v>150000</v>
      </c>
      <c r="O6" s="170">
        <v>87940</v>
      </c>
      <c r="P6" s="316">
        <v>87940</v>
      </c>
    </row>
    <row r="7" spans="1:16" ht="21.6" customHeight="1" x14ac:dyDescent="0.25">
      <c r="A7" s="168" t="s">
        <v>885</v>
      </c>
      <c r="B7" s="169">
        <v>2740500</v>
      </c>
      <c r="C7" s="170">
        <v>2740500</v>
      </c>
      <c r="D7" s="171">
        <v>2740500</v>
      </c>
      <c r="E7" s="169">
        <v>0</v>
      </c>
      <c r="F7" s="170">
        <v>0</v>
      </c>
      <c r="G7" s="171">
        <v>0</v>
      </c>
      <c r="H7" s="175">
        <v>0</v>
      </c>
      <c r="I7" s="176">
        <v>0</v>
      </c>
      <c r="J7" s="177">
        <v>0</v>
      </c>
      <c r="K7" s="169">
        <v>2740500</v>
      </c>
      <c r="L7" s="170">
        <v>2740500</v>
      </c>
      <c r="M7" s="302">
        <v>2740500</v>
      </c>
      <c r="N7" s="315">
        <v>0</v>
      </c>
      <c r="O7" s="170">
        <v>0</v>
      </c>
      <c r="P7" s="316">
        <v>0</v>
      </c>
    </row>
    <row r="8" spans="1:16" ht="17.45" customHeight="1" x14ac:dyDescent="0.25">
      <c r="A8" s="168" t="s">
        <v>886</v>
      </c>
      <c r="B8" s="169">
        <v>4605000</v>
      </c>
      <c r="C8" s="170">
        <v>4370000</v>
      </c>
      <c r="D8" s="171">
        <v>4370000</v>
      </c>
      <c r="E8" s="169">
        <v>583000</v>
      </c>
      <c r="F8" s="170">
        <v>604000</v>
      </c>
      <c r="G8" s="171">
        <v>604000</v>
      </c>
      <c r="H8" s="172">
        <v>1526000</v>
      </c>
      <c r="I8" s="173">
        <v>1190000</v>
      </c>
      <c r="J8" s="174">
        <v>1190000</v>
      </c>
      <c r="K8" s="169">
        <v>2312000</v>
      </c>
      <c r="L8" s="170">
        <v>2410000</v>
      </c>
      <c r="M8" s="302">
        <v>2410000</v>
      </c>
      <c r="N8" s="315">
        <v>184000</v>
      </c>
      <c r="O8" s="170">
        <v>166000</v>
      </c>
      <c r="P8" s="316">
        <v>166000</v>
      </c>
    </row>
    <row r="9" spans="1:16" ht="17.45" customHeight="1" x14ac:dyDescent="0.25">
      <c r="A9" s="168" t="s">
        <v>887</v>
      </c>
      <c r="B9" s="169">
        <v>0</v>
      </c>
      <c r="C9" s="170">
        <v>0</v>
      </c>
      <c r="D9" s="171">
        <v>0</v>
      </c>
      <c r="E9" s="169">
        <v>0</v>
      </c>
      <c r="F9" s="170">
        <v>0</v>
      </c>
      <c r="G9" s="171">
        <v>0</v>
      </c>
      <c r="H9" s="172">
        <v>0</v>
      </c>
      <c r="I9" s="173">
        <v>0</v>
      </c>
      <c r="J9" s="174">
        <v>0</v>
      </c>
      <c r="K9" s="169">
        <v>0</v>
      </c>
      <c r="L9" s="170">
        <v>0</v>
      </c>
      <c r="M9" s="302">
        <v>0</v>
      </c>
      <c r="N9" s="315">
        <v>0</v>
      </c>
      <c r="O9" s="170">
        <v>0</v>
      </c>
      <c r="P9" s="316">
        <v>0</v>
      </c>
    </row>
    <row r="10" spans="1:16" ht="17.45" customHeight="1" x14ac:dyDescent="0.25">
      <c r="A10" s="168" t="s">
        <v>888</v>
      </c>
      <c r="B10" s="169">
        <v>900000</v>
      </c>
      <c r="C10" s="170">
        <v>617410</v>
      </c>
      <c r="D10" s="171">
        <v>617410</v>
      </c>
      <c r="E10" s="169">
        <v>0</v>
      </c>
      <c r="F10" s="170">
        <v>0</v>
      </c>
      <c r="G10" s="171">
        <v>0</v>
      </c>
      <c r="H10" s="172">
        <v>300000</v>
      </c>
      <c r="I10" s="173">
        <v>229530</v>
      </c>
      <c r="J10" s="174">
        <v>229530</v>
      </c>
      <c r="K10" s="169">
        <v>600000</v>
      </c>
      <c r="L10" s="170">
        <v>387880</v>
      </c>
      <c r="M10" s="302">
        <v>387880</v>
      </c>
      <c r="N10" s="315">
        <v>0</v>
      </c>
      <c r="O10" s="170">
        <v>0</v>
      </c>
      <c r="P10" s="316">
        <v>0</v>
      </c>
    </row>
    <row r="11" spans="1:16" ht="17.45" customHeight="1" x14ac:dyDescent="0.25">
      <c r="A11" s="168" t="s">
        <v>889</v>
      </c>
      <c r="B11" s="169">
        <v>155000</v>
      </c>
      <c r="C11" s="170">
        <v>1224200</v>
      </c>
      <c r="D11" s="171">
        <v>1224200</v>
      </c>
      <c r="E11" s="169">
        <v>0</v>
      </c>
      <c r="F11" s="170">
        <v>500000</v>
      </c>
      <c r="G11" s="171">
        <v>500000</v>
      </c>
      <c r="H11" s="175">
        <v>0</v>
      </c>
      <c r="I11" s="178">
        <v>658800</v>
      </c>
      <c r="J11" s="179">
        <v>658800</v>
      </c>
      <c r="K11" s="169">
        <v>155000</v>
      </c>
      <c r="L11" s="170">
        <v>65400</v>
      </c>
      <c r="M11" s="302">
        <v>65400</v>
      </c>
      <c r="N11" s="315">
        <v>0</v>
      </c>
      <c r="O11" s="170">
        <v>0</v>
      </c>
      <c r="P11" s="316">
        <v>0</v>
      </c>
    </row>
    <row r="12" spans="1:16" ht="17.45" customHeight="1" x14ac:dyDescent="0.25">
      <c r="A12" s="168" t="s">
        <v>890</v>
      </c>
      <c r="B12" s="169">
        <v>150469500</v>
      </c>
      <c r="C12" s="170">
        <v>150310292</v>
      </c>
      <c r="D12" s="171">
        <v>150287778</v>
      </c>
      <c r="E12" s="169">
        <v>23734000</v>
      </c>
      <c r="F12" s="170">
        <v>27964553</v>
      </c>
      <c r="G12" s="171">
        <v>27942039</v>
      </c>
      <c r="H12" s="172">
        <v>39998000</v>
      </c>
      <c r="I12" s="173">
        <v>38527537</v>
      </c>
      <c r="J12" s="174">
        <v>38527537</v>
      </c>
      <c r="K12" s="169">
        <v>80203500</v>
      </c>
      <c r="L12" s="170">
        <v>76951884</v>
      </c>
      <c r="M12" s="302">
        <v>76951884</v>
      </c>
      <c r="N12" s="315">
        <v>6534000</v>
      </c>
      <c r="O12" s="170">
        <v>6866318</v>
      </c>
      <c r="P12" s="316">
        <v>6866318</v>
      </c>
    </row>
    <row r="13" spans="1:16" ht="17.45" customHeight="1" x14ac:dyDescent="0.25">
      <c r="A13" s="168" t="s">
        <v>891</v>
      </c>
      <c r="B13" s="169">
        <v>10733000</v>
      </c>
      <c r="C13" s="170">
        <v>10577687</v>
      </c>
      <c r="D13" s="171">
        <v>10031404</v>
      </c>
      <c r="E13" s="169">
        <v>10733000</v>
      </c>
      <c r="F13" s="170">
        <v>10577687</v>
      </c>
      <c r="G13" s="171">
        <v>10031404</v>
      </c>
      <c r="H13" s="175">
        <v>0</v>
      </c>
      <c r="I13" s="176">
        <v>0</v>
      </c>
      <c r="J13" s="177">
        <v>0</v>
      </c>
      <c r="K13" s="169">
        <v>0</v>
      </c>
      <c r="L13" s="170">
        <v>0</v>
      </c>
      <c r="M13" s="302">
        <v>0</v>
      </c>
      <c r="N13" s="315">
        <v>0</v>
      </c>
      <c r="O13" s="170">
        <v>0</v>
      </c>
      <c r="P13" s="316">
        <v>0</v>
      </c>
    </row>
    <row r="14" spans="1:16" ht="23.45" customHeight="1" x14ac:dyDescent="0.25">
      <c r="A14" s="168" t="s">
        <v>892</v>
      </c>
      <c r="B14" s="169">
        <v>1140000</v>
      </c>
      <c r="C14" s="170">
        <v>0</v>
      </c>
      <c r="D14" s="171">
        <v>0</v>
      </c>
      <c r="E14" s="169">
        <v>0</v>
      </c>
      <c r="F14" s="170">
        <v>0</v>
      </c>
      <c r="G14" s="171">
        <v>0</v>
      </c>
      <c r="H14" s="180">
        <v>1140000</v>
      </c>
      <c r="I14" s="178">
        <v>0</v>
      </c>
      <c r="J14" s="179">
        <v>0</v>
      </c>
      <c r="K14" s="169">
        <v>0</v>
      </c>
      <c r="L14" s="170">
        <v>0</v>
      </c>
      <c r="M14" s="302">
        <v>0</v>
      </c>
      <c r="N14" s="315">
        <v>0</v>
      </c>
      <c r="O14" s="170">
        <v>0</v>
      </c>
      <c r="P14" s="316">
        <v>0</v>
      </c>
    </row>
    <row r="15" spans="1:16" ht="17.45" customHeight="1" x14ac:dyDescent="0.25">
      <c r="A15" s="168" t="s">
        <v>893</v>
      </c>
      <c r="B15" s="169">
        <v>3046000</v>
      </c>
      <c r="C15" s="170">
        <v>4832014</v>
      </c>
      <c r="D15" s="171">
        <v>4806451</v>
      </c>
      <c r="E15" s="169">
        <v>1680000</v>
      </c>
      <c r="F15" s="170">
        <v>3526116</v>
      </c>
      <c r="G15" s="171">
        <v>3500553</v>
      </c>
      <c r="H15" s="175">
        <v>0</v>
      </c>
      <c r="I15" s="173">
        <v>60550</v>
      </c>
      <c r="J15" s="174">
        <v>60550</v>
      </c>
      <c r="K15" s="169">
        <v>0</v>
      </c>
      <c r="L15" s="170">
        <v>0</v>
      </c>
      <c r="M15" s="302">
        <v>0</v>
      </c>
      <c r="N15" s="315">
        <v>1366000</v>
      </c>
      <c r="O15" s="170">
        <v>1245348</v>
      </c>
      <c r="P15" s="316">
        <v>1245348</v>
      </c>
    </row>
    <row r="16" spans="1:16" ht="17.45" customHeight="1" x14ac:dyDescent="0.25">
      <c r="A16" s="168" t="s">
        <v>894</v>
      </c>
      <c r="B16" s="169">
        <v>14919000</v>
      </c>
      <c r="C16" s="170">
        <v>15409701</v>
      </c>
      <c r="D16" s="171">
        <v>14837855</v>
      </c>
      <c r="E16" s="169">
        <v>12413000</v>
      </c>
      <c r="F16" s="170">
        <v>14103803</v>
      </c>
      <c r="G16" s="171">
        <v>13531957</v>
      </c>
      <c r="H16" s="172">
        <v>1140000</v>
      </c>
      <c r="I16" s="173">
        <v>60550</v>
      </c>
      <c r="J16" s="174">
        <v>60550</v>
      </c>
      <c r="K16" s="169">
        <v>0</v>
      </c>
      <c r="L16" s="170">
        <v>0</v>
      </c>
      <c r="M16" s="302">
        <v>0</v>
      </c>
      <c r="N16" s="315">
        <v>1366000</v>
      </c>
      <c r="O16" s="170">
        <v>1245348</v>
      </c>
      <c r="P16" s="316">
        <v>1245348</v>
      </c>
    </row>
    <row r="17" spans="1:17" ht="17.45" customHeight="1" x14ac:dyDescent="0.25">
      <c r="A17" s="181" t="s">
        <v>895</v>
      </c>
      <c r="B17" s="182">
        <f>B16+B12</f>
        <v>165388500</v>
      </c>
      <c r="C17" s="182">
        <f t="shared" ref="C17:P17" si="0">C16+C12</f>
        <v>165719993</v>
      </c>
      <c r="D17" s="182">
        <f t="shared" si="0"/>
        <v>165125633</v>
      </c>
      <c r="E17" s="182">
        <f t="shared" si="0"/>
        <v>36147000</v>
      </c>
      <c r="F17" s="182">
        <f t="shared" si="0"/>
        <v>42068356</v>
      </c>
      <c r="G17" s="182">
        <f t="shared" si="0"/>
        <v>41473996</v>
      </c>
      <c r="H17" s="182">
        <f t="shared" si="0"/>
        <v>41138000</v>
      </c>
      <c r="I17" s="182">
        <f t="shared" si="0"/>
        <v>38588087</v>
      </c>
      <c r="J17" s="182">
        <f t="shared" si="0"/>
        <v>38588087</v>
      </c>
      <c r="K17" s="182">
        <f t="shared" si="0"/>
        <v>80203500</v>
      </c>
      <c r="L17" s="182">
        <f t="shared" si="0"/>
        <v>76951884</v>
      </c>
      <c r="M17" s="303">
        <f t="shared" si="0"/>
        <v>76951884</v>
      </c>
      <c r="N17" s="317">
        <f t="shared" si="0"/>
        <v>7900000</v>
      </c>
      <c r="O17" s="182">
        <f t="shared" si="0"/>
        <v>8111666</v>
      </c>
      <c r="P17" s="318">
        <f t="shared" si="0"/>
        <v>8111666</v>
      </c>
    </row>
    <row r="18" spans="1:17" ht="25.15" customHeight="1" x14ac:dyDescent="0.25">
      <c r="A18" s="181" t="s">
        <v>896</v>
      </c>
      <c r="B18" s="182">
        <v>31736000</v>
      </c>
      <c r="C18" s="183">
        <v>26700743</v>
      </c>
      <c r="D18" s="184">
        <f>SUM(D19,D20,D21)</f>
        <v>25955945</v>
      </c>
      <c r="E18" s="182">
        <v>7191000</v>
      </c>
      <c r="F18" s="183">
        <v>7088800</v>
      </c>
      <c r="G18" s="184">
        <f>SUM(G19,G20,G21)</f>
        <v>6344002</v>
      </c>
      <c r="H18" s="180">
        <v>7986000</v>
      </c>
      <c r="I18" s="178">
        <v>5489413</v>
      </c>
      <c r="J18" s="179">
        <f>SUM(J19,J20,J21)</f>
        <v>5489413</v>
      </c>
      <c r="K18" s="182">
        <v>15173000</v>
      </c>
      <c r="L18" s="183">
        <v>12865509</v>
      </c>
      <c r="M18" s="304">
        <f>SUM(M19,M20,M21)</f>
        <v>12865509</v>
      </c>
      <c r="N18" s="317">
        <v>1386000</v>
      </c>
      <c r="O18" s="183">
        <v>1257021</v>
      </c>
      <c r="P18" s="319">
        <f>SUM(P19,P20,P21)</f>
        <v>1257021</v>
      </c>
    </row>
    <row r="19" spans="1:17" ht="17.45" customHeight="1" x14ac:dyDescent="0.25">
      <c r="A19" s="168" t="s">
        <v>897</v>
      </c>
      <c r="B19" s="169">
        <v>0</v>
      </c>
      <c r="C19" s="170">
        <v>0</v>
      </c>
      <c r="D19" s="171">
        <v>25145570</v>
      </c>
      <c r="E19" s="169">
        <v>0</v>
      </c>
      <c r="F19" s="170">
        <v>0</v>
      </c>
      <c r="G19" s="171">
        <v>6153934</v>
      </c>
      <c r="H19" s="175">
        <v>0</v>
      </c>
      <c r="I19" s="176">
        <v>0</v>
      </c>
      <c r="J19" s="174">
        <v>5310913</v>
      </c>
      <c r="K19" s="169">
        <v>0</v>
      </c>
      <c r="L19" s="170">
        <v>0</v>
      </c>
      <c r="M19" s="302">
        <v>12448602</v>
      </c>
      <c r="N19" s="315">
        <v>0</v>
      </c>
      <c r="O19" s="170">
        <v>0</v>
      </c>
      <c r="P19" s="316">
        <v>1232121</v>
      </c>
    </row>
    <row r="20" spans="1:17" ht="17.45" customHeight="1" x14ac:dyDescent="0.25">
      <c r="A20" s="168" t="s">
        <v>898</v>
      </c>
      <c r="B20" s="169">
        <v>0</v>
      </c>
      <c r="C20" s="170">
        <v>0</v>
      </c>
      <c r="D20" s="171">
        <v>100407</v>
      </c>
      <c r="E20" s="169">
        <v>0</v>
      </c>
      <c r="F20" s="170">
        <v>0</v>
      </c>
      <c r="G20" s="171">
        <v>0</v>
      </c>
      <c r="H20" s="175">
        <v>0</v>
      </c>
      <c r="I20" s="176">
        <v>0</v>
      </c>
      <c r="J20" s="177">
        <v>0</v>
      </c>
      <c r="K20" s="169">
        <v>0</v>
      </c>
      <c r="L20" s="170">
        <v>0</v>
      </c>
      <c r="M20" s="302">
        <v>100407</v>
      </c>
      <c r="N20" s="315">
        <v>0</v>
      </c>
      <c r="O20" s="170">
        <v>0</v>
      </c>
      <c r="P20" s="316">
        <v>0</v>
      </c>
    </row>
    <row r="21" spans="1:17" ht="17.45" customHeight="1" x14ac:dyDescent="0.25">
      <c r="A21" s="168" t="s">
        <v>899</v>
      </c>
      <c r="B21" s="169">
        <v>0</v>
      </c>
      <c r="C21" s="170">
        <v>0</v>
      </c>
      <c r="D21" s="171">
        <v>709968</v>
      </c>
      <c r="E21" s="169">
        <v>0</v>
      </c>
      <c r="F21" s="170">
        <v>0</v>
      </c>
      <c r="G21" s="171">
        <v>190068</v>
      </c>
      <c r="H21" s="175">
        <v>0</v>
      </c>
      <c r="I21" s="176">
        <v>0</v>
      </c>
      <c r="J21" s="174">
        <v>178500</v>
      </c>
      <c r="K21" s="169">
        <v>0</v>
      </c>
      <c r="L21" s="170">
        <v>0</v>
      </c>
      <c r="M21" s="302">
        <v>316500</v>
      </c>
      <c r="N21" s="315">
        <v>0</v>
      </c>
      <c r="O21" s="170">
        <v>0</v>
      </c>
      <c r="P21" s="316">
        <v>24900</v>
      </c>
    </row>
    <row r="22" spans="1:17" ht="30.6" customHeight="1" x14ac:dyDescent="0.25">
      <c r="A22" s="168" t="s">
        <v>900</v>
      </c>
      <c r="B22" s="169">
        <v>540000</v>
      </c>
      <c r="C22" s="170">
        <v>357963</v>
      </c>
      <c r="D22" s="171">
        <v>332081</v>
      </c>
      <c r="E22" s="169">
        <v>100000</v>
      </c>
      <c r="F22" s="170">
        <v>100000</v>
      </c>
      <c r="G22" s="171">
        <v>74118</v>
      </c>
      <c r="H22" s="175">
        <v>0</v>
      </c>
      <c r="I22" s="176">
        <v>0</v>
      </c>
      <c r="J22" s="177">
        <v>0</v>
      </c>
      <c r="K22" s="169">
        <v>440000</v>
      </c>
      <c r="L22" s="170">
        <v>257963</v>
      </c>
      <c r="M22" s="302">
        <v>257963</v>
      </c>
      <c r="N22" s="315">
        <v>0</v>
      </c>
      <c r="O22" s="170">
        <v>0</v>
      </c>
      <c r="P22" s="316">
        <v>0</v>
      </c>
    </row>
    <row r="23" spans="1:17" ht="17.45" customHeight="1" x14ac:dyDescent="0.25">
      <c r="A23" s="168" t="s">
        <v>901</v>
      </c>
      <c r="B23" s="169">
        <v>4615000</v>
      </c>
      <c r="C23" s="170">
        <v>6688255</v>
      </c>
      <c r="D23" s="171">
        <v>6540739</v>
      </c>
      <c r="E23" s="169">
        <v>1165000</v>
      </c>
      <c r="F23" s="170">
        <v>4140542</v>
      </c>
      <c r="G23" s="171">
        <v>3993026</v>
      </c>
      <c r="H23" s="172">
        <v>700000</v>
      </c>
      <c r="I23" s="173">
        <v>445716</v>
      </c>
      <c r="J23" s="174">
        <v>445716</v>
      </c>
      <c r="K23" s="169">
        <v>2150000</v>
      </c>
      <c r="L23" s="170">
        <v>1050120</v>
      </c>
      <c r="M23" s="302">
        <v>1050120</v>
      </c>
      <c r="N23" s="315">
        <v>600000</v>
      </c>
      <c r="O23" s="170">
        <v>1051877</v>
      </c>
      <c r="P23" s="320">
        <v>1051877</v>
      </c>
    </row>
    <row r="24" spans="1:17" s="291" customFormat="1" ht="17.45" customHeight="1" x14ac:dyDescent="0.25">
      <c r="A24" s="284" t="s">
        <v>902</v>
      </c>
      <c r="B24" s="285">
        <f>B23+B22</f>
        <v>5155000</v>
      </c>
      <c r="C24" s="285">
        <f t="shared" ref="C24:P24" si="1">C23+C22</f>
        <v>7046218</v>
      </c>
      <c r="D24" s="285">
        <f t="shared" si="1"/>
        <v>6872820</v>
      </c>
      <c r="E24" s="285">
        <f t="shared" si="1"/>
        <v>1265000</v>
      </c>
      <c r="F24" s="285">
        <f t="shared" si="1"/>
        <v>4240542</v>
      </c>
      <c r="G24" s="285">
        <f t="shared" si="1"/>
        <v>4067144</v>
      </c>
      <c r="H24" s="285">
        <f t="shared" si="1"/>
        <v>700000</v>
      </c>
      <c r="I24" s="285">
        <f t="shared" si="1"/>
        <v>445716</v>
      </c>
      <c r="J24" s="285">
        <f t="shared" si="1"/>
        <v>445716</v>
      </c>
      <c r="K24" s="285">
        <f t="shared" si="1"/>
        <v>2590000</v>
      </c>
      <c r="L24" s="285">
        <f t="shared" si="1"/>
        <v>1308083</v>
      </c>
      <c r="M24" s="299">
        <f t="shared" si="1"/>
        <v>1308083</v>
      </c>
      <c r="N24" s="321">
        <f t="shared" si="1"/>
        <v>600000</v>
      </c>
      <c r="O24" s="299">
        <f t="shared" si="1"/>
        <v>1051877</v>
      </c>
      <c r="P24" s="322">
        <f t="shared" si="1"/>
        <v>1051877</v>
      </c>
      <c r="Q24" s="300"/>
    </row>
    <row r="25" spans="1:17" s="167" customFormat="1" ht="17.45" customHeight="1" x14ac:dyDescent="0.25">
      <c r="A25" s="292" t="s">
        <v>903</v>
      </c>
      <c r="B25" s="293">
        <v>610000</v>
      </c>
      <c r="C25" s="294">
        <v>653100</v>
      </c>
      <c r="D25" s="295">
        <v>653100</v>
      </c>
      <c r="E25" s="293">
        <v>0</v>
      </c>
      <c r="F25" s="294">
        <v>0</v>
      </c>
      <c r="G25" s="295">
        <v>0</v>
      </c>
      <c r="H25" s="296">
        <v>610000</v>
      </c>
      <c r="I25" s="297">
        <v>653100</v>
      </c>
      <c r="J25" s="298">
        <v>653100</v>
      </c>
      <c r="K25" s="293">
        <v>0</v>
      </c>
      <c r="L25" s="294">
        <v>0</v>
      </c>
      <c r="M25" s="305">
        <v>0</v>
      </c>
      <c r="N25" s="323">
        <v>0</v>
      </c>
      <c r="O25" s="294">
        <v>0</v>
      </c>
      <c r="P25" s="324">
        <v>0</v>
      </c>
    </row>
    <row r="26" spans="1:17" s="167" customFormat="1" ht="17.45" customHeight="1" x14ac:dyDescent="0.25">
      <c r="A26" s="292" t="s">
        <v>904</v>
      </c>
      <c r="B26" s="293">
        <v>1795000</v>
      </c>
      <c r="C26" s="294">
        <v>1795000</v>
      </c>
      <c r="D26" s="295">
        <v>1550000</v>
      </c>
      <c r="E26" s="293">
        <v>1435000</v>
      </c>
      <c r="F26" s="294">
        <v>1795000</v>
      </c>
      <c r="G26" s="295">
        <v>1550000</v>
      </c>
      <c r="H26" s="296">
        <v>360000</v>
      </c>
      <c r="I26" s="297">
        <v>0</v>
      </c>
      <c r="J26" s="298">
        <v>0</v>
      </c>
      <c r="K26" s="293">
        <v>0</v>
      </c>
      <c r="L26" s="294">
        <v>0</v>
      </c>
      <c r="M26" s="305">
        <v>0</v>
      </c>
      <c r="N26" s="323">
        <v>0</v>
      </c>
      <c r="O26" s="294">
        <v>0</v>
      </c>
      <c r="P26" s="325">
        <v>0</v>
      </c>
    </row>
    <row r="27" spans="1:17" s="291" customFormat="1" ht="17.45" customHeight="1" x14ac:dyDescent="0.25">
      <c r="A27" s="284" t="s">
        <v>905</v>
      </c>
      <c r="B27" s="285">
        <f>SUM(B26,B25)</f>
        <v>2405000</v>
      </c>
      <c r="C27" s="285">
        <f t="shared" ref="C27:P27" si="2">SUM(C26,C25)</f>
        <v>2448100</v>
      </c>
      <c r="D27" s="285">
        <f t="shared" si="2"/>
        <v>2203100</v>
      </c>
      <c r="E27" s="285">
        <f t="shared" si="2"/>
        <v>1435000</v>
      </c>
      <c r="F27" s="285">
        <f t="shared" si="2"/>
        <v>1795000</v>
      </c>
      <c r="G27" s="285">
        <f t="shared" si="2"/>
        <v>1550000</v>
      </c>
      <c r="H27" s="285">
        <f t="shared" si="2"/>
        <v>970000</v>
      </c>
      <c r="I27" s="285">
        <f t="shared" si="2"/>
        <v>653100</v>
      </c>
      <c r="J27" s="285">
        <f t="shared" si="2"/>
        <v>653100</v>
      </c>
      <c r="K27" s="285">
        <f t="shared" si="2"/>
        <v>0</v>
      </c>
      <c r="L27" s="285">
        <f t="shared" si="2"/>
        <v>0</v>
      </c>
      <c r="M27" s="299">
        <f t="shared" si="2"/>
        <v>0</v>
      </c>
      <c r="N27" s="321">
        <f t="shared" si="2"/>
        <v>0</v>
      </c>
      <c r="O27" s="285">
        <f t="shared" si="2"/>
        <v>0</v>
      </c>
      <c r="P27" s="326">
        <f t="shared" si="2"/>
        <v>0</v>
      </c>
    </row>
    <row r="28" spans="1:17" ht="17.45" customHeight="1" x14ac:dyDescent="0.25">
      <c r="A28" s="168" t="s">
        <v>906</v>
      </c>
      <c r="B28" s="169">
        <v>20050000</v>
      </c>
      <c r="C28" s="170">
        <v>20307045</v>
      </c>
      <c r="D28" s="171">
        <v>18055209</v>
      </c>
      <c r="E28" s="169">
        <v>12950000</v>
      </c>
      <c r="F28" s="170">
        <v>13015000</v>
      </c>
      <c r="G28" s="171">
        <v>11199789</v>
      </c>
      <c r="H28" s="172">
        <v>1600000</v>
      </c>
      <c r="I28" s="173">
        <v>1570157</v>
      </c>
      <c r="J28" s="174">
        <v>1570157</v>
      </c>
      <c r="K28" s="169">
        <v>3000000</v>
      </c>
      <c r="L28" s="170">
        <v>2555730</v>
      </c>
      <c r="M28" s="302">
        <v>2555730</v>
      </c>
      <c r="N28" s="315">
        <v>2500000</v>
      </c>
      <c r="O28" s="170">
        <v>3166158</v>
      </c>
      <c r="P28" s="316">
        <v>2729533</v>
      </c>
    </row>
    <row r="29" spans="1:17" ht="17.45" customHeight="1" x14ac:dyDescent="0.25">
      <c r="A29" s="168" t="s">
        <v>907</v>
      </c>
      <c r="B29" s="169">
        <v>35650000</v>
      </c>
      <c r="C29" s="170">
        <v>27456899</v>
      </c>
      <c r="D29" s="171">
        <v>26693758</v>
      </c>
      <c r="E29" s="169">
        <v>25000000</v>
      </c>
      <c r="F29" s="170">
        <v>19500000</v>
      </c>
      <c r="G29" s="171">
        <v>19274737</v>
      </c>
      <c r="H29" s="172">
        <v>0</v>
      </c>
      <c r="I29" s="173">
        <v>0</v>
      </c>
      <c r="J29" s="174">
        <v>0</v>
      </c>
      <c r="K29" s="169">
        <v>10650000</v>
      </c>
      <c r="L29" s="170">
        <v>7956899</v>
      </c>
      <c r="M29" s="302">
        <v>7419021</v>
      </c>
      <c r="N29" s="315">
        <v>0</v>
      </c>
      <c r="O29" s="170">
        <v>0</v>
      </c>
      <c r="P29" s="316">
        <v>0</v>
      </c>
    </row>
    <row r="30" spans="1:17" ht="17.45" customHeight="1" x14ac:dyDescent="0.25">
      <c r="A30" s="168" t="s">
        <v>908</v>
      </c>
      <c r="B30" s="169">
        <v>1500000</v>
      </c>
      <c r="C30" s="170">
        <v>1500788</v>
      </c>
      <c r="D30" s="171">
        <v>1116000</v>
      </c>
      <c r="E30" s="169">
        <v>1350000</v>
      </c>
      <c r="F30" s="170">
        <v>1350000</v>
      </c>
      <c r="G30" s="171">
        <v>965212</v>
      </c>
      <c r="H30" s="172">
        <v>150000</v>
      </c>
      <c r="I30" s="173">
        <v>150788</v>
      </c>
      <c r="J30" s="174">
        <v>150788</v>
      </c>
      <c r="K30" s="169">
        <v>0</v>
      </c>
      <c r="L30" s="170">
        <v>0</v>
      </c>
      <c r="M30" s="302">
        <v>0</v>
      </c>
      <c r="N30" s="315">
        <v>0</v>
      </c>
      <c r="O30" s="170">
        <v>0</v>
      </c>
      <c r="P30" s="316">
        <v>0</v>
      </c>
    </row>
    <row r="31" spans="1:17" ht="17.45" customHeight="1" x14ac:dyDescent="0.25">
      <c r="A31" s="168" t="s">
        <v>909</v>
      </c>
      <c r="B31" s="169">
        <v>6350000</v>
      </c>
      <c r="C31" s="170">
        <v>5794486</v>
      </c>
      <c r="D31" s="171">
        <v>5151578</v>
      </c>
      <c r="E31" s="169">
        <v>2650000</v>
      </c>
      <c r="F31" s="170">
        <v>3690000</v>
      </c>
      <c r="G31" s="171">
        <v>3457924</v>
      </c>
      <c r="H31" s="172">
        <v>2250000</v>
      </c>
      <c r="I31" s="173">
        <v>1135907</v>
      </c>
      <c r="J31" s="174">
        <v>725075</v>
      </c>
      <c r="K31" s="169">
        <v>700000</v>
      </c>
      <c r="L31" s="170">
        <v>299295</v>
      </c>
      <c r="M31" s="302">
        <v>299295</v>
      </c>
      <c r="N31" s="315">
        <v>750000</v>
      </c>
      <c r="O31" s="170">
        <v>669284</v>
      </c>
      <c r="P31" s="316">
        <v>669284</v>
      </c>
    </row>
    <row r="32" spans="1:17" ht="17.45" customHeight="1" x14ac:dyDescent="0.25">
      <c r="A32" s="168" t="s">
        <v>910</v>
      </c>
      <c r="B32" s="169">
        <v>11930000</v>
      </c>
      <c r="C32" s="170">
        <v>11397205</v>
      </c>
      <c r="D32" s="171">
        <v>8263519</v>
      </c>
      <c r="E32" s="169">
        <v>11930000</v>
      </c>
      <c r="F32" s="170">
        <v>11397205</v>
      </c>
      <c r="G32" s="171">
        <v>8263519</v>
      </c>
      <c r="H32" s="172">
        <v>0</v>
      </c>
      <c r="I32" s="173">
        <v>0</v>
      </c>
      <c r="J32" s="174">
        <v>0</v>
      </c>
      <c r="K32" s="169">
        <v>0</v>
      </c>
      <c r="L32" s="170">
        <v>0</v>
      </c>
      <c r="M32" s="302">
        <v>0</v>
      </c>
      <c r="N32" s="315">
        <v>0</v>
      </c>
      <c r="O32" s="170">
        <v>0</v>
      </c>
      <c r="P32" s="316">
        <v>0</v>
      </c>
    </row>
    <row r="33" spans="1:16" s="167" customFormat="1" ht="17.45" customHeight="1" x14ac:dyDescent="0.25">
      <c r="A33" s="292" t="s">
        <v>911</v>
      </c>
      <c r="B33" s="293">
        <v>0</v>
      </c>
      <c r="C33" s="294">
        <v>0</v>
      </c>
      <c r="D33" s="295">
        <v>1803205</v>
      </c>
      <c r="E33" s="293">
        <v>0</v>
      </c>
      <c r="F33" s="294">
        <v>0</v>
      </c>
      <c r="G33" s="295">
        <v>1803205</v>
      </c>
      <c r="H33" s="296">
        <v>0</v>
      </c>
      <c r="I33" s="297">
        <v>0</v>
      </c>
      <c r="J33" s="298">
        <v>0</v>
      </c>
      <c r="K33" s="293">
        <v>0</v>
      </c>
      <c r="L33" s="294">
        <v>0</v>
      </c>
      <c r="M33" s="305">
        <v>0</v>
      </c>
      <c r="N33" s="323">
        <v>0</v>
      </c>
      <c r="O33" s="294">
        <v>0</v>
      </c>
      <c r="P33" s="325">
        <v>0</v>
      </c>
    </row>
    <row r="34" spans="1:16" ht="17.45" customHeight="1" x14ac:dyDescent="0.25">
      <c r="A34" s="168" t="s">
        <v>912</v>
      </c>
      <c r="B34" s="169">
        <v>9893000</v>
      </c>
      <c r="C34" s="170">
        <v>8815413</v>
      </c>
      <c r="D34" s="171">
        <v>7968592</v>
      </c>
      <c r="E34" s="169">
        <v>6778000</v>
      </c>
      <c r="F34" s="170">
        <v>5886201</v>
      </c>
      <c r="G34" s="171">
        <v>5039380</v>
      </c>
      <c r="H34" s="172">
        <v>2000000</v>
      </c>
      <c r="I34" s="173">
        <v>1804893</v>
      </c>
      <c r="J34" s="174">
        <v>1804893</v>
      </c>
      <c r="K34" s="169">
        <v>1105000</v>
      </c>
      <c r="L34" s="170">
        <v>1124319</v>
      </c>
      <c r="M34" s="302">
        <v>1124319</v>
      </c>
      <c r="N34" s="315">
        <v>10000</v>
      </c>
      <c r="O34" s="170">
        <v>0</v>
      </c>
      <c r="P34" s="316">
        <v>0</v>
      </c>
    </row>
    <row r="35" spans="1:16" ht="17.45" customHeight="1" x14ac:dyDescent="0.25">
      <c r="A35" s="168" t="s">
        <v>913</v>
      </c>
      <c r="B35" s="169">
        <v>13130000</v>
      </c>
      <c r="C35" s="170">
        <v>18236624</v>
      </c>
      <c r="D35" s="171">
        <v>17208373</v>
      </c>
      <c r="E35" s="169">
        <v>10030000</v>
      </c>
      <c r="F35" s="170">
        <v>14933364</v>
      </c>
      <c r="G35" s="171">
        <v>13905113</v>
      </c>
      <c r="H35" s="172">
        <v>1300000</v>
      </c>
      <c r="I35" s="173">
        <v>1566251</v>
      </c>
      <c r="J35" s="174">
        <v>1566251</v>
      </c>
      <c r="K35" s="169">
        <v>1200000</v>
      </c>
      <c r="L35" s="170">
        <v>404100</v>
      </c>
      <c r="M35" s="302">
        <v>404100</v>
      </c>
      <c r="N35" s="315">
        <v>600000</v>
      </c>
      <c r="O35" s="170">
        <v>1332909</v>
      </c>
      <c r="P35" s="316">
        <v>1332909</v>
      </c>
    </row>
    <row r="36" spans="1:16" s="167" customFormat="1" ht="17.45" customHeight="1" x14ac:dyDescent="0.25">
      <c r="A36" s="292" t="s">
        <v>914</v>
      </c>
      <c r="B36" s="293">
        <v>0</v>
      </c>
      <c r="C36" s="294">
        <v>0</v>
      </c>
      <c r="D36" s="295">
        <v>916761</v>
      </c>
      <c r="E36" s="293">
        <v>0</v>
      </c>
      <c r="F36" s="294">
        <v>0</v>
      </c>
      <c r="G36" s="295">
        <v>862286</v>
      </c>
      <c r="H36" s="296">
        <v>0</v>
      </c>
      <c r="I36" s="297">
        <v>0</v>
      </c>
      <c r="J36" s="298">
        <v>54475</v>
      </c>
      <c r="K36" s="293">
        <v>0</v>
      </c>
      <c r="L36" s="294">
        <v>0</v>
      </c>
      <c r="M36" s="305">
        <v>0</v>
      </c>
      <c r="N36" s="323">
        <v>0</v>
      </c>
      <c r="O36" s="294">
        <v>0</v>
      </c>
      <c r="P36" s="325">
        <v>0</v>
      </c>
    </row>
    <row r="37" spans="1:16" s="291" customFormat="1" ht="17.45" customHeight="1" x14ac:dyDescent="0.25">
      <c r="A37" s="284" t="s">
        <v>915</v>
      </c>
      <c r="B37" s="285">
        <f>SUM(B35,B34,B32,B31,B30,B29,B28)</f>
        <v>98503000</v>
      </c>
      <c r="C37" s="285">
        <f t="shared" ref="C37:P37" si="3">SUM(C35,C34,C32,C31,C30,C29,C28)</f>
        <v>93508460</v>
      </c>
      <c r="D37" s="285">
        <f t="shared" si="3"/>
        <v>84457029</v>
      </c>
      <c r="E37" s="285">
        <f t="shared" si="3"/>
        <v>70688000</v>
      </c>
      <c r="F37" s="285">
        <f t="shared" si="3"/>
        <v>69771770</v>
      </c>
      <c r="G37" s="285">
        <f t="shared" si="3"/>
        <v>62105674</v>
      </c>
      <c r="H37" s="285">
        <f t="shared" si="3"/>
        <v>7300000</v>
      </c>
      <c r="I37" s="285">
        <f t="shared" si="3"/>
        <v>6227996</v>
      </c>
      <c r="J37" s="285">
        <f t="shared" si="3"/>
        <v>5817164</v>
      </c>
      <c r="K37" s="285">
        <f t="shared" si="3"/>
        <v>16655000</v>
      </c>
      <c r="L37" s="285">
        <f t="shared" si="3"/>
        <v>12340343</v>
      </c>
      <c r="M37" s="299">
        <f t="shared" si="3"/>
        <v>11802465</v>
      </c>
      <c r="N37" s="321">
        <f t="shared" si="3"/>
        <v>3860000</v>
      </c>
      <c r="O37" s="285">
        <f t="shared" si="3"/>
        <v>5168351</v>
      </c>
      <c r="P37" s="326">
        <f t="shared" si="3"/>
        <v>4731726</v>
      </c>
    </row>
    <row r="38" spans="1:16" s="167" customFormat="1" ht="17.45" customHeight="1" x14ac:dyDescent="0.25">
      <c r="A38" s="292" t="s">
        <v>916</v>
      </c>
      <c r="B38" s="293">
        <v>680000</v>
      </c>
      <c r="C38" s="294">
        <v>331734</v>
      </c>
      <c r="D38" s="295">
        <v>261044</v>
      </c>
      <c r="E38" s="293">
        <v>330000</v>
      </c>
      <c r="F38" s="294">
        <v>130655</v>
      </c>
      <c r="G38" s="295">
        <v>59965</v>
      </c>
      <c r="H38" s="296">
        <v>200000</v>
      </c>
      <c r="I38" s="297">
        <v>144210</v>
      </c>
      <c r="J38" s="298">
        <v>144210</v>
      </c>
      <c r="K38" s="293">
        <v>150000</v>
      </c>
      <c r="L38" s="294">
        <v>23019</v>
      </c>
      <c r="M38" s="305">
        <v>23019</v>
      </c>
      <c r="N38" s="323">
        <v>0</v>
      </c>
      <c r="O38" s="294">
        <v>33850</v>
      </c>
      <c r="P38" s="325">
        <v>33850</v>
      </c>
    </row>
    <row r="39" spans="1:16" s="291" customFormat="1" ht="17.45" customHeight="1" x14ac:dyDescent="0.25">
      <c r="A39" s="284" t="s">
        <v>917</v>
      </c>
      <c r="B39" s="285">
        <f>SUM(B38)</f>
        <v>680000</v>
      </c>
      <c r="C39" s="285">
        <f t="shared" ref="C39:P39" si="4">SUM(C38)</f>
        <v>331734</v>
      </c>
      <c r="D39" s="285">
        <f t="shared" si="4"/>
        <v>261044</v>
      </c>
      <c r="E39" s="285">
        <f t="shared" si="4"/>
        <v>330000</v>
      </c>
      <c r="F39" s="285">
        <f t="shared" si="4"/>
        <v>130655</v>
      </c>
      <c r="G39" s="285">
        <f t="shared" si="4"/>
        <v>59965</v>
      </c>
      <c r="H39" s="285">
        <f t="shared" si="4"/>
        <v>200000</v>
      </c>
      <c r="I39" s="285">
        <f t="shared" si="4"/>
        <v>144210</v>
      </c>
      <c r="J39" s="285">
        <f t="shared" si="4"/>
        <v>144210</v>
      </c>
      <c r="K39" s="285">
        <f t="shared" si="4"/>
        <v>150000</v>
      </c>
      <c r="L39" s="285">
        <f t="shared" si="4"/>
        <v>23019</v>
      </c>
      <c r="M39" s="299">
        <f t="shared" si="4"/>
        <v>23019</v>
      </c>
      <c r="N39" s="321">
        <f t="shared" si="4"/>
        <v>0</v>
      </c>
      <c r="O39" s="285">
        <f t="shared" si="4"/>
        <v>33850</v>
      </c>
      <c r="P39" s="326">
        <f t="shared" si="4"/>
        <v>33850</v>
      </c>
    </row>
    <row r="40" spans="1:16" ht="17.45" customHeight="1" x14ac:dyDescent="0.25">
      <c r="A40" s="168" t="s">
        <v>918</v>
      </c>
      <c r="B40" s="169">
        <v>25297662</v>
      </c>
      <c r="C40" s="170">
        <v>23005004</v>
      </c>
      <c r="D40" s="171">
        <v>21641480</v>
      </c>
      <c r="E40" s="169">
        <v>17141257</v>
      </c>
      <c r="F40" s="170">
        <v>16751660</v>
      </c>
      <c r="G40" s="171">
        <v>15533363</v>
      </c>
      <c r="H40" s="172">
        <v>2527000</v>
      </c>
      <c r="I40" s="173">
        <v>1503111</v>
      </c>
      <c r="J40" s="174">
        <v>1503111</v>
      </c>
      <c r="K40" s="169">
        <v>3929405</v>
      </c>
      <c r="L40" s="170">
        <v>3272383</v>
      </c>
      <c r="M40" s="302">
        <v>3127156</v>
      </c>
      <c r="N40" s="315">
        <v>1700000</v>
      </c>
      <c r="O40" s="170">
        <v>1477850</v>
      </c>
      <c r="P40" s="316">
        <v>1477850</v>
      </c>
    </row>
    <row r="41" spans="1:16" ht="17.45" customHeight="1" x14ac:dyDescent="0.25">
      <c r="A41" s="168" t="s">
        <v>919</v>
      </c>
      <c r="B41" s="169">
        <v>0</v>
      </c>
      <c r="C41" s="170">
        <v>0</v>
      </c>
      <c r="D41" s="171">
        <v>0</v>
      </c>
      <c r="E41" s="169">
        <v>0</v>
      </c>
      <c r="F41" s="170">
        <v>0</v>
      </c>
      <c r="G41" s="171">
        <v>0</v>
      </c>
      <c r="H41" s="172">
        <v>0</v>
      </c>
      <c r="I41" s="173">
        <v>0</v>
      </c>
      <c r="J41" s="174">
        <v>0</v>
      </c>
      <c r="K41" s="169">
        <v>0</v>
      </c>
      <c r="L41" s="170">
        <v>0</v>
      </c>
      <c r="M41" s="302">
        <v>0</v>
      </c>
      <c r="N41" s="315">
        <v>0</v>
      </c>
      <c r="O41" s="170">
        <v>0</v>
      </c>
      <c r="P41" s="316">
        <v>0</v>
      </c>
    </row>
    <row r="42" spans="1:16" ht="21.6" customHeight="1" x14ac:dyDescent="0.25">
      <c r="A42" s="168" t="s">
        <v>920</v>
      </c>
      <c r="B42" s="169">
        <v>365000</v>
      </c>
      <c r="C42" s="170">
        <v>365000</v>
      </c>
      <c r="D42" s="171">
        <v>273722</v>
      </c>
      <c r="E42" s="169">
        <v>365000</v>
      </c>
      <c r="F42" s="170">
        <v>365000</v>
      </c>
      <c r="G42" s="171">
        <v>273722</v>
      </c>
      <c r="H42" s="172">
        <v>0</v>
      </c>
      <c r="I42" s="173">
        <v>0</v>
      </c>
      <c r="J42" s="174">
        <v>0</v>
      </c>
      <c r="K42" s="169">
        <v>0</v>
      </c>
      <c r="L42" s="170">
        <v>0</v>
      </c>
      <c r="M42" s="302">
        <v>0</v>
      </c>
      <c r="N42" s="315">
        <v>0</v>
      </c>
      <c r="O42" s="170">
        <v>0</v>
      </c>
      <c r="P42" s="316">
        <v>0</v>
      </c>
    </row>
    <row r="43" spans="1:16" ht="17.45" customHeight="1" x14ac:dyDescent="0.25">
      <c r="A43" s="168" t="s">
        <v>921</v>
      </c>
      <c r="B43" s="169">
        <v>7105000</v>
      </c>
      <c r="C43" s="170">
        <v>9229095</v>
      </c>
      <c r="D43" s="171">
        <v>9009699</v>
      </c>
      <c r="E43" s="169">
        <v>3135000</v>
      </c>
      <c r="F43" s="170">
        <v>7574899</v>
      </c>
      <c r="G43" s="171">
        <v>7355503</v>
      </c>
      <c r="H43" s="172">
        <v>1000000</v>
      </c>
      <c r="I43" s="173">
        <v>1127014</v>
      </c>
      <c r="J43" s="174">
        <v>1127014</v>
      </c>
      <c r="K43" s="169">
        <v>120000</v>
      </c>
      <c r="L43" s="170">
        <v>16913</v>
      </c>
      <c r="M43" s="302">
        <v>16913</v>
      </c>
      <c r="N43" s="315">
        <v>2850000</v>
      </c>
      <c r="O43" s="170">
        <v>510269</v>
      </c>
      <c r="P43" s="316">
        <v>510269</v>
      </c>
    </row>
    <row r="44" spans="1:16" s="291" customFormat="1" ht="17.45" customHeight="1" x14ac:dyDescent="0.25">
      <c r="A44" s="284" t="s">
        <v>1019</v>
      </c>
      <c r="B44" s="285">
        <f>SUM(B40:B43)</f>
        <v>32767662</v>
      </c>
      <c r="C44" s="285">
        <f t="shared" ref="C44:P44" si="5">SUM(C40:C43)</f>
        <v>32599099</v>
      </c>
      <c r="D44" s="285">
        <f t="shared" si="5"/>
        <v>30924901</v>
      </c>
      <c r="E44" s="285">
        <f t="shared" si="5"/>
        <v>20641257</v>
      </c>
      <c r="F44" s="285">
        <f t="shared" si="5"/>
        <v>24691559</v>
      </c>
      <c r="G44" s="285">
        <f t="shared" si="5"/>
        <v>23162588</v>
      </c>
      <c r="H44" s="285">
        <f t="shared" si="5"/>
        <v>3527000</v>
      </c>
      <c r="I44" s="285">
        <f t="shared" si="5"/>
        <v>2630125</v>
      </c>
      <c r="J44" s="285">
        <f t="shared" si="5"/>
        <v>2630125</v>
      </c>
      <c r="K44" s="285">
        <f t="shared" si="5"/>
        <v>4049405</v>
      </c>
      <c r="L44" s="285">
        <f t="shared" si="5"/>
        <v>3289296</v>
      </c>
      <c r="M44" s="299">
        <f t="shared" si="5"/>
        <v>3144069</v>
      </c>
      <c r="N44" s="321">
        <f t="shared" si="5"/>
        <v>4550000</v>
      </c>
      <c r="O44" s="285">
        <f t="shared" si="5"/>
        <v>1988119</v>
      </c>
      <c r="P44" s="326">
        <f t="shared" si="5"/>
        <v>1988119</v>
      </c>
    </row>
    <row r="45" spans="1:16" s="134" customFormat="1" ht="17.45" customHeight="1" x14ac:dyDescent="0.25">
      <c r="A45" s="181" t="s">
        <v>922</v>
      </c>
      <c r="B45" s="182">
        <f t="shared" ref="B45:P45" si="6">SUM(B44,B39,B37,B27,B24)</f>
        <v>139510662</v>
      </c>
      <c r="C45" s="182">
        <f t="shared" si="6"/>
        <v>135933611</v>
      </c>
      <c r="D45" s="182">
        <f t="shared" si="6"/>
        <v>124718894</v>
      </c>
      <c r="E45" s="182">
        <f t="shared" si="6"/>
        <v>94359257</v>
      </c>
      <c r="F45" s="182">
        <f t="shared" si="6"/>
        <v>100629526</v>
      </c>
      <c r="G45" s="182">
        <f t="shared" si="6"/>
        <v>90945371</v>
      </c>
      <c r="H45" s="182">
        <f t="shared" si="6"/>
        <v>12697000</v>
      </c>
      <c r="I45" s="182">
        <f t="shared" si="6"/>
        <v>10101147</v>
      </c>
      <c r="J45" s="182">
        <f t="shared" si="6"/>
        <v>9690315</v>
      </c>
      <c r="K45" s="182">
        <f t="shared" si="6"/>
        <v>23444405</v>
      </c>
      <c r="L45" s="182">
        <f t="shared" si="6"/>
        <v>16960741</v>
      </c>
      <c r="M45" s="303">
        <f t="shared" si="6"/>
        <v>16277636</v>
      </c>
      <c r="N45" s="317">
        <f t="shared" si="6"/>
        <v>9010000</v>
      </c>
      <c r="O45" s="182">
        <f t="shared" si="6"/>
        <v>8242197</v>
      </c>
      <c r="P45" s="318">
        <f t="shared" si="6"/>
        <v>7805572</v>
      </c>
    </row>
    <row r="46" spans="1:16" ht="19.899999999999999" customHeight="1" x14ac:dyDescent="0.25">
      <c r="A46" s="168" t="s">
        <v>923</v>
      </c>
      <c r="B46" s="169">
        <v>4212000</v>
      </c>
      <c r="C46" s="170">
        <v>4753828</v>
      </c>
      <c r="D46" s="171">
        <v>4751102</v>
      </c>
      <c r="E46" s="169">
        <v>4212000</v>
      </c>
      <c r="F46" s="170">
        <v>4753828</v>
      </c>
      <c r="G46" s="171">
        <v>4751102</v>
      </c>
      <c r="H46" s="172">
        <v>0</v>
      </c>
      <c r="I46" s="173">
        <v>0</v>
      </c>
      <c r="J46" s="174">
        <v>0</v>
      </c>
      <c r="K46" s="169">
        <v>0</v>
      </c>
      <c r="L46" s="170">
        <v>0</v>
      </c>
      <c r="M46" s="302">
        <v>0</v>
      </c>
      <c r="N46" s="315">
        <v>0</v>
      </c>
      <c r="O46" s="170">
        <v>0</v>
      </c>
      <c r="P46" s="316">
        <v>0</v>
      </c>
    </row>
    <row r="47" spans="1:16" s="164" customFormat="1" ht="17.45" customHeight="1" x14ac:dyDescent="0.25">
      <c r="A47" s="168" t="s">
        <v>924</v>
      </c>
      <c r="B47" s="169">
        <v>0</v>
      </c>
      <c r="C47" s="170">
        <v>0</v>
      </c>
      <c r="D47" s="171">
        <v>98500</v>
      </c>
      <c r="E47" s="169">
        <v>0</v>
      </c>
      <c r="F47" s="170">
        <v>0</v>
      </c>
      <c r="G47" s="171">
        <v>98500</v>
      </c>
      <c r="H47" s="172">
        <v>0</v>
      </c>
      <c r="I47" s="173">
        <v>0</v>
      </c>
      <c r="J47" s="174">
        <v>0</v>
      </c>
      <c r="K47" s="169">
        <v>0</v>
      </c>
      <c r="L47" s="170">
        <v>0</v>
      </c>
      <c r="M47" s="302">
        <v>0</v>
      </c>
      <c r="N47" s="315">
        <v>0</v>
      </c>
      <c r="O47" s="170">
        <v>0</v>
      </c>
      <c r="P47" s="316">
        <v>0</v>
      </c>
    </row>
    <row r="48" spans="1:16" ht="17.45" customHeight="1" x14ac:dyDescent="0.25">
      <c r="A48" s="168" t="s">
        <v>925</v>
      </c>
      <c r="B48" s="169">
        <v>0</v>
      </c>
      <c r="C48" s="170">
        <v>0</v>
      </c>
      <c r="D48" s="171">
        <v>4615490</v>
      </c>
      <c r="E48" s="169">
        <v>0</v>
      </c>
      <c r="F48" s="170">
        <v>0</v>
      </c>
      <c r="G48" s="171">
        <v>4615490</v>
      </c>
      <c r="H48" s="175">
        <v>0</v>
      </c>
      <c r="I48" s="176">
        <v>0</v>
      </c>
      <c r="J48" s="177">
        <v>0</v>
      </c>
      <c r="K48" s="169">
        <v>0</v>
      </c>
      <c r="L48" s="170">
        <v>0</v>
      </c>
      <c r="M48" s="302">
        <v>0</v>
      </c>
      <c r="N48" s="315">
        <v>0</v>
      </c>
      <c r="O48" s="170">
        <v>0</v>
      </c>
      <c r="P48" s="316">
        <v>0</v>
      </c>
    </row>
    <row r="49" spans="1:16" s="134" customFormat="1" ht="25.15" customHeight="1" x14ac:dyDescent="0.25">
      <c r="A49" s="181" t="s">
        <v>926</v>
      </c>
      <c r="B49" s="182">
        <f>B46</f>
        <v>4212000</v>
      </c>
      <c r="C49" s="182">
        <f>C46</f>
        <v>4753828</v>
      </c>
      <c r="D49" s="182">
        <f>D46</f>
        <v>4751102</v>
      </c>
      <c r="E49" s="182">
        <f>SUM(E46:E48)</f>
        <v>4212000</v>
      </c>
      <c r="F49" s="182">
        <f>SUM(F46:F48)</f>
        <v>4753828</v>
      </c>
      <c r="G49" s="182">
        <f>G46</f>
        <v>4751102</v>
      </c>
      <c r="H49" s="234">
        <v>0</v>
      </c>
      <c r="I49" s="282">
        <v>0</v>
      </c>
      <c r="J49" s="283">
        <v>0</v>
      </c>
      <c r="K49" s="182">
        <v>0</v>
      </c>
      <c r="L49" s="183">
        <v>0</v>
      </c>
      <c r="M49" s="304">
        <v>0</v>
      </c>
      <c r="N49" s="317">
        <v>0</v>
      </c>
      <c r="O49" s="183">
        <v>0</v>
      </c>
      <c r="P49" s="319">
        <v>0</v>
      </c>
    </row>
    <row r="50" spans="1:16" ht="25.9" customHeight="1" x14ac:dyDescent="0.25">
      <c r="A50" s="168" t="s">
        <v>927</v>
      </c>
      <c r="B50" s="169">
        <v>0</v>
      </c>
      <c r="C50" s="170">
        <v>794137</v>
      </c>
      <c r="D50" s="171">
        <v>794137</v>
      </c>
      <c r="E50" s="169">
        <v>0</v>
      </c>
      <c r="F50" s="170">
        <v>794137</v>
      </c>
      <c r="G50" s="171">
        <v>794137</v>
      </c>
      <c r="H50" s="175">
        <v>0</v>
      </c>
      <c r="I50" s="176">
        <v>0</v>
      </c>
      <c r="J50" s="177">
        <v>0</v>
      </c>
      <c r="K50" s="169">
        <v>0</v>
      </c>
      <c r="L50" s="170">
        <v>0</v>
      </c>
      <c r="M50" s="302">
        <v>0</v>
      </c>
      <c r="N50" s="315">
        <v>0</v>
      </c>
      <c r="O50" s="170">
        <v>0</v>
      </c>
      <c r="P50" s="316">
        <v>0</v>
      </c>
    </row>
    <row r="51" spans="1:16" s="164" customFormat="1" ht="23.45" customHeight="1" x14ac:dyDescent="0.25">
      <c r="A51" s="168" t="s">
        <v>928</v>
      </c>
      <c r="B51" s="169">
        <v>0</v>
      </c>
      <c r="C51" s="170">
        <v>0</v>
      </c>
      <c r="D51" s="171">
        <v>0</v>
      </c>
      <c r="E51" s="169">
        <v>0</v>
      </c>
      <c r="F51" s="170">
        <v>0</v>
      </c>
      <c r="G51" s="171">
        <v>0</v>
      </c>
      <c r="H51" s="175">
        <v>0</v>
      </c>
      <c r="I51" s="176">
        <v>0</v>
      </c>
      <c r="J51" s="177">
        <v>0</v>
      </c>
      <c r="K51" s="169">
        <v>0</v>
      </c>
      <c r="L51" s="170">
        <v>0</v>
      </c>
      <c r="M51" s="302">
        <v>0</v>
      </c>
      <c r="N51" s="315">
        <v>0</v>
      </c>
      <c r="O51" s="170">
        <v>0</v>
      </c>
      <c r="P51" s="316">
        <v>0</v>
      </c>
    </row>
    <row r="52" spans="1:16" ht="21" customHeight="1" x14ac:dyDescent="0.25">
      <c r="A52" s="168" t="s">
        <v>929</v>
      </c>
      <c r="B52" s="169">
        <v>0</v>
      </c>
      <c r="C52" s="170">
        <v>0</v>
      </c>
      <c r="D52" s="171">
        <v>0</v>
      </c>
      <c r="E52" s="169">
        <v>0</v>
      </c>
      <c r="F52" s="170">
        <v>0</v>
      </c>
      <c r="G52" s="171">
        <v>0</v>
      </c>
      <c r="H52" s="175">
        <v>0</v>
      </c>
      <c r="I52" s="176">
        <v>0</v>
      </c>
      <c r="J52" s="177">
        <v>0</v>
      </c>
      <c r="K52" s="169">
        <v>0</v>
      </c>
      <c r="L52" s="170">
        <v>0</v>
      </c>
      <c r="M52" s="302">
        <v>0</v>
      </c>
      <c r="N52" s="315">
        <v>0</v>
      </c>
      <c r="O52" s="170">
        <v>0</v>
      </c>
      <c r="P52" s="316">
        <v>0</v>
      </c>
    </row>
    <row r="53" spans="1:16" s="291" customFormat="1" ht="17.45" customHeight="1" x14ac:dyDescent="0.25">
      <c r="A53" s="284" t="s">
        <v>930</v>
      </c>
      <c r="B53" s="285">
        <f t="shared" ref="B53:G53" si="7">SUM(B50:B52)</f>
        <v>0</v>
      </c>
      <c r="C53" s="286">
        <f t="shared" si="7"/>
        <v>794137</v>
      </c>
      <c r="D53" s="286">
        <f t="shared" si="7"/>
        <v>794137</v>
      </c>
      <c r="E53" s="286">
        <f t="shared" si="7"/>
        <v>0</v>
      </c>
      <c r="F53" s="286">
        <f t="shared" si="7"/>
        <v>794137</v>
      </c>
      <c r="G53" s="286">
        <f t="shared" si="7"/>
        <v>794137</v>
      </c>
      <c r="H53" s="288">
        <v>0</v>
      </c>
      <c r="I53" s="289">
        <v>0</v>
      </c>
      <c r="J53" s="290">
        <v>0</v>
      </c>
      <c r="K53" s="285">
        <v>0</v>
      </c>
      <c r="L53" s="286">
        <v>0</v>
      </c>
      <c r="M53" s="306">
        <v>0</v>
      </c>
      <c r="N53" s="321">
        <v>0</v>
      </c>
      <c r="O53" s="286">
        <v>0</v>
      </c>
      <c r="P53" s="327">
        <v>0</v>
      </c>
    </row>
    <row r="54" spans="1:16" s="291" customFormat="1" ht="22.15" customHeight="1" x14ac:dyDescent="0.25">
      <c r="A54" s="284" t="s">
        <v>931</v>
      </c>
      <c r="B54" s="285">
        <v>600000</v>
      </c>
      <c r="C54" s="286">
        <v>525000</v>
      </c>
      <c r="D54" s="287">
        <v>525000</v>
      </c>
      <c r="E54" s="285">
        <v>600000</v>
      </c>
      <c r="F54" s="286">
        <v>525000</v>
      </c>
      <c r="G54" s="287">
        <v>525000</v>
      </c>
      <c r="H54" s="288">
        <v>0</v>
      </c>
      <c r="I54" s="289">
        <v>0</v>
      </c>
      <c r="J54" s="290">
        <v>0</v>
      </c>
      <c r="K54" s="285">
        <v>0</v>
      </c>
      <c r="L54" s="286">
        <v>0</v>
      </c>
      <c r="M54" s="306">
        <v>0</v>
      </c>
      <c r="N54" s="321">
        <v>0</v>
      </c>
      <c r="O54" s="286">
        <v>0</v>
      </c>
      <c r="P54" s="327">
        <v>0</v>
      </c>
    </row>
    <row r="55" spans="1:16" ht="17.45" customHeight="1" x14ac:dyDescent="0.25">
      <c r="A55" s="168" t="s">
        <v>932</v>
      </c>
      <c r="B55" s="169">
        <v>0</v>
      </c>
      <c r="C55" s="170">
        <v>0</v>
      </c>
      <c r="D55" s="171">
        <v>125000</v>
      </c>
      <c r="E55" s="169">
        <v>0</v>
      </c>
      <c r="F55" s="170">
        <v>0</v>
      </c>
      <c r="G55" s="171">
        <v>125000</v>
      </c>
      <c r="H55" s="175">
        <v>0</v>
      </c>
      <c r="I55" s="176">
        <v>0</v>
      </c>
      <c r="J55" s="177">
        <v>0</v>
      </c>
      <c r="K55" s="169">
        <v>0</v>
      </c>
      <c r="L55" s="170">
        <v>0</v>
      </c>
      <c r="M55" s="302">
        <v>0</v>
      </c>
      <c r="N55" s="315">
        <v>0</v>
      </c>
      <c r="O55" s="170">
        <v>0</v>
      </c>
      <c r="P55" s="316">
        <v>0</v>
      </c>
    </row>
    <row r="56" spans="1:16" ht="19.899999999999999" customHeight="1" x14ac:dyDescent="0.25">
      <c r="A56" s="168" t="s">
        <v>933</v>
      </c>
      <c r="B56" s="169">
        <v>0</v>
      </c>
      <c r="C56" s="170">
        <v>0</v>
      </c>
      <c r="D56" s="171">
        <v>400000</v>
      </c>
      <c r="E56" s="169">
        <v>0</v>
      </c>
      <c r="F56" s="170">
        <v>0</v>
      </c>
      <c r="G56" s="171">
        <v>400000</v>
      </c>
      <c r="H56" s="175">
        <v>0</v>
      </c>
      <c r="I56" s="176">
        <v>0</v>
      </c>
      <c r="J56" s="177">
        <v>0</v>
      </c>
      <c r="K56" s="169">
        <v>0</v>
      </c>
      <c r="L56" s="170">
        <v>0</v>
      </c>
      <c r="M56" s="302">
        <v>0</v>
      </c>
      <c r="N56" s="315">
        <v>0</v>
      </c>
      <c r="O56" s="170">
        <v>0</v>
      </c>
      <c r="P56" s="316">
        <v>0</v>
      </c>
    </row>
    <row r="57" spans="1:16" s="291" customFormat="1" ht="23.45" customHeight="1" x14ac:dyDescent="0.25">
      <c r="A57" s="284" t="s">
        <v>934</v>
      </c>
      <c r="B57" s="285">
        <v>60319000</v>
      </c>
      <c r="C57" s="286">
        <v>48509400</v>
      </c>
      <c r="D57" s="287">
        <v>48298960</v>
      </c>
      <c r="E57" s="285">
        <v>60319000</v>
      </c>
      <c r="F57" s="286">
        <v>48509400</v>
      </c>
      <c r="G57" s="287">
        <v>48298960</v>
      </c>
      <c r="H57" s="288">
        <v>0</v>
      </c>
      <c r="I57" s="289">
        <v>0</v>
      </c>
      <c r="J57" s="290">
        <v>0</v>
      </c>
      <c r="K57" s="285">
        <v>0</v>
      </c>
      <c r="L57" s="286">
        <v>0</v>
      </c>
      <c r="M57" s="306">
        <v>0</v>
      </c>
      <c r="N57" s="321">
        <v>0</v>
      </c>
      <c r="O57" s="286">
        <v>0</v>
      </c>
      <c r="P57" s="327">
        <v>0</v>
      </c>
    </row>
    <row r="58" spans="1:16" ht="17.45" customHeight="1" x14ac:dyDescent="0.25">
      <c r="A58" s="168" t="s">
        <v>935</v>
      </c>
      <c r="B58" s="169">
        <v>0</v>
      </c>
      <c r="C58" s="170">
        <v>0</v>
      </c>
      <c r="D58" s="171">
        <v>0</v>
      </c>
      <c r="E58" s="169">
        <v>0</v>
      </c>
      <c r="F58" s="170">
        <v>0</v>
      </c>
      <c r="G58" s="171">
        <v>0</v>
      </c>
      <c r="H58" s="175">
        <v>0</v>
      </c>
      <c r="I58" s="176">
        <v>0</v>
      </c>
      <c r="J58" s="177">
        <v>0</v>
      </c>
      <c r="K58" s="169">
        <v>0</v>
      </c>
      <c r="L58" s="170">
        <v>0</v>
      </c>
      <c r="M58" s="302">
        <v>0</v>
      </c>
      <c r="N58" s="315">
        <v>0</v>
      </c>
      <c r="O58" s="170">
        <v>0</v>
      </c>
      <c r="P58" s="316">
        <v>0</v>
      </c>
    </row>
    <row r="59" spans="1:16" ht="17.45" customHeight="1" x14ac:dyDescent="0.25">
      <c r="A59" s="168" t="s">
        <v>936</v>
      </c>
      <c r="B59" s="169">
        <v>0</v>
      </c>
      <c r="C59" s="170">
        <v>0</v>
      </c>
      <c r="D59" s="171">
        <v>0</v>
      </c>
      <c r="E59" s="169">
        <v>0</v>
      </c>
      <c r="F59" s="170">
        <v>0</v>
      </c>
      <c r="G59" s="171">
        <v>0</v>
      </c>
      <c r="H59" s="175">
        <v>0</v>
      </c>
      <c r="I59" s="176">
        <v>0</v>
      </c>
      <c r="J59" s="177">
        <v>0</v>
      </c>
      <c r="K59" s="169">
        <v>0</v>
      </c>
      <c r="L59" s="170">
        <v>0</v>
      </c>
      <c r="M59" s="302">
        <v>0</v>
      </c>
      <c r="N59" s="315">
        <v>0</v>
      </c>
      <c r="O59" s="170">
        <v>0</v>
      </c>
      <c r="P59" s="316">
        <v>0</v>
      </c>
    </row>
    <row r="60" spans="1:16" ht="17.45" customHeight="1" x14ac:dyDescent="0.25">
      <c r="A60" s="168" t="s">
        <v>937</v>
      </c>
      <c r="B60" s="169">
        <v>0</v>
      </c>
      <c r="C60" s="170">
        <v>0</v>
      </c>
      <c r="D60" s="171">
        <v>10798960</v>
      </c>
      <c r="E60" s="169">
        <v>0</v>
      </c>
      <c r="F60" s="170">
        <v>0</v>
      </c>
      <c r="G60" s="171">
        <v>10798960</v>
      </c>
      <c r="H60" s="175">
        <v>0</v>
      </c>
      <c r="I60" s="176">
        <v>0</v>
      </c>
      <c r="J60" s="177">
        <v>0</v>
      </c>
      <c r="K60" s="169">
        <v>0</v>
      </c>
      <c r="L60" s="170">
        <v>0</v>
      </c>
      <c r="M60" s="302">
        <v>0</v>
      </c>
      <c r="N60" s="315">
        <v>0</v>
      </c>
      <c r="O60" s="170">
        <v>0</v>
      </c>
      <c r="P60" s="316">
        <v>0</v>
      </c>
    </row>
    <row r="61" spans="1:16" ht="17.45" customHeight="1" x14ac:dyDescent="0.25">
      <c r="A61" s="168" t="s">
        <v>938</v>
      </c>
      <c r="B61" s="169">
        <v>0</v>
      </c>
      <c r="C61" s="170">
        <v>0</v>
      </c>
      <c r="D61" s="171">
        <v>0</v>
      </c>
      <c r="E61" s="169">
        <v>0</v>
      </c>
      <c r="F61" s="170">
        <v>0</v>
      </c>
      <c r="G61" s="171">
        <v>0</v>
      </c>
      <c r="H61" s="175">
        <v>0</v>
      </c>
      <c r="I61" s="176">
        <v>0</v>
      </c>
      <c r="J61" s="177">
        <v>0</v>
      </c>
      <c r="K61" s="169">
        <v>0</v>
      </c>
      <c r="L61" s="170">
        <v>0</v>
      </c>
      <c r="M61" s="302">
        <v>0</v>
      </c>
      <c r="N61" s="315">
        <v>0</v>
      </c>
      <c r="O61" s="170">
        <v>0</v>
      </c>
      <c r="P61" s="316">
        <v>0</v>
      </c>
    </row>
    <row r="62" spans="1:16" ht="26.45" customHeight="1" x14ac:dyDescent="0.25">
      <c r="A62" s="168" t="s">
        <v>939</v>
      </c>
      <c r="B62" s="169">
        <v>0</v>
      </c>
      <c r="C62" s="170">
        <v>0</v>
      </c>
      <c r="D62" s="171">
        <v>37500000</v>
      </c>
      <c r="E62" s="169">
        <v>0</v>
      </c>
      <c r="F62" s="170">
        <v>0</v>
      </c>
      <c r="G62" s="171">
        <v>37500000</v>
      </c>
      <c r="H62" s="175">
        <v>0</v>
      </c>
      <c r="I62" s="176">
        <v>0</v>
      </c>
      <c r="J62" s="177">
        <v>0</v>
      </c>
      <c r="K62" s="169">
        <v>0</v>
      </c>
      <c r="L62" s="170">
        <v>0</v>
      </c>
      <c r="M62" s="302">
        <v>0</v>
      </c>
      <c r="N62" s="315">
        <v>0</v>
      </c>
      <c r="O62" s="170">
        <v>0</v>
      </c>
      <c r="P62" s="316">
        <v>0</v>
      </c>
    </row>
    <row r="63" spans="1:16" ht="12.6" customHeight="1" x14ac:dyDescent="0.25">
      <c r="A63" s="181" t="s">
        <v>940</v>
      </c>
      <c r="B63" s="182">
        <v>212605858</v>
      </c>
      <c r="C63" s="183">
        <v>485683233</v>
      </c>
      <c r="D63" s="184">
        <v>0</v>
      </c>
      <c r="E63" s="182">
        <v>212605858</v>
      </c>
      <c r="F63" s="183">
        <v>485683233</v>
      </c>
      <c r="G63" s="184">
        <v>0</v>
      </c>
      <c r="H63" s="175">
        <v>0</v>
      </c>
      <c r="I63" s="176">
        <v>0</v>
      </c>
      <c r="J63" s="177">
        <v>0</v>
      </c>
      <c r="K63" s="182">
        <v>0</v>
      </c>
      <c r="L63" s="183">
        <v>0</v>
      </c>
      <c r="M63" s="304">
        <v>0</v>
      </c>
      <c r="N63" s="317">
        <v>0</v>
      </c>
      <c r="O63" s="183">
        <v>0</v>
      </c>
      <c r="P63" s="319">
        <v>0</v>
      </c>
    </row>
    <row r="64" spans="1:16" ht="27" customHeight="1" x14ac:dyDescent="0.25">
      <c r="A64" s="232" t="s">
        <v>726</v>
      </c>
      <c r="B64" s="182">
        <f>SUM(B63,B57,B54)</f>
        <v>273524858</v>
      </c>
      <c r="C64" s="182">
        <f>C63+C57+C54+C53</f>
        <v>535511770</v>
      </c>
      <c r="D64" s="182">
        <f>D63+D57+D54+D53</f>
        <v>49618097</v>
      </c>
      <c r="E64" s="182">
        <f>E63+E57+E54+E53</f>
        <v>273524858</v>
      </c>
      <c r="F64" s="182">
        <f>F63+F57+F54+F53</f>
        <v>535511770</v>
      </c>
      <c r="G64" s="182">
        <f>G63+G57+G54+G53</f>
        <v>49618097</v>
      </c>
      <c r="H64" s="175">
        <v>0</v>
      </c>
      <c r="I64" s="176">
        <v>0</v>
      </c>
      <c r="J64" s="177">
        <v>0</v>
      </c>
      <c r="K64" s="182">
        <v>0</v>
      </c>
      <c r="L64" s="183">
        <v>0</v>
      </c>
      <c r="M64" s="304">
        <v>0</v>
      </c>
      <c r="N64" s="317">
        <v>0</v>
      </c>
      <c r="O64" s="183">
        <v>0</v>
      </c>
      <c r="P64" s="319">
        <v>0</v>
      </c>
    </row>
    <row r="65" spans="1:16" ht="17.45" customHeight="1" x14ac:dyDescent="0.25">
      <c r="A65" s="168" t="s">
        <v>941</v>
      </c>
      <c r="B65" s="169">
        <v>0</v>
      </c>
      <c r="C65" s="170">
        <v>350000</v>
      </c>
      <c r="D65" s="171">
        <v>350000</v>
      </c>
      <c r="E65" s="169">
        <v>0</v>
      </c>
      <c r="F65" s="170">
        <v>350000</v>
      </c>
      <c r="G65" s="171">
        <v>350000</v>
      </c>
      <c r="H65" s="175">
        <v>0</v>
      </c>
      <c r="I65" s="176">
        <v>0</v>
      </c>
      <c r="J65" s="177">
        <v>0</v>
      </c>
      <c r="K65" s="169">
        <v>0</v>
      </c>
      <c r="L65" s="170">
        <v>0</v>
      </c>
      <c r="M65" s="302">
        <v>0</v>
      </c>
      <c r="N65" s="315">
        <v>0</v>
      </c>
      <c r="O65" s="170">
        <v>0</v>
      </c>
      <c r="P65" s="316">
        <v>0</v>
      </c>
    </row>
    <row r="66" spans="1:16" ht="17.45" customHeight="1" x14ac:dyDescent="0.25">
      <c r="A66" s="168" t="s">
        <v>942</v>
      </c>
      <c r="B66" s="169">
        <v>42700000</v>
      </c>
      <c r="C66" s="170">
        <v>0</v>
      </c>
      <c r="D66" s="171">
        <v>0</v>
      </c>
      <c r="E66" s="169">
        <v>42700000</v>
      </c>
      <c r="F66" s="170">
        <v>0</v>
      </c>
      <c r="G66" s="171">
        <v>0</v>
      </c>
      <c r="H66" s="175">
        <v>0</v>
      </c>
      <c r="I66" s="176">
        <v>0</v>
      </c>
      <c r="J66" s="177">
        <v>0</v>
      </c>
      <c r="K66" s="169">
        <v>0</v>
      </c>
      <c r="L66" s="170">
        <v>0</v>
      </c>
      <c r="M66" s="302">
        <v>0</v>
      </c>
      <c r="N66" s="315">
        <v>0</v>
      </c>
      <c r="O66" s="170">
        <v>0</v>
      </c>
      <c r="P66" s="316">
        <v>0</v>
      </c>
    </row>
    <row r="67" spans="1:16" ht="17.45" customHeight="1" x14ac:dyDescent="0.25">
      <c r="A67" s="168" t="s">
        <v>943</v>
      </c>
      <c r="B67" s="169">
        <v>450000</v>
      </c>
      <c r="C67" s="170">
        <v>949250</v>
      </c>
      <c r="D67" s="171">
        <v>949250</v>
      </c>
      <c r="E67" s="169">
        <v>0</v>
      </c>
      <c r="F67" s="170">
        <v>322000</v>
      </c>
      <c r="G67" s="171">
        <v>322000</v>
      </c>
      <c r="H67" s="172">
        <v>450000</v>
      </c>
      <c r="I67" s="173">
        <v>12866</v>
      </c>
      <c r="J67" s="174">
        <v>12866</v>
      </c>
      <c r="K67" s="169">
        <v>0</v>
      </c>
      <c r="L67" s="170">
        <v>426803</v>
      </c>
      <c r="M67" s="302">
        <v>426803</v>
      </c>
      <c r="N67" s="315">
        <v>0</v>
      </c>
      <c r="O67" s="170">
        <v>187581</v>
      </c>
      <c r="P67" s="316">
        <v>187581</v>
      </c>
    </row>
    <row r="68" spans="1:16" ht="17.45" customHeight="1" x14ac:dyDescent="0.25">
      <c r="A68" s="168" t="s">
        <v>944</v>
      </c>
      <c r="B68" s="169">
        <v>1905000</v>
      </c>
      <c r="C68" s="170">
        <v>6917658</v>
      </c>
      <c r="D68" s="171">
        <v>6811389</v>
      </c>
      <c r="E68" s="169">
        <v>500000</v>
      </c>
      <c r="F68" s="170">
        <v>6608329</v>
      </c>
      <c r="G68" s="171">
        <v>6502060</v>
      </c>
      <c r="H68" s="172">
        <v>300000</v>
      </c>
      <c r="I68" s="173">
        <v>73353</v>
      </c>
      <c r="J68" s="174">
        <v>73353</v>
      </c>
      <c r="K68" s="169">
        <v>670000</v>
      </c>
      <c r="L68" s="170">
        <v>143275</v>
      </c>
      <c r="M68" s="302">
        <v>143275</v>
      </c>
      <c r="N68" s="315">
        <v>435000</v>
      </c>
      <c r="O68" s="170">
        <v>92701</v>
      </c>
      <c r="P68" s="316">
        <v>92701</v>
      </c>
    </row>
    <row r="69" spans="1:16" ht="22.15" customHeight="1" x14ac:dyDescent="0.25">
      <c r="A69" s="168" t="s">
        <v>945</v>
      </c>
      <c r="B69" s="169">
        <v>12154000</v>
      </c>
      <c r="C69" s="170">
        <v>1360795</v>
      </c>
      <c r="D69" s="171">
        <v>1318743</v>
      </c>
      <c r="E69" s="169">
        <v>11659000</v>
      </c>
      <c r="F69" s="170">
        <v>1123686</v>
      </c>
      <c r="G69" s="171">
        <v>1081634</v>
      </c>
      <c r="H69" s="172">
        <v>200000</v>
      </c>
      <c r="I69" s="173">
        <v>7511</v>
      </c>
      <c r="J69" s="174">
        <v>7511</v>
      </c>
      <c r="K69" s="169">
        <v>180000</v>
      </c>
      <c r="L69" s="170">
        <v>153922</v>
      </c>
      <c r="M69" s="302">
        <v>153922</v>
      </c>
      <c r="N69" s="315">
        <v>115000</v>
      </c>
      <c r="O69" s="170">
        <v>75676</v>
      </c>
      <c r="P69" s="316">
        <v>75676</v>
      </c>
    </row>
    <row r="70" spans="1:16" s="134" customFormat="1" ht="17.45" customHeight="1" x14ac:dyDescent="0.25">
      <c r="A70" s="181" t="s">
        <v>946</v>
      </c>
      <c r="B70" s="182">
        <f>SUM(B65:B69)</f>
        <v>57209000</v>
      </c>
      <c r="C70" s="182">
        <f t="shared" ref="C70:P70" si="8">SUM(C65:C69)</f>
        <v>9577703</v>
      </c>
      <c r="D70" s="182">
        <f t="shared" si="8"/>
        <v>9429382</v>
      </c>
      <c r="E70" s="182">
        <f t="shared" si="8"/>
        <v>54859000</v>
      </c>
      <c r="F70" s="182">
        <f t="shared" si="8"/>
        <v>8404015</v>
      </c>
      <c r="G70" s="182">
        <f t="shared" si="8"/>
        <v>8255694</v>
      </c>
      <c r="H70" s="182">
        <f t="shared" si="8"/>
        <v>950000</v>
      </c>
      <c r="I70" s="182">
        <f t="shared" si="8"/>
        <v>93730</v>
      </c>
      <c r="J70" s="182">
        <f t="shared" si="8"/>
        <v>93730</v>
      </c>
      <c r="K70" s="182">
        <f t="shared" si="8"/>
        <v>850000</v>
      </c>
      <c r="L70" s="182">
        <f t="shared" si="8"/>
        <v>724000</v>
      </c>
      <c r="M70" s="303">
        <f t="shared" si="8"/>
        <v>724000</v>
      </c>
      <c r="N70" s="317">
        <f t="shared" si="8"/>
        <v>550000</v>
      </c>
      <c r="O70" s="182">
        <f t="shared" si="8"/>
        <v>355958</v>
      </c>
      <c r="P70" s="318">
        <f t="shared" si="8"/>
        <v>355958</v>
      </c>
    </row>
    <row r="71" spans="1:16" s="164" customFormat="1" ht="17.45" customHeight="1" x14ac:dyDescent="0.25">
      <c r="A71" s="168" t="s">
        <v>947</v>
      </c>
      <c r="B71" s="169">
        <v>11190000</v>
      </c>
      <c r="C71" s="170">
        <v>20117239</v>
      </c>
      <c r="D71" s="171">
        <v>16158057</v>
      </c>
      <c r="E71" s="169">
        <v>11190000</v>
      </c>
      <c r="F71" s="170">
        <v>17795239</v>
      </c>
      <c r="G71" s="171">
        <v>13836057</v>
      </c>
      <c r="H71" s="172">
        <v>0</v>
      </c>
      <c r="I71" s="173">
        <v>1211700</v>
      </c>
      <c r="J71" s="174">
        <v>1211700</v>
      </c>
      <c r="K71" s="169">
        <v>0</v>
      </c>
      <c r="L71" s="170">
        <v>0</v>
      </c>
      <c r="M71" s="302">
        <v>0</v>
      </c>
      <c r="N71" s="315">
        <v>0</v>
      </c>
      <c r="O71" s="170">
        <v>1110300</v>
      </c>
      <c r="P71" s="316">
        <v>1110300</v>
      </c>
    </row>
    <row r="72" spans="1:16" ht="17.45" customHeight="1" x14ac:dyDescent="0.25">
      <c r="A72" s="168" t="s">
        <v>948</v>
      </c>
      <c r="B72" s="169">
        <v>2927000</v>
      </c>
      <c r="C72" s="170">
        <v>5132074</v>
      </c>
      <c r="D72" s="171">
        <v>3749695</v>
      </c>
      <c r="E72" s="169">
        <v>2927000</v>
      </c>
      <c r="F72" s="170">
        <v>4804915</v>
      </c>
      <c r="G72" s="171">
        <v>3422536</v>
      </c>
      <c r="H72" s="175">
        <v>0</v>
      </c>
      <c r="I72" s="173">
        <v>327159</v>
      </c>
      <c r="J72" s="174">
        <v>327159</v>
      </c>
      <c r="K72" s="169">
        <v>0</v>
      </c>
      <c r="L72" s="170">
        <v>0</v>
      </c>
      <c r="M72" s="302">
        <v>0</v>
      </c>
      <c r="N72" s="315">
        <v>0</v>
      </c>
      <c r="O72" s="170">
        <v>0</v>
      </c>
      <c r="P72" s="316">
        <v>0</v>
      </c>
    </row>
    <row r="73" spans="1:16" s="134" customFormat="1" ht="17.45" customHeight="1" x14ac:dyDescent="0.25">
      <c r="A73" s="181" t="s">
        <v>949</v>
      </c>
      <c r="B73" s="182">
        <f>SUM(B71:B72)</f>
        <v>14117000</v>
      </c>
      <c r="C73" s="182">
        <f t="shared" ref="C73:P73" si="9">SUM(C71:C72)</f>
        <v>25249313</v>
      </c>
      <c r="D73" s="182">
        <f t="shared" si="9"/>
        <v>19907752</v>
      </c>
      <c r="E73" s="182">
        <f t="shared" si="9"/>
        <v>14117000</v>
      </c>
      <c r="F73" s="182">
        <f t="shared" si="9"/>
        <v>22600154</v>
      </c>
      <c r="G73" s="182">
        <f t="shared" si="9"/>
        <v>17258593</v>
      </c>
      <c r="H73" s="182">
        <f t="shared" si="9"/>
        <v>0</v>
      </c>
      <c r="I73" s="182">
        <f t="shared" si="9"/>
        <v>1538859</v>
      </c>
      <c r="J73" s="182">
        <f t="shared" si="9"/>
        <v>1538859</v>
      </c>
      <c r="K73" s="182">
        <f t="shared" si="9"/>
        <v>0</v>
      </c>
      <c r="L73" s="182">
        <f t="shared" si="9"/>
        <v>0</v>
      </c>
      <c r="M73" s="303">
        <f t="shared" si="9"/>
        <v>0</v>
      </c>
      <c r="N73" s="317">
        <f t="shared" si="9"/>
        <v>0</v>
      </c>
      <c r="O73" s="182">
        <f t="shared" si="9"/>
        <v>1110300</v>
      </c>
      <c r="P73" s="318">
        <f t="shared" si="9"/>
        <v>1110300</v>
      </c>
    </row>
    <row r="74" spans="1:16" s="134" customFormat="1" ht="24.6" customHeight="1" thickBot="1" x14ac:dyDescent="0.3">
      <c r="A74" s="233" t="s">
        <v>956</v>
      </c>
      <c r="B74" s="270">
        <f>B73+B70+B64+B49+B45+B18+B17</f>
        <v>685698020</v>
      </c>
      <c r="C74" s="270">
        <f t="shared" ref="C74:P74" si="10">C73+C70+C64+C49+C45+C18+C17</f>
        <v>903446961</v>
      </c>
      <c r="D74" s="270">
        <f t="shared" si="10"/>
        <v>399506805</v>
      </c>
      <c r="E74" s="270">
        <f t="shared" si="10"/>
        <v>484410115</v>
      </c>
      <c r="F74" s="270">
        <f t="shared" si="10"/>
        <v>721056449</v>
      </c>
      <c r="G74" s="270">
        <f t="shared" si="10"/>
        <v>218646855</v>
      </c>
      <c r="H74" s="270">
        <f t="shared" si="10"/>
        <v>62771000</v>
      </c>
      <c r="I74" s="270">
        <f t="shared" si="10"/>
        <v>55811236</v>
      </c>
      <c r="J74" s="270">
        <f t="shared" si="10"/>
        <v>55400404</v>
      </c>
      <c r="K74" s="270">
        <f t="shared" si="10"/>
        <v>119670905</v>
      </c>
      <c r="L74" s="270">
        <f t="shared" si="10"/>
        <v>107502134</v>
      </c>
      <c r="M74" s="307">
        <f t="shared" si="10"/>
        <v>106819029</v>
      </c>
      <c r="N74" s="328">
        <f t="shared" si="10"/>
        <v>18846000</v>
      </c>
      <c r="O74" s="329">
        <f t="shared" si="10"/>
        <v>19077142</v>
      </c>
      <c r="P74" s="330">
        <f t="shared" si="10"/>
        <v>18640517</v>
      </c>
    </row>
    <row r="75" spans="1:16" ht="25.15" customHeight="1" x14ac:dyDescent="0.25">
      <c r="A75" s="232" t="s">
        <v>950</v>
      </c>
      <c r="B75" s="185"/>
      <c r="C75" s="186"/>
      <c r="D75" s="187"/>
      <c r="E75" s="185"/>
      <c r="F75" s="186"/>
      <c r="G75" s="188"/>
      <c r="H75" s="189"/>
      <c r="I75" s="190"/>
      <c r="J75" s="191"/>
      <c r="K75" s="185"/>
      <c r="L75" s="186"/>
      <c r="M75" s="187"/>
      <c r="N75" s="308"/>
      <c r="O75" s="309"/>
      <c r="P75" s="309"/>
    </row>
    <row r="76" spans="1:16" s="164" customFormat="1" ht="23.45" customHeight="1" x14ac:dyDescent="0.25">
      <c r="A76" s="235" t="s">
        <v>951</v>
      </c>
      <c r="B76" s="254">
        <v>2112000</v>
      </c>
      <c r="C76" s="255">
        <v>2112000</v>
      </c>
      <c r="D76" s="256">
        <v>2112000</v>
      </c>
      <c r="E76" s="254">
        <v>2112000</v>
      </c>
      <c r="F76" s="255">
        <v>2112000</v>
      </c>
      <c r="G76" s="256">
        <v>2112000</v>
      </c>
      <c r="H76" s="236"/>
      <c r="I76" s="237"/>
      <c r="J76" s="238"/>
      <c r="K76" s="239"/>
      <c r="L76" s="240"/>
      <c r="M76" s="241"/>
      <c r="N76" s="242"/>
      <c r="O76" s="243"/>
      <c r="P76" s="243"/>
    </row>
    <row r="77" spans="1:16" s="164" customFormat="1" ht="22.15" customHeight="1" x14ac:dyDescent="0.25">
      <c r="A77" s="244" t="s">
        <v>952</v>
      </c>
      <c r="B77" s="245">
        <v>6938279</v>
      </c>
      <c r="C77" s="246">
        <v>7113816</v>
      </c>
      <c r="D77" s="247">
        <v>7113816</v>
      </c>
      <c r="E77" s="245">
        <v>6938279</v>
      </c>
      <c r="F77" s="246">
        <v>7113816</v>
      </c>
      <c r="G77" s="248">
        <v>7113816</v>
      </c>
      <c r="H77" s="193"/>
      <c r="I77" s="192"/>
      <c r="J77" s="194"/>
      <c r="K77" s="193"/>
      <c r="L77" s="192"/>
      <c r="M77" s="194"/>
      <c r="N77" s="193"/>
      <c r="O77" s="192"/>
      <c r="P77" s="192"/>
    </row>
    <row r="78" spans="1:16" s="164" customFormat="1" ht="23.45" customHeight="1" x14ac:dyDescent="0.25">
      <c r="A78" s="244" t="s">
        <v>953</v>
      </c>
      <c r="B78" s="245">
        <v>196619340</v>
      </c>
      <c r="C78" s="246">
        <v>176588553</v>
      </c>
      <c r="D78" s="247">
        <v>176588553</v>
      </c>
      <c r="E78" s="245">
        <v>196619340</v>
      </c>
      <c r="F78" s="246">
        <v>176588553</v>
      </c>
      <c r="G78" s="248">
        <v>176588553</v>
      </c>
      <c r="H78" s="193"/>
      <c r="I78" s="192"/>
      <c r="J78" s="194"/>
      <c r="K78" s="193"/>
      <c r="L78" s="192"/>
      <c r="M78" s="194"/>
      <c r="N78" s="193"/>
      <c r="O78" s="192"/>
      <c r="P78" s="192"/>
    </row>
    <row r="79" spans="1:16" s="164" customFormat="1" ht="21" customHeight="1" x14ac:dyDescent="0.25">
      <c r="A79" s="244" t="s">
        <v>954</v>
      </c>
      <c r="B79" s="245">
        <f t="shared" ref="B79:G79" si="11">SUM(B76:B78)</f>
        <v>205669619</v>
      </c>
      <c r="C79" s="245">
        <f t="shared" si="11"/>
        <v>185814369</v>
      </c>
      <c r="D79" s="245">
        <f t="shared" si="11"/>
        <v>185814369</v>
      </c>
      <c r="E79" s="245">
        <f t="shared" si="11"/>
        <v>205669619</v>
      </c>
      <c r="F79" s="245">
        <f t="shared" si="11"/>
        <v>185814369</v>
      </c>
      <c r="G79" s="245">
        <f t="shared" si="11"/>
        <v>185814369</v>
      </c>
      <c r="H79" s="193"/>
      <c r="I79" s="192"/>
      <c r="J79" s="194"/>
      <c r="K79" s="193"/>
      <c r="L79" s="192"/>
      <c r="M79" s="194"/>
      <c r="N79" s="193"/>
      <c r="O79" s="192"/>
      <c r="P79" s="192"/>
    </row>
    <row r="80" spans="1:16" s="253" customFormat="1" ht="24" customHeight="1" x14ac:dyDescent="0.2">
      <c r="A80" s="249" t="s">
        <v>955</v>
      </c>
      <c r="B80" s="271">
        <f t="shared" ref="B80:G80" si="12">SUM(B79)</f>
        <v>205669619</v>
      </c>
      <c r="C80" s="271">
        <f t="shared" si="12"/>
        <v>185814369</v>
      </c>
      <c r="D80" s="271">
        <f t="shared" si="12"/>
        <v>185814369</v>
      </c>
      <c r="E80" s="271">
        <f t="shared" si="12"/>
        <v>205669619</v>
      </c>
      <c r="F80" s="271">
        <f t="shared" si="12"/>
        <v>185814369</v>
      </c>
      <c r="G80" s="271">
        <f t="shared" si="12"/>
        <v>185814369</v>
      </c>
      <c r="H80" s="250"/>
      <c r="I80" s="251"/>
      <c r="J80" s="252"/>
      <c r="K80" s="250"/>
      <c r="L80" s="251"/>
      <c r="M80" s="252"/>
      <c r="N80" s="250"/>
      <c r="O80" s="251"/>
      <c r="P80" s="251"/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8"/>
  <sheetViews>
    <sheetView topLeftCell="A30" zoomScaleNormal="100" workbookViewId="0">
      <selection activeCell="P71" sqref="P71"/>
    </sheetView>
  </sheetViews>
  <sheetFormatPr defaultRowHeight="15" x14ac:dyDescent="0.25"/>
  <cols>
    <col min="1" max="1" width="89.140625" customWidth="1"/>
    <col min="2" max="2" width="8" customWidth="1"/>
    <col min="3" max="3" width="13.28515625" style="195" customWidth="1"/>
    <col min="4" max="4" width="15.42578125" style="195" customWidth="1"/>
    <col min="5" max="5" width="14.28515625" style="195" customWidth="1"/>
  </cols>
  <sheetData>
    <row r="1" spans="1:5" ht="27" customHeight="1" x14ac:dyDescent="0.25">
      <c r="A1" s="410" t="s">
        <v>1021</v>
      </c>
      <c r="B1" s="409"/>
      <c r="C1" s="409"/>
      <c r="D1" s="195" t="s">
        <v>796</v>
      </c>
    </row>
    <row r="2" spans="1:5" ht="27" customHeight="1" x14ac:dyDescent="0.25">
      <c r="A2" s="418" t="s">
        <v>866</v>
      </c>
      <c r="B2" s="409"/>
      <c r="C2" s="409"/>
    </row>
    <row r="3" spans="1:5" ht="19.5" customHeight="1" x14ac:dyDescent="0.25">
      <c r="A3" s="66"/>
      <c r="B3" s="67"/>
      <c r="C3" s="208"/>
    </row>
    <row r="4" spans="1:5" x14ac:dyDescent="0.25">
      <c r="A4" s="4" t="s">
        <v>352</v>
      </c>
    </row>
    <row r="5" spans="1:5" ht="30" x14ac:dyDescent="0.3">
      <c r="A5" s="44" t="s">
        <v>136</v>
      </c>
      <c r="B5" s="3" t="s">
        <v>380</v>
      </c>
      <c r="C5" s="209" t="s">
        <v>138</v>
      </c>
      <c r="D5" s="217" t="s">
        <v>137</v>
      </c>
      <c r="E5" s="149" t="s">
        <v>1037</v>
      </c>
    </row>
    <row r="6" spans="1:5" ht="12.6" hidden="1" customHeight="1" x14ac:dyDescent="0.25">
      <c r="A6" s="13" t="s">
        <v>84</v>
      </c>
      <c r="B6" s="6" t="s">
        <v>470</v>
      </c>
      <c r="C6" s="198"/>
      <c r="D6" s="198"/>
      <c r="E6" s="198"/>
    </row>
    <row r="7" spans="1:5" ht="12.6" hidden="1" customHeight="1" x14ac:dyDescent="0.25">
      <c r="A7" s="13" t="s">
        <v>85</v>
      </c>
      <c r="B7" s="6" t="s">
        <v>470</v>
      </c>
      <c r="C7" s="198"/>
      <c r="D7" s="198"/>
      <c r="E7" s="198"/>
    </row>
    <row r="8" spans="1:5" ht="12.6" hidden="1" customHeight="1" x14ac:dyDescent="0.25">
      <c r="A8" s="13" t="s">
        <v>86</v>
      </c>
      <c r="B8" s="6" t="s">
        <v>470</v>
      </c>
      <c r="C8" s="198"/>
      <c r="D8" s="198"/>
      <c r="E8" s="198"/>
    </row>
    <row r="9" spans="1:5" ht="12.6" hidden="1" customHeight="1" x14ac:dyDescent="0.25">
      <c r="A9" s="13" t="s">
        <v>87</v>
      </c>
      <c r="B9" s="6" t="s">
        <v>470</v>
      </c>
      <c r="C9" s="198"/>
      <c r="D9" s="198"/>
      <c r="E9" s="198"/>
    </row>
    <row r="10" spans="1:5" ht="12.6" hidden="1" customHeight="1" x14ac:dyDescent="0.25">
      <c r="A10" s="13" t="s">
        <v>88</v>
      </c>
      <c r="B10" s="6" t="s">
        <v>470</v>
      </c>
      <c r="C10" s="198"/>
      <c r="D10" s="198"/>
      <c r="E10" s="198"/>
    </row>
    <row r="11" spans="1:5" ht="12.6" hidden="1" customHeight="1" x14ac:dyDescent="0.25">
      <c r="A11" s="13" t="s">
        <v>89</v>
      </c>
      <c r="B11" s="6" t="s">
        <v>470</v>
      </c>
      <c r="C11" s="198"/>
      <c r="D11" s="198"/>
      <c r="E11" s="198"/>
    </row>
    <row r="12" spans="1:5" ht="12.6" hidden="1" customHeight="1" x14ac:dyDescent="0.25">
      <c r="A12" s="13" t="s">
        <v>90</v>
      </c>
      <c r="B12" s="6" t="s">
        <v>470</v>
      </c>
      <c r="C12" s="198"/>
      <c r="D12" s="198"/>
      <c r="E12" s="198"/>
    </row>
    <row r="13" spans="1:5" ht="12.6" hidden="1" customHeight="1" x14ac:dyDescent="0.25">
      <c r="A13" s="13" t="s">
        <v>91</v>
      </c>
      <c r="B13" s="6" t="s">
        <v>470</v>
      </c>
      <c r="C13" s="198"/>
      <c r="D13" s="198"/>
      <c r="E13" s="198"/>
    </row>
    <row r="14" spans="1:5" ht="12.6" hidden="1" customHeight="1" x14ac:dyDescent="0.25">
      <c r="A14" s="13" t="s">
        <v>92</v>
      </c>
      <c r="B14" s="6" t="s">
        <v>470</v>
      </c>
      <c r="C14" s="198"/>
      <c r="D14" s="198"/>
      <c r="E14" s="198"/>
    </row>
    <row r="15" spans="1:5" ht="12.6" hidden="1" customHeight="1" x14ac:dyDescent="0.25">
      <c r="A15" s="13" t="s">
        <v>93</v>
      </c>
      <c r="B15" s="6" t="s">
        <v>470</v>
      </c>
      <c r="C15" s="198"/>
      <c r="D15" s="198"/>
      <c r="E15" s="198"/>
    </row>
    <row r="16" spans="1:5" ht="12.6" hidden="1" customHeight="1" x14ac:dyDescent="0.25">
      <c r="A16" s="11" t="s">
        <v>721</v>
      </c>
      <c r="B16" s="8" t="s">
        <v>470</v>
      </c>
      <c r="C16" s="198"/>
      <c r="D16" s="198"/>
      <c r="E16" s="198"/>
    </row>
    <row r="17" spans="1:5" hidden="1" x14ac:dyDescent="0.25">
      <c r="A17" s="13" t="s">
        <v>84</v>
      </c>
      <c r="B17" s="6" t="s">
        <v>471</v>
      </c>
      <c r="C17" s="198"/>
      <c r="D17" s="198"/>
      <c r="E17" s="198"/>
    </row>
    <row r="18" spans="1:5" hidden="1" x14ac:dyDescent="0.25">
      <c r="A18" s="13" t="s">
        <v>85</v>
      </c>
      <c r="B18" s="6" t="s">
        <v>471</v>
      </c>
      <c r="C18" s="198"/>
      <c r="D18" s="198"/>
      <c r="E18" s="198"/>
    </row>
    <row r="19" spans="1:5" hidden="1" x14ac:dyDescent="0.25">
      <c r="A19" s="13" t="s">
        <v>86</v>
      </c>
      <c r="B19" s="6" t="s">
        <v>471</v>
      </c>
      <c r="C19" s="198"/>
      <c r="D19" s="198"/>
      <c r="E19" s="198"/>
    </row>
    <row r="20" spans="1:5" hidden="1" x14ac:dyDescent="0.25">
      <c r="A20" s="13" t="s">
        <v>87</v>
      </c>
      <c r="B20" s="6" t="s">
        <v>471</v>
      </c>
      <c r="C20" s="198"/>
      <c r="D20" s="198"/>
      <c r="E20" s="198"/>
    </row>
    <row r="21" spans="1:5" hidden="1" x14ac:dyDescent="0.25">
      <c r="A21" s="13" t="s">
        <v>88</v>
      </c>
      <c r="B21" s="6" t="s">
        <v>471</v>
      </c>
      <c r="C21" s="198"/>
      <c r="D21" s="198"/>
      <c r="E21" s="198"/>
    </row>
    <row r="22" spans="1:5" hidden="1" x14ac:dyDescent="0.25">
      <c r="A22" s="13" t="s">
        <v>89</v>
      </c>
      <c r="B22" s="6" t="s">
        <v>471</v>
      </c>
      <c r="C22" s="198"/>
      <c r="D22" s="198"/>
      <c r="E22" s="198"/>
    </row>
    <row r="23" spans="1:5" hidden="1" x14ac:dyDescent="0.25">
      <c r="A23" s="13" t="s">
        <v>90</v>
      </c>
      <c r="B23" s="6" t="s">
        <v>471</v>
      </c>
      <c r="C23" s="198"/>
      <c r="D23" s="198"/>
      <c r="E23" s="198"/>
    </row>
    <row r="24" spans="1:5" hidden="1" x14ac:dyDescent="0.25">
      <c r="A24" s="13" t="s">
        <v>91</v>
      </c>
      <c r="B24" s="6" t="s">
        <v>471</v>
      </c>
      <c r="C24" s="198"/>
      <c r="D24" s="198"/>
      <c r="E24" s="198"/>
    </row>
    <row r="25" spans="1:5" hidden="1" x14ac:dyDescent="0.25">
      <c r="A25" s="13" t="s">
        <v>92</v>
      </c>
      <c r="B25" s="6" t="s">
        <v>471</v>
      </c>
      <c r="C25" s="198"/>
      <c r="D25" s="198"/>
      <c r="E25" s="198"/>
    </row>
    <row r="26" spans="1:5" hidden="1" x14ac:dyDescent="0.25">
      <c r="A26" s="13" t="s">
        <v>93</v>
      </c>
      <c r="B26" s="6" t="s">
        <v>471</v>
      </c>
      <c r="C26" s="198"/>
      <c r="D26" s="198"/>
      <c r="E26" s="198"/>
    </row>
    <row r="27" spans="1:5" ht="25.5" hidden="1" x14ac:dyDescent="0.25">
      <c r="A27" s="11" t="s">
        <v>722</v>
      </c>
      <c r="B27" s="8" t="s">
        <v>471</v>
      </c>
      <c r="C27" s="198"/>
      <c r="D27" s="198"/>
      <c r="E27" s="198"/>
    </row>
    <row r="28" spans="1:5" x14ac:dyDescent="0.25">
      <c r="A28" s="13" t="s">
        <v>834</v>
      </c>
      <c r="B28" s="6" t="s">
        <v>472</v>
      </c>
      <c r="C28" s="198">
        <v>200000</v>
      </c>
      <c r="D28" s="198">
        <v>125000</v>
      </c>
      <c r="E28" s="198">
        <v>125000</v>
      </c>
    </row>
    <row r="29" spans="1:5" x14ac:dyDescent="0.25">
      <c r="A29" s="13" t="s">
        <v>85</v>
      </c>
      <c r="B29" s="6" t="s">
        <v>472</v>
      </c>
      <c r="C29" s="198"/>
      <c r="D29" s="198"/>
      <c r="E29" s="198"/>
    </row>
    <row r="30" spans="1:5" x14ac:dyDescent="0.25">
      <c r="A30" s="13" t="s">
        <v>86</v>
      </c>
      <c r="B30" s="6" t="s">
        <v>472</v>
      </c>
      <c r="C30" s="198"/>
      <c r="D30" s="198"/>
      <c r="E30" s="198"/>
    </row>
    <row r="31" spans="1:5" x14ac:dyDescent="0.25">
      <c r="A31" s="13" t="s">
        <v>833</v>
      </c>
      <c r="B31" s="6" t="s">
        <v>472</v>
      </c>
      <c r="C31" s="198">
        <v>0</v>
      </c>
      <c r="D31" s="198">
        <v>0</v>
      </c>
      <c r="E31" s="198">
        <v>0</v>
      </c>
    </row>
    <row r="32" spans="1:5" x14ac:dyDescent="0.25">
      <c r="A32" s="13" t="s">
        <v>88</v>
      </c>
      <c r="B32" s="6" t="s">
        <v>472</v>
      </c>
      <c r="C32" s="198"/>
      <c r="D32" s="198"/>
      <c r="E32" s="198"/>
    </row>
    <row r="33" spans="1:5" x14ac:dyDescent="0.25">
      <c r="A33" s="13" t="s">
        <v>89</v>
      </c>
      <c r="B33" s="6" t="s">
        <v>472</v>
      </c>
      <c r="C33" s="198"/>
      <c r="D33" s="198"/>
      <c r="E33" s="198"/>
    </row>
    <row r="34" spans="1:5" x14ac:dyDescent="0.25">
      <c r="A34" s="13" t="s">
        <v>90</v>
      </c>
      <c r="B34" s="6" t="s">
        <v>472</v>
      </c>
      <c r="C34" s="198"/>
      <c r="D34" s="198"/>
      <c r="E34" s="198"/>
    </row>
    <row r="35" spans="1:5" x14ac:dyDescent="0.25">
      <c r="A35" s="13" t="s">
        <v>91</v>
      </c>
      <c r="B35" s="6" t="s">
        <v>472</v>
      </c>
      <c r="C35" s="198"/>
      <c r="D35" s="198">
        <v>0</v>
      </c>
      <c r="E35" s="198">
        <v>0</v>
      </c>
    </row>
    <row r="36" spans="1:5" x14ac:dyDescent="0.25">
      <c r="A36" s="13" t="s">
        <v>92</v>
      </c>
      <c r="B36" s="6" t="s">
        <v>472</v>
      </c>
      <c r="C36" s="198">
        <v>400000</v>
      </c>
      <c r="D36" s="198">
        <v>400000</v>
      </c>
      <c r="E36" s="198">
        <v>400000</v>
      </c>
    </row>
    <row r="37" spans="1:5" x14ac:dyDescent="0.25">
      <c r="A37" s="13" t="s">
        <v>93</v>
      </c>
      <c r="B37" s="6" t="s">
        <v>472</v>
      </c>
      <c r="C37" s="198"/>
      <c r="D37" s="198"/>
      <c r="E37" s="198"/>
    </row>
    <row r="38" spans="1:5" x14ac:dyDescent="0.25">
      <c r="A38" s="11" t="s">
        <v>723</v>
      </c>
      <c r="B38" s="8" t="s">
        <v>472</v>
      </c>
      <c r="C38" s="206">
        <f>SUM(C28:C37)</f>
        <v>600000</v>
      </c>
      <c r="D38" s="206">
        <f>SUM(D28:D37)</f>
        <v>525000</v>
      </c>
      <c r="E38" s="206">
        <f>SUM(E28:E37)</f>
        <v>525000</v>
      </c>
    </row>
    <row r="39" spans="1:5" hidden="1" x14ac:dyDescent="0.25">
      <c r="A39" s="13" t="s">
        <v>94</v>
      </c>
      <c r="B39" s="5" t="s">
        <v>474</v>
      </c>
      <c r="C39" s="198"/>
      <c r="D39" s="198"/>
      <c r="E39" s="198"/>
    </row>
    <row r="40" spans="1:5" hidden="1" x14ac:dyDescent="0.25">
      <c r="A40" s="13" t="s">
        <v>95</v>
      </c>
      <c r="B40" s="5" t="s">
        <v>474</v>
      </c>
      <c r="C40" s="198"/>
      <c r="D40" s="198"/>
      <c r="E40" s="198"/>
    </row>
    <row r="41" spans="1:5" hidden="1" x14ac:dyDescent="0.25">
      <c r="A41" s="13" t="s">
        <v>96</v>
      </c>
      <c r="B41" s="5" t="s">
        <v>474</v>
      </c>
      <c r="C41" s="198"/>
      <c r="D41" s="198"/>
      <c r="E41" s="198"/>
    </row>
    <row r="42" spans="1:5" hidden="1" x14ac:dyDescent="0.25">
      <c r="A42" s="5" t="s">
        <v>97</v>
      </c>
      <c r="B42" s="5" t="s">
        <v>474</v>
      </c>
      <c r="C42" s="198"/>
      <c r="D42" s="198"/>
      <c r="E42" s="198"/>
    </row>
    <row r="43" spans="1:5" hidden="1" x14ac:dyDescent="0.25">
      <c r="A43" s="5" t="s">
        <v>98</v>
      </c>
      <c r="B43" s="5" t="s">
        <v>474</v>
      </c>
      <c r="C43" s="198"/>
      <c r="D43" s="198"/>
      <c r="E43" s="198"/>
    </row>
    <row r="44" spans="1:5" hidden="1" x14ac:dyDescent="0.25">
      <c r="A44" s="5" t="s">
        <v>99</v>
      </c>
      <c r="B44" s="5" t="s">
        <v>474</v>
      </c>
      <c r="C44" s="198"/>
      <c r="D44" s="198"/>
      <c r="E44" s="198"/>
    </row>
    <row r="45" spans="1:5" hidden="1" x14ac:dyDescent="0.25">
      <c r="A45" s="13" t="s">
        <v>100</v>
      </c>
      <c r="B45" s="5" t="s">
        <v>474</v>
      </c>
      <c r="C45" s="198"/>
      <c r="D45" s="198"/>
      <c r="E45" s="198"/>
    </row>
    <row r="46" spans="1:5" hidden="1" x14ac:dyDescent="0.25">
      <c r="A46" s="13" t="s">
        <v>101</v>
      </c>
      <c r="B46" s="5" t="s">
        <v>474</v>
      </c>
      <c r="C46" s="198"/>
      <c r="D46" s="198"/>
      <c r="E46" s="198"/>
    </row>
    <row r="47" spans="1:5" hidden="1" x14ac:dyDescent="0.25">
      <c r="A47" s="13" t="s">
        <v>102</v>
      </c>
      <c r="B47" s="5" t="s">
        <v>474</v>
      </c>
      <c r="C47" s="198"/>
      <c r="D47" s="198"/>
      <c r="E47" s="198"/>
    </row>
    <row r="48" spans="1:5" hidden="1" x14ac:dyDescent="0.25">
      <c r="A48" s="13" t="s">
        <v>103</v>
      </c>
      <c r="B48" s="5" t="s">
        <v>474</v>
      </c>
      <c r="C48" s="198"/>
      <c r="D48" s="198"/>
      <c r="E48" s="198"/>
    </row>
    <row r="49" spans="1:5" ht="25.5" hidden="1" x14ac:dyDescent="0.25">
      <c r="A49" s="11" t="s">
        <v>724</v>
      </c>
      <c r="B49" s="8" t="s">
        <v>474</v>
      </c>
      <c r="C49" s="198"/>
      <c r="D49" s="198"/>
      <c r="E49" s="198"/>
    </row>
    <row r="50" spans="1:5" x14ac:dyDescent="0.25">
      <c r="A50" s="13" t="s">
        <v>94</v>
      </c>
      <c r="B50" s="5" t="s">
        <v>480</v>
      </c>
      <c r="C50" s="218">
        <v>500000</v>
      </c>
      <c r="D50" s="218">
        <v>0</v>
      </c>
      <c r="E50" s="198">
        <v>0</v>
      </c>
    </row>
    <row r="51" spans="1:5" x14ac:dyDescent="0.25">
      <c r="A51" s="13" t="s">
        <v>867</v>
      </c>
      <c r="B51" s="5" t="s">
        <v>480</v>
      </c>
      <c r="C51" s="218">
        <v>0</v>
      </c>
      <c r="D51" s="218">
        <v>0</v>
      </c>
      <c r="E51" s="198"/>
    </row>
    <row r="52" spans="1:5" x14ac:dyDescent="0.25">
      <c r="A52" s="13" t="s">
        <v>95</v>
      </c>
      <c r="B52" s="5" t="s">
        <v>480</v>
      </c>
      <c r="C52" s="218">
        <v>4200000</v>
      </c>
      <c r="D52" s="218">
        <v>4200000</v>
      </c>
      <c r="E52" s="198">
        <v>3990000</v>
      </c>
    </row>
    <row r="53" spans="1:5" x14ac:dyDescent="0.25">
      <c r="A53" s="13" t="s">
        <v>96</v>
      </c>
      <c r="B53" s="5" t="s">
        <v>480</v>
      </c>
      <c r="C53" s="218"/>
      <c r="D53" s="218"/>
      <c r="E53" s="198"/>
    </row>
    <row r="54" spans="1:5" x14ac:dyDescent="0.25">
      <c r="A54" s="5" t="s">
        <v>97</v>
      </c>
      <c r="B54" s="5" t="s">
        <v>480</v>
      </c>
      <c r="C54" s="218"/>
      <c r="D54" s="218"/>
      <c r="E54" s="198"/>
    </row>
    <row r="55" spans="1:5" x14ac:dyDescent="0.25">
      <c r="A55" s="5" t="s">
        <v>98</v>
      </c>
      <c r="B55" s="5" t="s">
        <v>480</v>
      </c>
      <c r="C55" s="218"/>
      <c r="D55" s="218"/>
      <c r="E55" s="198"/>
    </row>
    <row r="56" spans="1:5" x14ac:dyDescent="0.25">
      <c r="A56" s="5" t="s">
        <v>99</v>
      </c>
      <c r="B56" s="5" t="s">
        <v>480</v>
      </c>
      <c r="C56" s="218">
        <v>50000000</v>
      </c>
      <c r="D56" s="218">
        <v>37500000</v>
      </c>
      <c r="E56" s="198">
        <v>37500000</v>
      </c>
    </row>
    <row r="57" spans="1:5" x14ac:dyDescent="0.25">
      <c r="A57" s="13" t="s">
        <v>868</v>
      </c>
      <c r="B57" s="5" t="s">
        <v>480</v>
      </c>
      <c r="C57" s="218">
        <v>2717000</v>
      </c>
      <c r="D57" s="218">
        <v>2717000</v>
      </c>
      <c r="E57" s="198">
        <v>2716560</v>
      </c>
    </row>
    <row r="58" spans="1:5" x14ac:dyDescent="0.25">
      <c r="A58" s="13" t="s">
        <v>869</v>
      </c>
      <c r="B58" s="5" t="s">
        <v>480</v>
      </c>
      <c r="C58" s="218">
        <v>400000</v>
      </c>
      <c r="D58" s="218">
        <v>400000</v>
      </c>
      <c r="E58" s="205">
        <v>400000</v>
      </c>
    </row>
    <row r="59" spans="1:5" x14ac:dyDescent="0.25">
      <c r="A59" s="13" t="s">
        <v>870</v>
      </c>
      <c r="B59" s="5" t="s">
        <v>480</v>
      </c>
      <c r="C59" s="218">
        <v>2502000</v>
      </c>
      <c r="D59" s="218">
        <v>2502000</v>
      </c>
      <c r="E59" s="205">
        <v>2502000</v>
      </c>
    </row>
    <row r="60" spans="1:5" x14ac:dyDescent="0.25">
      <c r="A60" s="13" t="s">
        <v>1038</v>
      </c>
      <c r="B60" s="5" t="s">
        <v>480</v>
      </c>
      <c r="C60" s="218"/>
      <c r="D60" s="218">
        <v>1190400</v>
      </c>
      <c r="E60" s="198">
        <v>1190400</v>
      </c>
    </row>
    <row r="61" spans="1:5" x14ac:dyDescent="0.25">
      <c r="A61" s="13" t="s">
        <v>102</v>
      </c>
      <c r="B61" s="5" t="s">
        <v>480</v>
      </c>
      <c r="C61" s="218"/>
      <c r="D61" s="218"/>
      <c r="E61" s="198"/>
    </row>
    <row r="62" spans="1:5" x14ac:dyDescent="0.25">
      <c r="A62" s="13" t="s">
        <v>103</v>
      </c>
      <c r="B62" s="5" t="s">
        <v>480</v>
      </c>
      <c r="C62" s="198"/>
      <c r="D62" s="198"/>
      <c r="E62" s="198"/>
    </row>
    <row r="63" spans="1:5" x14ac:dyDescent="0.25">
      <c r="A63" s="15" t="s">
        <v>725</v>
      </c>
      <c r="B63" s="8" t="s">
        <v>480</v>
      </c>
      <c r="C63" s="206">
        <f>SUM(C50:C62)</f>
        <v>60319000</v>
      </c>
      <c r="D63" s="206">
        <f>SUM(D50:D62)</f>
        <v>48509400</v>
      </c>
      <c r="E63" s="206">
        <f>SUM(E50:E62)</f>
        <v>48298960</v>
      </c>
    </row>
    <row r="64" spans="1:5" hidden="1" x14ac:dyDescent="0.25">
      <c r="A64" s="13" t="s">
        <v>84</v>
      </c>
      <c r="B64" s="6" t="s">
        <v>507</v>
      </c>
      <c r="C64" s="198"/>
      <c r="D64" s="198"/>
      <c r="E64" s="198"/>
    </row>
    <row r="65" spans="1:5" hidden="1" x14ac:dyDescent="0.25">
      <c r="A65" s="13" t="s">
        <v>85</v>
      </c>
      <c r="B65" s="6" t="s">
        <v>507</v>
      </c>
      <c r="C65" s="198"/>
      <c r="D65" s="198"/>
      <c r="E65" s="198"/>
    </row>
    <row r="66" spans="1:5" hidden="1" x14ac:dyDescent="0.25">
      <c r="A66" s="13" t="s">
        <v>86</v>
      </c>
      <c r="B66" s="6" t="s">
        <v>507</v>
      </c>
      <c r="C66" s="198"/>
      <c r="D66" s="198"/>
      <c r="E66" s="198"/>
    </row>
    <row r="67" spans="1:5" hidden="1" x14ac:dyDescent="0.25">
      <c r="A67" s="13" t="s">
        <v>87</v>
      </c>
      <c r="B67" s="6" t="s">
        <v>507</v>
      </c>
      <c r="C67" s="198"/>
      <c r="D67" s="198"/>
      <c r="E67" s="198"/>
    </row>
    <row r="68" spans="1:5" hidden="1" x14ac:dyDescent="0.25">
      <c r="A68" s="13" t="s">
        <v>88</v>
      </c>
      <c r="B68" s="6" t="s">
        <v>507</v>
      </c>
      <c r="C68" s="198"/>
      <c r="D68" s="198"/>
      <c r="E68" s="198"/>
    </row>
    <row r="69" spans="1:5" hidden="1" x14ac:dyDescent="0.25">
      <c r="A69" s="13" t="s">
        <v>89</v>
      </c>
      <c r="B69" s="6" t="s">
        <v>507</v>
      </c>
      <c r="C69" s="198"/>
      <c r="D69" s="198"/>
      <c r="E69" s="198"/>
    </row>
    <row r="70" spans="1:5" hidden="1" x14ac:dyDescent="0.25">
      <c r="A70" s="13" t="s">
        <v>90</v>
      </c>
      <c r="B70" s="6" t="s">
        <v>507</v>
      </c>
      <c r="C70" s="198"/>
      <c r="D70" s="198"/>
      <c r="E70" s="198"/>
    </row>
    <row r="71" spans="1:5" hidden="1" x14ac:dyDescent="0.25">
      <c r="A71" s="13" t="s">
        <v>91</v>
      </c>
      <c r="B71" s="6" t="s">
        <v>507</v>
      </c>
      <c r="C71" s="198"/>
      <c r="D71" s="198"/>
      <c r="E71" s="198"/>
    </row>
    <row r="72" spans="1:5" hidden="1" x14ac:dyDescent="0.25">
      <c r="A72" s="13" t="s">
        <v>92</v>
      </c>
      <c r="B72" s="6" t="s">
        <v>507</v>
      </c>
      <c r="C72" s="198"/>
      <c r="D72" s="198"/>
      <c r="E72" s="198"/>
    </row>
    <row r="73" spans="1:5" hidden="1" x14ac:dyDescent="0.25">
      <c r="A73" s="13" t="s">
        <v>93</v>
      </c>
      <c r="B73" s="6" t="s">
        <v>507</v>
      </c>
      <c r="C73" s="198"/>
      <c r="D73" s="198"/>
      <c r="E73" s="198"/>
    </row>
    <row r="74" spans="1:5" ht="25.5" hidden="1" x14ac:dyDescent="0.25">
      <c r="A74" s="11" t="s">
        <v>733</v>
      </c>
      <c r="B74" s="8" t="s">
        <v>507</v>
      </c>
      <c r="C74" s="198"/>
      <c r="D74" s="198"/>
      <c r="E74" s="198"/>
    </row>
    <row r="75" spans="1:5" hidden="1" x14ac:dyDescent="0.25">
      <c r="A75" s="13" t="s">
        <v>84</v>
      </c>
      <c r="B75" s="6" t="s">
        <v>508</v>
      </c>
      <c r="C75" s="198"/>
      <c r="D75" s="198"/>
      <c r="E75" s="198"/>
    </row>
    <row r="76" spans="1:5" hidden="1" x14ac:dyDescent="0.25">
      <c r="A76" s="13" t="s">
        <v>85</v>
      </c>
      <c r="B76" s="6" t="s">
        <v>508</v>
      </c>
      <c r="C76" s="198"/>
      <c r="D76" s="198"/>
      <c r="E76" s="198"/>
    </row>
    <row r="77" spans="1:5" hidden="1" x14ac:dyDescent="0.25">
      <c r="A77" s="13" t="s">
        <v>86</v>
      </c>
      <c r="B77" s="6" t="s">
        <v>508</v>
      </c>
      <c r="C77" s="198"/>
      <c r="D77" s="198"/>
      <c r="E77" s="198"/>
    </row>
    <row r="78" spans="1:5" hidden="1" x14ac:dyDescent="0.25">
      <c r="A78" s="13" t="s">
        <v>87</v>
      </c>
      <c r="B78" s="6" t="s">
        <v>508</v>
      </c>
      <c r="C78" s="198"/>
      <c r="D78" s="198"/>
      <c r="E78" s="198"/>
    </row>
    <row r="79" spans="1:5" hidden="1" x14ac:dyDescent="0.25">
      <c r="A79" s="13" t="s">
        <v>88</v>
      </c>
      <c r="B79" s="6" t="s">
        <v>508</v>
      </c>
      <c r="C79" s="198"/>
      <c r="D79" s="198"/>
      <c r="E79" s="198"/>
    </row>
    <row r="80" spans="1:5" hidden="1" x14ac:dyDescent="0.25">
      <c r="A80" s="13" t="s">
        <v>89</v>
      </c>
      <c r="B80" s="6" t="s">
        <v>508</v>
      </c>
      <c r="C80" s="198"/>
      <c r="D80" s="198"/>
      <c r="E80" s="198"/>
    </row>
    <row r="81" spans="1:5" hidden="1" x14ac:dyDescent="0.25">
      <c r="A81" s="13" t="s">
        <v>90</v>
      </c>
      <c r="B81" s="6" t="s">
        <v>508</v>
      </c>
      <c r="C81" s="198"/>
      <c r="D81" s="198"/>
      <c r="E81" s="198"/>
    </row>
    <row r="82" spans="1:5" hidden="1" x14ac:dyDescent="0.25">
      <c r="A82" s="13" t="s">
        <v>91</v>
      </c>
      <c r="B82" s="6" t="s">
        <v>508</v>
      </c>
      <c r="C82" s="198"/>
      <c r="D82" s="198"/>
      <c r="E82" s="198"/>
    </row>
    <row r="83" spans="1:5" hidden="1" x14ac:dyDescent="0.25">
      <c r="A83" s="13" t="s">
        <v>92</v>
      </c>
      <c r="B83" s="6" t="s">
        <v>508</v>
      </c>
      <c r="C83" s="198"/>
      <c r="D83" s="198"/>
      <c r="E83" s="198"/>
    </row>
    <row r="84" spans="1:5" hidden="1" x14ac:dyDescent="0.25">
      <c r="A84" s="13" t="s">
        <v>93</v>
      </c>
      <c r="B84" s="6" t="s">
        <v>508</v>
      </c>
      <c r="C84" s="198"/>
      <c r="D84" s="198"/>
      <c r="E84" s="198"/>
    </row>
    <row r="85" spans="1:5" ht="25.5" hidden="1" x14ac:dyDescent="0.25">
      <c r="A85" s="11" t="s">
        <v>732</v>
      </c>
      <c r="B85" s="8" t="s">
        <v>508</v>
      </c>
      <c r="C85" s="198"/>
      <c r="D85" s="198"/>
      <c r="E85" s="198"/>
    </row>
    <row r="86" spans="1:5" hidden="1" x14ac:dyDescent="0.25">
      <c r="A86" s="13" t="s">
        <v>84</v>
      </c>
      <c r="B86" s="6" t="s">
        <v>509</v>
      </c>
      <c r="C86" s="198"/>
      <c r="D86" s="198"/>
      <c r="E86" s="198"/>
    </row>
    <row r="87" spans="1:5" hidden="1" x14ac:dyDescent="0.25">
      <c r="A87" s="13" t="s">
        <v>85</v>
      </c>
      <c r="B87" s="6" t="s">
        <v>509</v>
      </c>
      <c r="C87" s="198"/>
      <c r="D87" s="198"/>
      <c r="E87" s="198"/>
    </row>
    <row r="88" spans="1:5" hidden="1" x14ac:dyDescent="0.25">
      <c r="A88" s="13" t="s">
        <v>86</v>
      </c>
      <c r="B88" s="6" t="s">
        <v>509</v>
      </c>
      <c r="C88" s="198"/>
      <c r="D88" s="198"/>
      <c r="E88" s="198"/>
    </row>
    <row r="89" spans="1:5" hidden="1" x14ac:dyDescent="0.25">
      <c r="A89" s="13" t="s">
        <v>87</v>
      </c>
      <c r="B89" s="6" t="s">
        <v>509</v>
      </c>
      <c r="C89" s="198"/>
      <c r="D89" s="198"/>
      <c r="E89" s="198"/>
    </row>
    <row r="90" spans="1:5" hidden="1" x14ac:dyDescent="0.25">
      <c r="A90" s="13" t="s">
        <v>88</v>
      </c>
      <c r="B90" s="6" t="s">
        <v>509</v>
      </c>
      <c r="C90" s="198"/>
      <c r="D90" s="198"/>
      <c r="E90" s="198"/>
    </row>
    <row r="91" spans="1:5" hidden="1" x14ac:dyDescent="0.25">
      <c r="A91" s="13" t="s">
        <v>89</v>
      </c>
      <c r="B91" s="6" t="s">
        <v>509</v>
      </c>
      <c r="C91" s="198"/>
      <c r="D91" s="198"/>
      <c r="E91" s="198"/>
    </row>
    <row r="92" spans="1:5" hidden="1" x14ac:dyDescent="0.25">
      <c r="A92" s="13" t="s">
        <v>90</v>
      </c>
      <c r="B92" s="6" t="s">
        <v>509</v>
      </c>
      <c r="C92" s="198"/>
      <c r="D92" s="198"/>
      <c r="E92" s="198"/>
    </row>
    <row r="93" spans="1:5" hidden="1" x14ac:dyDescent="0.25">
      <c r="A93" s="13" t="s">
        <v>91</v>
      </c>
      <c r="B93" s="6" t="s">
        <v>509</v>
      </c>
      <c r="C93" s="198"/>
      <c r="D93" s="198"/>
      <c r="E93" s="198"/>
    </row>
    <row r="94" spans="1:5" hidden="1" x14ac:dyDescent="0.25">
      <c r="A94" s="13" t="s">
        <v>92</v>
      </c>
      <c r="B94" s="6" t="s">
        <v>509</v>
      </c>
      <c r="C94" s="198"/>
      <c r="D94" s="198"/>
      <c r="E94" s="198"/>
    </row>
    <row r="95" spans="1:5" hidden="1" x14ac:dyDescent="0.25">
      <c r="A95" s="13" t="s">
        <v>93</v>
      </c>
      <c r="B95" s="6" t="s">
        <v>509</v>
      </c>
      <c r="C95" s="198"/>
      <c r="D95" s="198"/>
      <c r="E95" s="198"/>
    </row>
    <row r="96" spans="1:5" hidden="1" x14ac:dyDescent="0.25">
      <c r="A96" s="11" t="s">
        <v>731</v>
      </c>
      <c r="B96" s="8" t="s">
        <v>509</v>
      </c>
      <c r="C96" s="198"/>
      <c r="D96" s="198"/>
      <c r="E96" s="198"/>
    </row>
    <row r="97" spans="1:5" hidden="1" x14ac:dyDescent="0.25">
      <c r="A97" s="13" t="s">
        <v>94</v>
      </c>
      <c r="B97" s="5" t="s">
        <v>511</v>
      </c>
      <c r="C97" s="198"/>
      <c r="D97" s="198"/>
      <c r="E97" s="198"/>
    </row>
    <row r="98" spans="1:5" hidden="1" x14ac:dyDescent="0.25">
      <c r="A98" s="13" t="s">
        <v>95</v>
      </c>
      <c r="B98" s="6" t="s">
        <v>511</v>
      </c>
      <c r="C98" s="198"/>
      <c r="D98" s="198"/>
      <c r="E98" s="198"/>
    </row>
    <row r="99" spans="1:5" hidden="1" x14ac:dyDescent="0.25">
      <c r="A99" s="13" t="s">
        <v>96</v>
      </c>
      <c r="B99" s="5" t="s">
        <v>511</v>
      </c>
      <c r="C99" s="198"/>
      <c r="D99" s="198"/>
      <c r="E99" s="198"/>
    </row>
    <row r="100" spans="1:5" hidden="1" x14ac:dyDescent="0.25">
      <c r="A100" s="5" t="s">
        <v>97</v>
      </c>
      <c r="B100" s="6" t="s">
        <v>511</v>
      </c>
      <c r="C100" s="198"/>
      <c r="D100" s="198"/>
      <c r="E100" s="198"/>
    </row>
    <row r="101" spans="1:5" hidden="1" x14ac:dyDescent="0.25">
      <c r="A101" s="5" t="s">
        <v>98</v>
      </c>
      <c r="B101" s="5" t="s">
        <v>511</v>
      </c>
      <c r="C101" s="198"/>
      <c r="D101" s="198"/>
      <c r="E101" s="198"/>
    </row>
    <row r="102" spans="1:5" hidden="1" x14ac:dyDescent="0.25">
      <c r="A102" s="5" t="s">
        <v>99</v>
      </c>
      <c r="B102" s="6" t="s">
        <v>511</v>
      </c>
      <c r="C102" s="198"/>
      <c r="D102" s="198"/>
      <c r="E102" s="198"/>
    </row>
    <row r="103" spans="1:5" hidden="1" x14ac:dyDescent="0.25">
      <c r="A103" s="13" t="s">
        <v>100</v>
      </c>
      <c r="B103" s="5" t="s">
        <v>511</v>
      </c>
      <c r="C103" s="198"/>
      <c r="D103" s="198"/>
      <c r="E103" s="198"/>
    </row>
    <row r="104" spans="1:5" hidden="1" x14ac:dyDescent="0.25">
      <c r="A104" s="13" t="s">
        <v>104</v>
      </c>
      <c r="B104" s="6" t="s">
        <v>511</v>
      </c>
      <c r="C104" s="198"/>
      <c r="D104" s="198"/>
      <c r="E104" s="198"/>
    </row>
    <row r="105" spans="1:5" hidden="1" x14ac:dyDescent="0.25">
      <c r="A105" s="13" t="s">
        <v>102</v>
      </c>
      <c r="B105" s="5" t="s">
        <v>511</v>
      </c>
      <c r="C105" s="198"/>
      <c r="D105" s="198"/>
      <c r="E105" s="198"/>
    </row>
    <row r="106" spans="1:5" hidden="1" x14ac:dyDescent="0.25">
      <c r="A106" s="13" t="s">
        <v>103</v>
      </c>
      <c r="B106" s="6" t="s">
        <v>511</v>
      </c>
      <c r="C106" s="198"/>
      <c r="D106" s="198"/>
      <c r="E106" s="198"/>
    </row>
    <row r="107" spans="1:5" ht="25.5" hidden="1" x14ac:dyDescent="0.25">
      <c r="A107" s="11" t="s">
        <v>730</v>
      </c>
      <c r="B107" s="8" t="s">
        <v>511</v>
      </c>
      <c r="C107" s="198"/>
      <c r="D107" s="198"/>
      <c r="E107" s="198"/>
    </row>
    <row r="108" spans="1:5" hidden="1" x14ac:dyDescent="0.25">
      <c r="A108" s="13" t="s">
        <v>94</v>
      </c>
      <c r="B108" s="5" t="s">
        <v>143</v>
      </c>
      <c r="C108" s="198"/>
      <c r="D108" s="198"/>
      <c r="E108" s="198"/>
    </row>
    <row r="109" spans="1:5" hidden="1" x14ac:dyDescent="0.25">
      <c r="A109" s="13" t="s">
        <v>95</v>
      </c>
      <c r="B109" s="5" t="s">
        <v>143</v>
      </c>
      <c r="C109" s="198"/>
      <c r="D109" s="198"/>
      <c r="E109" s="198"/>
    </row>
    <row r="110" spans="1:5" hidden="1" x14ac:dyDescent="0.25">
      <c r="A110" s="13" t="s">
        <v>96</v>
      </c>
      <c r="B110" s="5" t="s">
        <v>143</v>
      </c>
      <c r="C110" s="198"/>
      <c r="D110" s="198"/>
      <c r="E110" s="198"/>
    </row>
    <row r="111" spans="1:5" hidden="1" x14ac:dyDescent="0.25">
      <c r="A111" s="5" t="s">
        <v>97</v>
      </c>
      <c r="B111" s="5" t="s">
        <v>143</v>
      </c>
      <c r="C111" s="198"/>
      <c r="D111" s="198"/>
      <c r="E111" s="198"/>
    </row>
    <row r="112" spans="1:5" hidden="1" x14ac:dyDescent="0.25">
      <c r="A112" s="5" t="s">
        <v>98</v>
      </c>
      <c r="B112" s="5" t="s">
        <v>143</v>
      </c>
      <c r="C112" s="198"/>
      <c r="D112" s="198"/>
      <c r="E112" s="198"/>
    </row>
    <row r="113" spans="1:5" hidden="1" x14ac:dyDescent="0.25">
      <c r="A113" s="5" t="s">
        <v>99</v>
      </c>
      <c r="B113" s="5" t="s">
        <v>143</v>
      </c>
      <c r="C113" s="198"/>
      <c r="D113" s="198"/>
      <c r="E113" s="198"/>
    </row>
    <row r="114" spans="1:5" hidden="1" x14ac:dyDescent="0.25">
      <c r="A114" s="13" t="s">
        <v>100</v>
      </c>
      <c r="B114" s="5" t="s">
        <v>143</v>
      </c>
      <c r="C114" s="198"/>
      <c r="D114" s="198"/>
      <c r="E114" s="198"/>
    </row>
    <row r="115" spans="1:5" hidden="1" x14ac:dyDescent="0.25">
      <c r="A115" s="13" t="s">
        <v>104</v>
      </c>
      <c r="B115" s="5" t="s">
        <v>143</v>
      </c>
      <c r="C115" s="198"/>
      <c r="D115" s="198"/>
      <c r="E115" s="198"/>
    </row>
    <row r="116" spans="1:5" hidden="1" x14ac:dyDescent="0.25">
      <c r="A116" s="13" t="s">
        <v>102</v>
      </c>
      <c r="B116" s="5" t="s">
        <v>143</v>
      </c>
      <c r="C116" s="198"/>
      <c r="D116" s="198"/>
      <c r="E116" s="198"/>
    </row>
    <row r="117" spans="1:5" hidden="1" x14ac:dyDescent="0.25">
      <c r="A117" s="13" t="s">
        <v>103</v>
      </c>
      <c r="B117" s="5" t="s">
        <v>143</v>
      </c>
      <c r="C117" s="198"/>
      <c r="D117" s="198"/>
      <c r="E117" s="198"/>
    </row>
    <row r="118" spans="1:5" hidden="1" x14ac:dyDescent="0.25">
      <c r="A118" s="15" t="s">
        <v>772</v>
      </c>
      <c r="B118" s="8" t="s">
        <v>143</v>
      </c>
      <c r="C118" s="198">
        <f>SUM(C108:C117)</f>
        <v>0</v>
      </c>
      <c r="D118" s="198">
        <f>SUM(D108:D117)</f>
        <v>0</v>
      </c>
      <c r="E118" s="198">
        <f>SUM(E108:E117)</f>
        <v>0</v>
      </c>
    </row>
  </sheetData>
  <mergeCells count="2">
    <mergeCell ref="A1:C1"/>
    <mergeCell ref="A2:C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topLeftCell="A69" zoomScaleNormal="100" workbookViewId="0">
      <selection activeCell="P71" sqref="P71"/>
    </sheetView>
  </sheetViews>
  <sheetFormatPr defaultRowHeight="15" x14ac:dyDescent="0.25"/>
  <cols>
    <col min="1" max="1" width="82.5703125" customWidth="1"/>
    <col min="3" max="3" width="13.7109375" style="219" customWidth="1"/>
    <col min="4" max="4" width="15.42578125" style="219" customWidth="1"/>
    <col min="5" max="5" width="14.7109375" style="219" customWidth="1"/>
  </cols>
  <sheetData>
    <row r="1" spans="1:5" ht="27" customHeight="1" x14ac:dyDescent="0.25">
      <c r="A1" s="410" t="s">
        <v>1021</v>
      </c>
      <c r="B1" s="409"/>
      <c r="C1" s="409"/>
      <c r="D1" s="219" t="s">
        <v>797</v>
      </c>
    </row>
    <row r="2" spans="1:5" ht="25.5" customHeight="1" x14ac:dyDescent="0.25">
      <c r="A2" s="418" t="s">
        <v>871</v>
      </c>
      <c r="B2" s="409"/>
      <c r="C2" s="409"/>
    </row>
    <row r="3" spans="1:5" ht="15.75" customHeight="1" x14ac:dyDescent="0.25">
      <c r="A3" s="66"/>
      <c r="B3" s="67"/>
      <c r="C3" s="220"/>
    </row>
    <row r="4" spans="1:5" ht="21" customHeight="1" x14ac:dyDescent="0.25">
      <c r="C4" s="425" t="s">
        <v>352</v>
      </c>
      <c r="D4" s="426"/>
      <c r="E4" s="426"/>
    </row>
    <row r="5" spans="1:5" ht="37.5" customHeight="1" x14ac:dyDescent="0.3">
      <c r="A5" s="44" t="s">
        <v>136</v>
      </c>
      <c r="B5" s="3" t="s">
        <v>380</v>
      </c>
      <c r="C5" s="209" t="s">
        <v>138</v>
      </c>
      <c r="D5" s="217" t="s">
        <v>137</v>
      </c>
      <c r="E5" s="149" t="s">
        <v>1036</v>
      </c>
    </row>
    <row r="6" spans="1:5" hidden="1" x14ac:dyDescent="0.25">
      <c r="A6" s="13" t="s">
        <v>105</v>
      </c>
      <c r="B6" s="6" t="s">
        <v>576</v>
      </c>
      <c r="C6" s="221"/>
      <c r="D6" s="221"/>
      <c r="E6" s="221"/>
    </row>
    <row r="7" spans="1:5" hidden="1" x14ac:dyDescent="0.25">
      <c r="A7" s="13" t="s">
        <v>114</v>
      </c>
      <c r="B7" s="6" t="s">
        <v>576</v>
      </c>
      <c r="C7" s="221"/>
      <c r="D7" s="221"/>
      <c r="E7" s="221"/>
    </row>
    <row r="8" spans="1:5" ht="30" hidden="1" x14ac:dyDescent="0.25">
      <c r="A8" s="13" t="s">
        <v>115</v>
      </c>
      <c r="B8" s="6" t="s">
        <v>576</v>
      </c>
      <c r="C8" s="221"/>
      <c r="D8" s="221"/>
      <c r="E8" s="221"/>
    </row>
    <row r="9" spans="1:5" hidden="1" x14ac:dyDescent="0.25">
      <c r="A9" s="13" t="s">
        <v>113</v>
      </c>
      <c r="B9" s="6" t="s">
        <v>576</v>
      </c>
      <c r="C9" s="221"/>
      <c r="D9" s="221"/>
      <c r="E9" s="221"/>
    </row>
    <row r="10" spans="1:5" hidden="1" x14ac:dyDescent="0.25">
      <c r="A10" s="13" t="s">
        <v>112</v>
      </c>
      <c r="B10" s="6" t="s">
        <v>576</v>
      </c>
      <c r="C10" s="221"/>
      <c r="D10" s="221"/>
      <c r="E10" s="221"/>
    </row>
    <row r="11" spans="1:5" hidden="1" x14ac:dyDescent="0.25">
      <c r="A11" s="13" t="s">
        <v>111</v>
      </c>
      <c r="B11" s="6" t="s">
        <v>576</v>
      </c>
      <c r="C11" s="221"/>
      <c r="D11" s="221"/>
      <c r="E11" s="221"/>
    </row>
    <row r="12" spans="1:5" hidden="1" x14ac:dyDescent="0.25">
      <c r="A12" s="13" t="s">
        <v>106</v>
      </c>
      <c r="B12" s="6" t="s">
        <v>576</v>
      </c>
      <c r="C12" s="221"/>
      <c r="D12" s="221"/>
      <c r="E12" s="221"/>
    </row>
    <row r="13" spans="1:5" hidden="1" x14ac:dyDescent="0.25">
      <c r="A13" s="13" t="s">
        <v>107</v>
      </c>
      <c r="B13" s="6" t="s">
        <v>576</v>
      </c>
      <c r="C13" s="221"/>
      <c r="D13" s="221"/>
      <c r="E13" s="221"/>
    </row>
    <row r="14" spans="1:5" hidden="1" x14ac:dyDescent="0.25">
      <c r="A14" s="13" t="s">
        <v>108</v>
      </c>
      <c r="B14" s="6" t="s">
        <v>576</v>
      </c>
      <c r="C14" s="221"/>
      <c r="D14" s="221"/>
      <c r="E14" s="221"/>
    </row>
    <row r="15" spans="1:5" hidden="1" x14ac:dyDescent="0.25">
      <c r="A15" s="13" t="s">
        <v>109</v>
      </c>
      <c r="B15" s="6" t="s">
        <v>576</v>
      </c>
      <c r="C15" s="221"/>
      <c r="D15" s="221"/>
      <c r="E15" s="221"/>
    </row>
    <row r="16" spans="1:5" ht="25.5" hidden="1" x14ac:dyDescent="0.25">
      <c r="A16" s="7" t="s">
        <v>782</v>
      </c>
      <c r="B16" s="8" t="s">
        <v>576</v>
      </c>
      <c r="C16" s="221"/>
      <c r="D16" s="221"/>
      <c r="E16" s="221"/>
    </row>
    <row r="17" spans="1:5" hidden="1" x14ac:dyDescent="0.25">
      <c r="A17" s="13" t="s">
        <v>105</v>
      </c>
      <c r="B17" s="6" t="s">
        <v>577</v>
      </c>
      <c r="C17" s="221"/>
      <c r="D17" s="221"/>
      <c r="E17" s="221"/>
    </row>
    <row r="18" spans="1:5" hidden="1" x14ac:dyDescent="0.25">
      <c r="A18" s="13" t="s">
        <v>114</v>
      </c>
      <c r="B18" s="6" t="s">
        <v>577</v>
      </c>
      <c r="C18" s="221"/>
      <c r="D18" s="221"/>
      <c r="E18" s="221"/>
    </row>
    <row r="19" spans="1:5" ht="30" hidden="1" x14ac:dyDescent="0.25">
      <c r="A19" s="13" t="s">
        <v>115</v>
      </c>
      <c r="B19" s="6" t="s">
        <v>577</v>
      </c>
      <c r="C19" s="221"/>
      <c r="D19" s="221"/>
      <c r="E19" s="221"/>
    </row>
    <row r="20" spans="1:5" hidden="1" x14ac:dyDescent="0.25">
      <c r="A20" s="13" t="s">
        <v>113</v>
      </c>
      <c r="B20" s="6" t="s">
        <v>577</v>
      </c>
      <c r="C20" s="221"/>
      <c r="D20" s="221"/>
      <c r="E20" s="221"/>
    </row>
    <row r="21" spans="1:5" hidden="1" x14ac:dyDescent="0.25">
      <c r="A21" s="13" t="s">
        <v>112</v>
      </c>
      <c r="B21" s="6" t="s">
        <v>577</v>
      </c>
      <c r="C21" s="221"/>
      <c r="D21" s="221"/>
      <c r="E21" s="221"/>
    </row>
    <row r="22" spans="1:5" hidden="1" x14ac:dyDescent="0.25">
      <c r="A22" s="13" t="s">
        <v>111</v>
      </c>
      <c r="B22" s="6" t="s">
        <v>577</v>
      </c>
      <c r="C22" s="221"/>
      <c r="D22" s="221"/>
      <c r="E22" s="221"/>
    </row>
    <row r="23" spans="1:5" hidden="1" x14ac:dyDescent="0.25">
      <c r="A23" s="13" t="s">
        <v>106</v>
      </c>
      <c r="B23" s="6" t="s">
        <v>577</v>
      </c>
      <c r="C23" s="221"/>
      <c r="D23" s="221"/>
      <c r="E23" s="221"/>
    </row>
    <row r="24" spans="1:5" hidden="1" x14ac:dyDescent="0.25">
      <c r="A24" s="13" t="s">
        <v>107</v>
      </c>
      <c r="B24" s="6" t="s">
        <v>577</v>
      </c>
      <c r="C24" s="221"/>
      <c r="D24" s="221"/>
      <c r="E24" s="221"/>
    </row>
    <row r="25" spans="1:5" hidden="1" x14ac:dyDescent="0.25">
      <c r="A25" s="13" t="s">
        <v>108</v>
      </c>
      <c r="B25" s="6" t="s">
        <v>577</v>
      </c>
      <c r="C25" s="221"/>
      <c r="D25" s="221"/>
      <c r="E25" s="221"/>
    </row>
    <row r="26" spans="1:5" hidden="1" x14ac:dyDescent="0.25">
      <c r="A26" s="13" t="s">
        <v>109</v>
      </c>
      <c r="B26" s="6" t="s">
        <v>577</v>
      </c>
      <c r="C26" s="221"/>
      <c r="D26" s="221"/>
      <c r="E26" s="221"/>
    </row>
    <row r="27" spans="1:5" ht="25.5" hidden="1" x14ac:dyDescent="0.25">
      <c r="A27" s="7" t="s">
        <v>24</v>
      </c>
      <c r="B27" s="8" t="s">
        <v>577</v>
      </c>
      <c r="C27" s="221"/>
      <c r="D27" s="221"/>
      <c r="E27" s="221"/>
    </row>
    <row r="28" spans="1:5" x14ac:dyDescent="0.25">
      <c r="A28" s="13" t="s">
        <v>139</v>
      </c>
      <c r="B28" s="6" t="s">
        <v>578</v>
      </c>
      <c r="C28" s="221"/>
      <c r="D28" s="221"/>
      <c r="E28" s="221"/>
    </row>
    <row r="29" spans="1:5" x14ac:dyDescent="0.25">
      <c r="A29" s="13" t="s">
        <v>114</v>
      </c>
      <c r="B29" s="6" t="s">
        <v>578</v>
      </c>
      <c r="C29" s="221"/>
      <c r="D29" s="221">
        <v>382016</v>
      </c>
      <c r="E29" s="221">
        <v>382016</v>
      </c>
    </row>
    <row r="30" spans="1:5" ht="30" x14ac:dyDescent="0.25">
      <c r="A30" s="13" t="s">
        <v>115</v>
      </c>
      <c r="B30" s="6" t="s">
        <v>578</v>
      </c>
      <c r="C30" s="221"/>
      <c r="D30" s="221"/>
      <c r="E30" s="221"/>
    </row>
    <row r="31" spans="1:5" x14ac:dyDescent="0.25">
      <c r="A31" s="13" t="s">
        <v>159</v>
      </c>
      <c r="B31" s="6" t="s">
        <v>578</v>
      </c>
      <c r="C31" s="221"/>
      <c r="D31" s="221"/>
      <c r="E31" s="221">
        <v>0</v>
      </c>
    </row>
    <row r="32" spans="1:5" x14ac:dyDescent="0.25">
      <c r="A32" s="13" t="s">
        <v>140</v>
      </c>
      <c r="B32" s="6" t="s">
        <v>578</v>
      </c>
      <c r="C32" s="221">
        <v>10896000</v>
      </c>
      <c r="D32" s="221">
        <v>12153100</v>
      </c>
      <c r="E32" s="221">
        <v>12153100</v>
      </c>
    </row>
    <row r="33" spans="1:5" x14ac:dyDescent="0.25">
      <c r="A33" s="13" t="s">
        <v>158</v>
      </c>
      <c r="B33" s="6" t="s">
        <v>578</v>
      </c>
      <c r="C33" s="221"/>
      <c r="D33" s="221">
        <v>1987022</v>
      </c>
      <c r="E33" s="221">
        <v>1987022</v>
      </c>
    </row>
    <row r="34" spans="1:5" x14ac:dyDescent="0.25">
      <c r="A34" s="13" t="s">
        <v>106</v>
      </c>
      <c r="B34" s="6" t="s">
        <v>578</v>
      </c>
      <c r="C34" s="221"/>
      <c r="D34" s="221"/>
      <c r="E34" s="221"/>
    </row>
    <row r="35" spans="1:5" x14ac:dyDescent="0.25">
      <c r="A35" s="13" t="s">
        <v>107</v>
      </c>
      <c r="B35" s="6" t="s">
        <v>578</v>
      </c>
      <c r="C35" s="221"/>
      <c r="D35" s="221"/>
      <c r="E35" s="221"/>
    </row>
    <row r="36" spans="1:5" x14ac:dyDescent="0.25">
      <c r="A36" s="13" t="s">
        <v>108</v>
      </c>
      <c r="B36" s="6" t="s">
        <v>578</v>
      </c>
      <c r="C36" s="221"/>
      <c r="D36" s="221"/>
      <c r="E36" s="364" t="s">
        <v>1039</v>
      </c>
    </row>
    <row r="37" spans="1:5" x14ac:dyDescent="0.25">
      <c r="A37" s="13" t="s">
        <v>109</v>
      </c>
      <c r="B37" s="6" t="s">
        <v>578</v>
      </c>
      <c r="C37" s="221"/>
      <c r="D37" s="221"/>
      <c r="E37" s="221"/>
    </row>
    <row r="38" spans="1:5" x14ac:dyDescent="0.25">
      <c r="A38" s="7" t="s">
        <v>23</v>
      </c>
      <c r="B38" s="8" t="s">
        <v>578</v>
      </c>
      <c r="C38" s="206">
        <f>SUM(C28:C37)</f>
        <v>10896000</v>
      </c>
      <c r="D38" s="206">
        <f>SUM(D28:D37)</f>
        <v>14522138</v>
      </c>
      <c r="E38" s="206">
        <f>SUM(E28:E37)</f>
        <v>14522138</v>
      </c>
    </row>
    <row r="39" spans="1:5" x14ac:dyDescent="0.25">
      <c r="A39" s="7" t="s">
        <v>160</v>
      </c>
      <c r="B39" s="8" t="s">
        <v>581</v>
      </c>
      <c r="C39" s="221"/>
      <c r="D39" s="221"/>
      <c r="E39" s="221"/>
    </row>
    <row r="40" spans="1:5" hidden="1" x14ac:dyDescent="0.25">
      <c r="A40" s="13" t="s">
        <v>105</v>
      </c>
      <c r="B40" s="6" t="s">
        <v>584</v>
      </c>
      <c r="C40" s="221"/>
      <c r="D40" s="221"/>
      <c r="E40" s="221"/>
    </row>
    <row r="41" spans="1:5" hidden="1" x14ac:dyDescent="0.25">
      <c r="A41" s="13" t="s">
        <v>114</v>
      </c>
      <c r="B41" s="6" t="s">
        <v>584</v>
      </c>
      <c r="C41" s="221"/>
      <c r="D41" s="221"/>
      <c r="E41" s="221"/>
    </row>
    <row r="42" spans="1:5" ht="30" hidden="1" x14ac:dyDescent="0.25">
      <c r="A42" s="13" t="s">
        <v>115</v>
      </c>
      <c r="B42" s="6" t="s">
        <v>584</v>
      </c>
      <c r="C42" s="221"/>
      <c r="D42" s="221"/>
      <c r="E42" s="221"/>
    </row>
    <row r="43" spans="1:5" hidden="1" x14ac:dyDescent="0.25">
      <c r="A43" s="13" t="s">
        <v>113</v>
      </c>
      <c r="B43" s="6" t="s">
        <v>584</v>
      </c>
      <c r="C43" s="221"/>
      <c r="D43" s="221"/>
      <c r="E43" s="221"/>
    </row>
    <row r="44" spans="1:5" hidden="1" x14ac:dyDescent="0.25">
      <c r="A44" s="13" t="s">
        <v>112</v>
      </c>
      <c r="B44" s="6" t="s">
        <v>584</v>
      </c>
      <c r="C44" s="221"/>
      <c r="D44" s="221"/>
      <c r="E44" s="221"/>
    </row>
    <row r="45" spans="1:5" hidden="1" x14ac:dyDescent="0.25">
      <c r="A45" s="13" t="s">
        <v>111</v>
      </c>
      <c r="B45" s="6" t="s">
        <v>584</v>
      </c>
      <c r="C45" s="221"/>
      <c r="D45" s="221"/>
      <c r="E45" s="221"/>
    </row>
    <row r="46" spans="1:5" hidden="1" x14ac:dyDescent="0.25">
      <c r="A46" s="13" t="s">
        <v>106</v>
      </c>
      <c r="B46" s="6" t="s">
        <v>584</v>
      </c>
      <c r="C46" s="221"/>
      <c r="D46" s="221"/>
      <c r="E46" s="221"/>
    </row>
    <row r="47" spans="1:5" hidden="1" x14ac:dyDescent="0.25">
      <c r="A47" s="13" t="s">
        <v>107</v>
      </c>
      <c r="B47" s="6" t="s">
        <v>584</v>
      </c>
      <c r="C47" s="221"/>
      <c r="D47" s="221"/>
      <c r="E47" s="221"/>
    </row>
    <row r="48" spans="1:5" hidden="1" x14ac:dyDescent="0.25">
      <c r="A48" s="13" t="s">
        <v>108</v>
      </c>
      <c r="B48" s="6" t="s">
        <v>584</v>
      </c>
      <c r="C48" s="221"/>
      <c r="D48" s="221"/>
      <c r="E48" s="221"/>
    </row>
    <row r="49" spans="1:5" hidden="1" x14ac:dyDescent="0.25">
      <c r="A49" s="13" t="s">
        <v>109</v>
      </c>
      <c r="B49" s="6" t="s">
        <v>584</v>
      </c>
      <c r="C49" s="221"/>
      <c r="D49" s="221"/>
      <c r="E49" s="221"/>
    </row>
    <row r="50" spans="1:5" ht="25.5" hidden="1" x14ac:dyDescent="0.25">
      <c r="A50" s="7" t="s">
        <v>22</v>
      </c>
      <c r="B50" s="8" t="s">
        <v>584</v>
      </c>
      <c r="C50" s="221"/>
      <c r="D50" s="221"/>
      <c r="E50" s="221"/>
    </row>
    <row r="51" spans="1:5" hidden="1" x14ac:dyDescent="0.25">
      <c r="A51" s="13" t="s">
        <v>110</v>
      </c>
      <c r="B51" s="6" t="s">
        <v>585</v>
      </c>
      <c r="C51" s="221"/>
      <c r="D51" s="221"/>
      <c r="E51" s="221"/>
    </row>
    <row r="52" spans="1:5" hidden="1" x14ac:dyDescent="0.25">
      <c r="A52" s="13" t="s">
        <v>114</v>
      </c>
      <c r="B52" s="6" t="s">
        <v>585</v>
      </c>
      <c r="C52" s="221"/>
      <c r="D52" s="221"/>
      <c r="E52" s="221"/>
    </row>
    <row r="53" spans="1:5" ht="30" hidden="1" x14ac:dyDescent="0.25">
      <c r="A53" s="13" t="s">
        <v>115</v>
      </c>
      <c r="B53" s="6" t="s">
        <v>585</v>
      </c>
      <c r="C53" s="221"/>
      <c r="D53" s="221"/>
      <c r="E53" s="221"/>
    </row>
    <row r="54" spans="1:5" hidden="1" x14ac:dyDescent="0.25">
      <c r="A54" s="13" t="s">
        <v>113</v>
      </c>
      <c r="B54" s="6" t="s">
        <v>585</v>
      </c>
      <c r="C54" s="221"/>
      <c r="D54" s="221"/>
      <c r="E54" s="221"/>
    </row>
    <row r="55" spans="1:5" hidden="1" x14ac:dyDescent="0.25">
      <c r="A55" s="13" t="s">
        <v>112</v>
      </c>
      <c r="B55" s="6" t="s">
        <v>585</v>
      </c>
      <c r="C55" s="221"/>
      <c r="D55" s="221"/>
      <c r="E55" s="221"/>
    </row>
    <row r="56" spans="1:5" hidden="1" x14ac:dyDescent="0.25">
      <c r="A56" s="13" t="s">
        <v>111</v>
      </c>
      <c r="B56" s="6" t="s">
        <v>585</v>
      </c>
      <c r="C56" s="221"/>
      <c r="D56" s="221"/>
      <c r="E56" s="221"/>
    </row>
    <row r="57" spans="1:5" hidden="1" x14ac:dyDescent="0.25">
      <c r="A57" s="13" t="s">
        <v>106</v>
      </c>
      <c r="B57" s="6" t="s">
        <v>585</v>
      </c>
      <c r="C57" s="221"/>
      <c r="D57" s="221"/>
      <c r="E57" s="221"/>
    </row>
    <row r="58" spans="1:5" hidden="1" x14ac:dyDescent="0.25">
      <c r="A58" s="13" t="s">
        <v>107</v>
      </c>
      <c r="B58" s="6" t="s">
        <v>585</v>
      </c>
      <c r="C58" s="221"/>
      <c r="D58" s="221"/>
      <c r="E58" s="221"/>
    </row>
    <row r="59" spans="1:5" hidden="1" x14ac:dyDescent="0.25">
      <c r="A59" s="13" t="s">
        <v>108</v>
      </c>
      <c r="B59" s="6" t="s">
        <v>585</v>
      </c>
      <c r="C59" s="221"/>
      <c r="D59" s="221"/>
      <c r="E59" s="221"/>
    </row>
    <row r="60" spans="1:5" hidden="1" x14ac:dyDescent="0.25">
      <c r="A60" s="13" t="s">
        <v>109</v>
      </c>
      <c r="B60" s="6" t="s">
        <v>585</v>
      </c>
      <c r="C60" s="221"/>
      <c r="D60" s="221"/>
      <c r="E60" s="221"/>
    </row>
    <row r="61" spans="1:5" ht="25.5" hidden="1" x14ac:dyDescent="0.25">
      <c r="A61" s="7" t="s">
        <v>25</v>
      </c>
      <c r="B61" s="8" t="s">
        <v>585</v>
      </c>
      <c r="C61" s="221"/>
      <c r="D61" s="221"/>
      <c r="E61" s="221"/>
    </row>
    <row r="62" spans="1:5" x14ac:dyDescent="0.25">
      <c r="A62" s="13" t="s">
        <v>105</v>
      </c>
      <c r="B62" s="6" t="s">
        <v>586</v>
      </c>
      <c r="C62" s="221"/>
      <c r="D62" s="221"/>
      <c r="E62" s="221"/>
    </row>
    <row r="63" spans="1:5" x14ac:dyDescent="0.25">
      <c r="A63" s="13" t="s">
        <v>114</v>
      </c>
      <c r="B63" s="6" t="s">
        <v>586</v>
      </c>
      <c r="C63" s="221"/>
      <c r="D63" s="221"/>
      <c r="E63" s="221"/>
    </row>
    <row r="64" spans="1:5" ht="30" x14ac:dyDescent="0.25">
      <c r="A64" s="13" t="s">
        <v>115</v>
      </c>
      <c r="B64" s="6" t="s">
        <v>586</v>
      </c>
      <c r="C64" s="221"/>
      <c r="D64" s="221"/>
      <c r="E64" s="221">
        <v>81975063</v>
      </c>
    </row>
    <row r="65" spans="1:5" x14ac:dyDescent="0.25">
      <c r="A65" s="13" t="s">
        <v>113</v>
      </c>
      <c r="B65" s="6" t="s">
        <v>586</v>
      </c>
      <c r="C65" s="221"/>
      <c r="D65" s="221"/>
      <c r="E65" s="221">
        <v>48417700</v>
      </c>
    </row>
    <row r="66" spans="1:5" x14ac:dyDescent="0.25">
      <c r="A66" s="13" t="s">
        <v>112</v>
      </c>
      <c r="B66" s="6" t="s">
        <v>586</v>
      </c>
      <c r="C66" s="221"/>
      <c r="D66" s="221"/>
      <c r="E66" s="221"/>
    </row>
    <row r="67" spans="1:5" x14ac:dyDescent="0.25">
      <c r="A67" s="13" t="s">
        <v>111</v>
      </c>
      <c r="B67" s="6" t="s">
        <v>586</v>
      </c>
      <c r="C67" s="221"/>
      <c r="D67" s="221"/>
      <c r="E67" s="221"/>
    </row>
    <row r="68" spans="1:5" x14ac:dyDescent="0.25">
      <c r="A68" s="13" t="s">
        <v>106</v>
      </c>
      <c r="B68" s="6" t="s">
        <v>586</v>
      </c>
      <c r="C68" s="221"/>
      <c r="D68" s="221"/>
      <c r="E68" s="221"/>
    </row>
    <row r="69" spans="1:5" x14ac:dyDescent="0.25">
      <c r="A69" s="13" t="s">
        <v>107</v>
      </c>
      <c r="B69" s="6" t="s">
        <v>586</v>
      </c>
      <c r="C69" s="221"/>
      <c r="D69" s="221"/>
      <c r="E69" s="221"/>
    </row>
    <row r="70" spans="1:5" x14ac:dyDescent="0.25">
      <c r="A70" s="13" t="s">
        <v>108</v>
      </c>
      <c r="B70" s="6" t="s">
        <v>586</v>
      </c>
      <c r="C70" s="221"/>
      <c r="D70" s="221"/>
      <c r="E70" s="221"/>
    </row>
    <row r="71" spans="1:5" x14ac:dyDescent="0.25">
      <c r="A71" s="13" t="s">
        <v>109</v>
      </c>
      <c r="B71" s="6" t="s">
        <v>586</v>
      </c>
      <c r="C71" s="221"/>
      <c r="D71" s="221"/>
      <c r="E71" s="221"/>
    </row>
    <row r="72" spans="1:5" x14ac:dyDescent="0.25">
      <c r="A72" s="7" t="s">
        <v>801</v>
      </c>
      <c r="B72" s="8" t="s">
        <v>586</v>
      </c>
      <c r="C72" s="221">
        <v>0</v>
      </c>
      <c r="D72" s="206">
        <f>SUM(D62:D71)</f>
        <v>0</v>
      </c>
      <c r="E72" s="206">
        <f>SUM(E62:E71)</f>
        <v>130392763</v>
      </c>
    </row>
    <row r="73" spans="1:5" hidden="1" x14ac:dyDescent="0.25">
      <c r="A73" s="13" t="s">
        <v>116</v>
      </c>
      <c r="B73" s="5" t="s">
        <v>636</v>
      </c>
      <c r="C73" s="221"/>
      <c r="D73" s="221"/>
      <c r="E73" s="221"/>
    </row>
    <row r="74" spans="1:5" hidden="1" x14ac:dyDescent="0.25">
      <c r="A74" s="13" t="s">
        <v>117</v>
      </c>
      <c r="B74" s="5" t="s">
        <v>636</v>
      </c>
      <c r="C74" s="221"/>
      <c r="D74" s="221"/>
      <c r="E74" s="221"/>
    </row>
    <row r="75" spans="1:5" hidden="1" x14ac:dyDescent="0.25">
      <c r="A75" s="13" t="s">
        <v>125</v>
      </c>
      <c r="B75" s="5" t="s">
        <v>636</v>
      </c>
      <c r="C75" s="221"/>
      <c r="D75" s="221"/>
      <c r="E75" s="221"/>
    </row>
    <row r="76" spans="1:5" hidden="1" x14ac:dyDescent="0.25">
      <c r="A76" s="5" t="s">
        <v>124</v>
      </c>
      <c r="B76" s="5" t="s">
        <v>636</v>
      </c>
      <c r="C76" s="221"/>
      <c r="D76" s="221"/>
      <c r="E76" s="221"/>
    </row>
    <row r="77" spans="1:5" hidden="1" x14ac:dyDescent="0.25">
      <c r="A77" s="5" t="s">
        <v>123</v>
      </c>
      <c r="B77" s="5" t="s">
        <v>636</v>
      </c>
      <c r="C77" s="221"/>
      <c r="D77" s="221"/>
      <c r="E77" s="221"/>
    </row>
    <row r="78" spans="1:5" hidden="1" x14ac:dyDescent="0.25">
      <c r="A78" s="5" t="s">
        <v>122</v>
      </c>
      <c r="B78" s="5" t="s">
        <v>636</v>
      </c>
      <c r="C78" s="221"/>
      <c r="D78" s="221"/>
      <c r="E78" s="221"/>
    </row>
    <row r="79" spans="1:5" hidden="1" x14ac:dyDescent="0.25">
      <c r="A79" s="13" t="s">
        <v>121</v>
      </c>
      <c r="B79" s="5" t="s">
        <v>636</v>
      </c>
      <c r="C79" s="221"/>
      <c r="D79" s="221"/>
      <c r="E79" s="221"/>
    </row>
    <row r="80" spans="1:5" hidden="1" x14ac:dyDescent="0.25">
      <c r="A80" s="13" t="s">
        <v>126</v>
      </c>
      <c r="B80" s="5" t="s">
        <v>636</v>
      </c>
      <c r="C80" s="221"/>
      <c r="D80" s="221"/>
      <c r="E80" s="221"/>
    </row>
    <row r="81" spans="1:6" hidden="1" x14ac:dyDescent="0.25">
      <c r="A81" s="13" t="s">
        <v>118</v>
      </c>
      <c r="B81" s="5" t="s">
        <v>636</v>
      </c>
      <c r="C81" s="221"/>
      <c r="D81" s="221"/>
      <c r="E81" s="221"/>
    </row>
    <row r="82" spans="1:6" hidden="1" x14ac:dyDescent="0.25">
      <c r="A82" s="13" t="s">
        <v>119</v>
      </c>
      <c r="B82" s="5" t="s">
        <v>636</v>
      </c>
      <c r="C82" s="221"/>
      <c r="D82" s="221"/>
      <c r="E82" s="221"/>
    </row>
    <row r="83" spans="1:6" ht="25.5" hidden="1" x14ac:dyDescent="0.25">
      <c r="A83" s="7" t="s">
        <v>39</v>
      </c>
      <c r="B83" s="8" t="s">
        <v>636</v>
      </c>
      <c r="C83" s="221"/>
      <c r="D83" s="221"/>
      <c r="E83" s="221"/>
    </row>
    <row r="84" spans="1:6" x14ac:dyDescent="0.25">
      <c r="A84" s="13" t="s">
        <v>116</v>
      </c>
      <c r="B84" s="5" t="s">
        <v>163</v>
      </c>
      <c r="C84" s="221"/>
      <c r="D84" s="221"/>
      <c r="E84" s="221"/>
    </row>
    <row r="85" spans="1:6" x14ac:dyDescent="0.25">
      <c r="A85" s="13" t="s">
        <v>117</v>
      </c>
      <c r="B85" s="5" t="s">
        <v>163</v>
      </c>
      <c r="C85" s="221"/>
      <c r="D85" s="221"/>
      <c r="E85" s="221">
        <v>200000</v>
      </c>
    </row>
    <row r="86" spans="1:6" x14ac:dyDescent="0.25">
      <c r="A86" s="13" t="s">
        <v>125</v>
      </c>
      <c r="B86" s="5" t="s">
        <v>163</v>
      </c>
      <c r="C86" s="221">
        <v>1000000</v>
      </c>
      <c r="D86" s="221">
        <v>1190000</v>
      </c>
      <c r="E86" s="221">
        <v>727966</v>
      </c>
    </row>
    <row r="87" spans="1:6" x14ac:dyDescent="0.25">
      <c r="A87" s="5" t="s">
        <v>124</v>
      </c>
      <c r="B87" s="5" t="s">
        <v>163</v>
      </c>
      <c r="C87" s="221"/>
      <c r="D87" s="221"/>
      <c r="E87" s="221"/>
    </row>
    <row r="88" spans="1:6" x14ac:dyDescent="0.25">
      <c r="A88" s="5" t="s">
        <v>123</v>
      </c>
      <c r="B88" s="5" t="s">
        <v>163</v>
      </c>
      <c r="C88" s="221"/>
      <c r="D88" s="221"/>
      <c r="E88" s="221"/>
    </row>
    <row r="89" spans="1:6" x14ac:dyDescent="0.25">
      <c r="A89" s="5" t="s">
        <v>122</v>
      </c>
      <c r="B89" s="5" t="s">
        <v>163</v>
      </c>
      <c r="C89" s="221"/>
      <c r="D89" s="221"/>
      <c r="E89" s="221"/>
    </row>
    <row r="90" spans="1:6" x14ac:dyDescent="0.25">
      <c r="A90" s="13" t="s">
        <v>121</v>
      </c>
      <c r="B90" s="5" t="s">
        <v>163</v>
      </c>
      <c r="C90" s="221"/>
      <c r="D90" s="221"/>
      <c r="E90" s="221">
        <v>178308</v>
      </c>
    </row>
    <row r="91" spans="1:6" x14ac:dyDescent="0.25">
      <c r="A91" s="13" t="s">
        <v>120</v>
      </c>
      <c r="B91" s="5" t="s">
        <v>163</v>
      </c>
      <c r="C91" s="221"/>
      <c r="D91" s="221"/>
      <c r="E91" s="221"/>
    </row>
    <row r="92" spans="1:6" x14ac:dyDescent="0.25">
      <c r="A92" s="13" t="s">
        <v>118</v>
      </c>
      <c r="B92" s="5" t="s">
        <v>163</v>
      </c>
      <c r="C92" s="221"/>
      <c r="D92" s="221"/>
      <c r="E92" s="221"/>
    </row>
    <row r="93" spans="1:6" x14ac:dyDescent="0.25">
      <c r="A93" s="13" t="s">
        <v>119</v>
      </c>
      <c r="B93" s="5" t="s">
        <v>163</v>
      </c>
      <c r="C93" s="221"/>
      <c r="D93" s="221"/>
      <c r="E93" s="221"/>
      <c r="F93" s="114"/>
    </row>
    <row r="94" spans="1:6" x14ac:dyDescent="0.25">
      <c r="A94" s="15" t="s">
        <v>40</v>
      </c>
      <c r="B94" s="8" t="s">
        <v>163</v>
      </c>
      <c r="C94" s="206">
        <f>SUM(C84:C93)</f>
        <v>1000000</v>
      </c>
      <c r="D94" s="206">
        <f>SUM(D84:D93)</f>
        <v>1190000</v>
      </c>
      <c r="E94" s="206">
        <f>SUM(E84:E93)</f>
        <v>1106274</v>
      </c>
    </row>
    <row r="95" spans="1:6" hidden="1" x14ac:dyDescent="0.25">
      <c r="A95" s="13" t="s">
        <v>116</v>
      </c>
      <c r="B95" s="5" t="s">
        <v>161</v>
      </c>
      <c r="C95" s="221"/>
      <c r="D95" s="221"/>
      <c r="E95" s="221"/>
    </row>
    <row r="96" spans="1:6" hidden="1" x14ac:dyDescent="0.25">
      <c r="A96" s="13" t="s">
        <v>117</v>
      </c>
      <c r="B96" s="5" t="s">
        <v>161</v>
      </c>
      <c r="C96" s="221"/>
      <c r="D96" s="221"/>
      <c r="E96" s="221"/>
    </row>
    <row r="97" spans="1:5" hidden="1" x14ac:dyDescent="0.25">
      <c r="A97" s="13" t="s">
        <v>142</v>
      </c>
      <c r="B97" s="5" t="s">
        <v>161</v>
      </c>
      <c r="C97" s="221"/>
      <c r="D97" s="221"/>
      <c r="E97" s="221"/>
    </row>
    <row r="98" spans="1:5" hidden="1" x14ac:dyDescent="0.25">
      <c r="A98" s="5" t="s">
        <v>124</v>
      </c>
      <c r="B98" s="5" t="s">
        <v>161</v>
      </c>
      <c r="C98" s="221"/>
      <c r="D98" s="221"/>
      <c r="E98" s="221"/>
    </row>
    <row r="99" spans="1:5" hidden="1" x14ac:dyDescent="0.25">
      <c r="A99" s="5" t="s">
        <v>123</v>
      </c>
      <c r="B99" s="5" t="s">
        <v>161</v>
      </c>
      <c r="C99" s="221"/>
      <c r="D99" s="221"/>
      <c r="E99" s="221"/>
    </row>
    <row r="100" spans="1:5" hidden="1" x14ac:dyDescent="0.25">
      <c r="A100" s="5" t="s">
        <v>122</v>
      </c>
      <c r="B100" s="5" t="s">
        <v>161</v>
      </c>
      <c r="C100" s="221"/>
      <c r="D100" s="221"/>
      <c r="E100" s="221"/>
    </row>
    <row r="101" spans="1:5" hidden="1" x14ac:dyDescent="0.25">
      <c r="A101" s="13" t="s">
        <v>121</v>
      </c>
      <c r="B101" s="5" t="s">
        <v>161</v>
      </c>
      <c r="C101" s="221"/>
      <c r="D101" s="221"/>
      <c r="E101" s="221"/>
    </row>
    <row r="102" spans="1:5" hidden="1" x14ac:dyDescent="0.25">
      <c r="A102" s="13" t="s">
        <v>126</v>
      </c>
      <c r="B102" s="5" t="s">
        <v>161</v>
      </c>
      <c r="C102" s="221"/>
      <c r="D102" s="221"/>
      <c r="E102" s="221"/>
    </row>
    <row r="103" spans="1:5" hidden="1" x14ac:dyDescent="0.25">
      <c r="A103" s="13" t="s">
        <v>118</v>
      </c>
      <c r="B103" s="5" t="s">
        <v>161</v>
      </c>
      <c r="C103" s="221"/>
      <c r="D103" s="221"/>
      <c r="E103" s="221"/>
    </row>
    <row r="104" spans="1:5" hidden="1" x14ac:dyDescent="0.25">
      <c r="A104" s="13" t="s">
        <v>119</v>
      </c>
      <c r="B104" s="5" t="s">
        <v>161</v>
      </c>
      <c r="C104" s="221"/>
      <c r="D104" s="221"/>
      <c r="E104" s="221"/>
    </row>
    <row r="105" spans="1:5" ht="25.5" hidden="1" x14ac:dyDescent="0.25">
      <c r="A105" s="7" t="s">
        <v>41</v>
      </c>
      <c r="B105" s="8" t="s">
        <v>161</v>
      </c>
      <c r="C105" s="199">
        <f ca="1">SUM(C95:C105)</f>
        <v>0</v>
      </c>
      <c r="D105" s="199">
        <f ca="1">SUM(D95:D105)</f>
        <v>0</v>
      </c>
      <c r="E105" s="199">
        <f ca="1">SUM(E95:E105)</f>
        <v>0</v>
      </c>
    </row>
    <row r="106" spans="1:5" x14ac:dyDescent="0.25">
      <c r="A106" s="13" t="s">
        <v>116</v>
      </c>
      <c r="B106" s="5" t="s">
        <v>162</v>
      </c>
      <c r="C106" s="221"/>
      <c r="D106" s="221"/>
      <c r="E106" s="221"/>
    </row>
    <row r="107" spans="1:5" x14ac:dyDescent="0.25">
      <c r="A107" s="13" t="s">
        <v>117</v>
      </c>
      <c r="B107" s="5" t="s">
        <v>162</v>
      </c>
      <c r="C107" s="221"/>
      <c r="D107" s="221">
        <v>30000000</v>
      </c>
      <c r="E107" s="221">
        <v>30000000</v>
      </c>
    </row>
    <row r="108" spans="1:5" x14ac:dyDescent="0.25">
      <c r="A108" s="13" t="s">
        <v>141</v>
      </c>
      <c r="B108" s="5" t="s">
        <v>162</v>
      </c>
      <c r="C108" s="221"/>
      <c r="D108" s="221"/>
      <c r="E108" s="221">
        <v>67500</v>
      </c>
    </row>
    <row r="109" spans="1:5" x14ac:dyDescent="0.25">
      <c r="A109" s="5" t="s">
        <v>124</v>
      </c>
      <c r="B109" s="5" t="s">
        <v>162</v>
      </c>
      <c r="C109" s="221"/>
      <c r="D109" s="221"/>
      <c r="E109" s="221"/>
    </row>
    <row r="110" spans="1:5" x14ac:dyDescent="0.25">
      <c r="A110" s="5" t="s">
        <v>123</v>
      </c>
      <c r="B110" s="5" t="s">
        <v>162</v>
      </c>
      <c r="C110" s="221"/>
      <c r="D110" s="221"/>
      <c r="E110" s="221"/>
    </row>
    <row r="111" spans="1:5" x14ac:dyDescent="0.25">
      <c r="A111" s="5" t="s">
        <v>122</v>
      </c>
      <c r="B111" s="5" t="s">
        <v>162</v>
      </c>
      <c r="C111" s="221"/>
      <c r="D111" s="221"/>
      <c r="E111" s="221"/>
    </row>
    <row r="112" spans="1:5" x14ac:dyDescent="0.25">
      <c r="A112" s="13" t="s">
        <v>121</v>
      </c>
      <c r="B112" s="5" t="s">
        <v>162</v>
      </c>
      <c r="C112" s="221"/>
      <c r="D112" s="221"/>
      <c r="E112" s="221"/>
    </row>
    <row r="113" spans="1:5" x14ac:dyDescent="0.25">
      <c r="A113" s="13" t="s">
        <v>120</v>
      </c>
      <c r="B113" s="5" t="s">
        <v>162</v>
      </c>
      <c r="C113" s="221"/>
      <c r="D113" s="221"/>
      <c r="E113" s="221"/>
    </row>
    <row r="114" spans="1:5" x14ac:dyDescent="0.25">
      <c r="A114" s="13" t="s">
        <v>118</v>
      </c>
      <c r="B114" s="5" t="s">
        <v>162</v>
      </c>
      <c r="C114" s="221"/>
      <c r="D114" s="221"/>
      <c r="E114" s="221"/>
    </row>
    <row r="115" spans="1:5" x14ac:dyDescent="0.25">
      <c r="A115" s="13" t="s">
        <v>119</v>
      </c>
      <c r="B115" s="5" t="s">
        <v>162</v>
      </c>
      <c r="C115" s="221"/>
      <c r="D115" s="221"/>
      <c r="E115" s="221"/>
    </row>
    <row r="116" spans="1:5" x14ac:dyDescent="0.25">
      <c r="A116" s="15" t="s">
        <v>42</v>
      </c>
      <c r="B116" s="8" t="s">
        <v>162</v>
      </c>
      <c r="C116" s="221">
        <f>SUM(C106:C115)</f>
        <v>0</v>
      </c>
      <c r="D116" s="206">
        <f>SUM(D106:D115)</f>
        <v>30000000</v>
      </c>
      <c r="E116" s="206">
        <f>SUM(E106:E115)</f>
        <v>30067500</v>
      </c>
    </row>
  </sheetData>
  <mergeCells count="3">
    <mergeCell ref="A1:C1"/>
    <mergeCell ref="A2:C2"/>
    <mergeCell ref="C4:E4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5" zoomScaleNormal="100" workbookViewId="0">
      <selection activeCell="P71" sqref="P71"/>
    </sheetView>
  </sheetViews>
  <sheetFormatPr defaultRowHeight="15" x14ac:dyDescent="0.25"/>
  <cols>
    <col min="1" max="1" width="65" customWidth="1"/>
    <col min="3" max="3" width="16.85546875" style="219" customWidth="1"/>
    <col min="4" max="4" width="15.42578125" style="219" customWidth="1"/>
    <col min="5" max="5" width="15" style="219" customWidth="1"/>
  </cols>
  <sheetData>
    <row r="1" spans="1:5" ht="24" customHeight="1" x14ac:dyDescent="0.25">
      <c r="A1" s="410" t="s">
        <v>850</v>
      </c>
      <c r="B1" s="409"/>
      <c r="C1" s="409"/>
      <c r="D1" s="219" t="s">
        <v>789</v>
      </c>
    </row>
    <row r="2" spans="1:5" ht="26.25" customHeight="1" x14ac:dyDescent="0.25">
      <c r="A2" s="418" t="s">
        <v>872</v>
      </c>
      <c r="B2" s="409"/>
      <c r="C2" s="409"/>
    </row>
    <row r="4" spans="1:5" ht="30" x14ac:dyDescent="0.3">
      <c r="A4" s="44" t="s">
        <v>136</v>
      </c>
      <c r="B4" s="3" t="s">
        <v>380</v>
      </c>
      <c r="C4" s="209" t="s">
        <v>138</v>
      </c>
      <c r="D4" s="217" t="s">
        <v>137</v>
      </c>
      <c r="E4" s="149" t="s">
        <v>849</v>
      </c>
    </row>
    <row r="5" spans="1:5" x14ac:dyDescent="0.25">
      <c r="A5" s="5" t="s">
        <v>26</v>
      </c>
      <c r="B5" s="5" t="s">
        <v>593</v>
      </c>
      <c r="C5" s="221">
        <v>29000000</v>
      </c>
      <c r="D5" s="221">
        <v>32624702</v>
      </c>
      <c r="E5" s="221">
        <v>29730722</v>
      </c>
    </row>
    <row r="6" spans="1:5" x14ac:dyDescent="0.25">
      <c r="A6" s="5" t="s">
        <v>27</v>
      </c>
      <c r="B6" s="5" t="s">
        <v>593</v>
      </c>
      <c r="C6" s="221"/>
      <c r="D6" s="221"/>
      <c r="E6" s="221"/>
    </row>
    <row r="7" spans="1:5" x14ac:dyDescent="0.25">
      <c r="A7" s="5" t="s">
        <v>28</v>
      </c>
      <c r="B7" s="5" t="s">
        <v>593</v>
      </c>
      <c r="C7" s="221"/>
      <c r="D7" s="221"/>
      <c r="E7" s="221"/>
    </row>
    <row r="8" spans="1:5" x14ac:dyDescent="0.25">
      <c r="A8" s="5" t="s">
        <v>29</v>
      </c>
      <c r="B8" s="5" t="s">
        <v>593</v>
      </c>
      <c r="C8" s="221"/>
      <c r="D8" s="221"/>
      <c r="E8" s="221"/>
    </row>
    <row r="9" spans="1:5" x14ac:dyDescent="0.25">
      <c r="A9" s="7" t="s">
        <v>806</v>
      </c>
      <c r="B9" s="8" t="s">
        <v>593</v>
      </c>
      <c r="C9" s="206">
        <f>C5</f>
        <v>29000000</v>
      </c>
      <c r="D9" s="206">
        <f>D5</f>
        <v>32624702</v>
      </c>
      <c r="E9" s="206">
        <f>E5</f>
        <v>29730722</v>
      </c>
    </row>
    <row r="10" spans="1:5" x14ac:dyDescent="0.25">
      <c r="A10" s="5" t="s">
        <v>807</v>
      </c>
      <c r="B10" s="6" t="s">
        <v>594</v>
      </c>
      <c r="C10" s="221">
        <v>104000000</v>
      </c>
      <c r="D10" s="221">
        <v>132854575</v>
      </c>
      <c r="E10" s="221">
        <v>117272671</v>
      </c>
    </row>
    <row r="11" spans="1:5" ht="27" x14ac:dyDescent="0.25">
      <c r="A11" s="56" t="s">
        <v>595</v>
      </c>
      <c r="B11" s="56" t="s">
        <v>594</v>
      </c>
      <c r="C11" s="221">
        <v>104000000</v>
      </c>
      <c r="D11" s="221">
        <v>132854575</v>
      </c>
      <c r="E11" s="221">
        <v>117272671</v>
      </c>
    </row>
    <row r="12" spans="1:5" ht="27" x14ac:dyDescent="0.25">
      <c r="A12" s="56" t="s">
        <v>596</v>
      </c>
      <c r="B12" s="56" t="s">
        <v>594</v>
      </c>
      <c r="C12" s="221">
        <v>0</v>
      </c>
      <c r="D12" s="221">
        <v>0</v>
      </c>
      <c r="E12" s="221">
        <v>0</v>
      </c>
    </row>
    <row r="13" spans="1:5" x14ac:dyDescent="0.25">
      <c r="A13" s="5" t="s">
        <v>809</v>
      </c>
      <c r="B13" s="6" t="s">
        <v>600</v>
      </c>
      <c r="C13" s="221">
        <v>10000000</v>
      </c>
      <c r="D13" s="221"/>
      <c r="E13" s="221"/>
    </row>
    <row r="14" spans="1:5" ht="27" x14ac:dyDescent="0.25">
      <c r="A14" s="56" t="s">
        <v>601</v>
      </c>
      <c r="B14" s="56" t="s">
        <v>600</v>
      </c>
      <c r="C14" s="221">
        <v>0</v>
      </c>
      <c r="D14" s="221">
        <v>0</v>
      </c>
      <c r="E14" s="221">
        <v>0</v>
      </c>
    </row>
    <row r="15" spans="1:5" ht="27" x14ac:dyDescent="0.25">
      <c r="A15" s="56" t="s">
        <v>602</v>
      </c>
      <c r="B15" s="56" t="s">
        <v>600</v>
      </c>
      <c r="C15" s="221">
        <v>10000000</v>
      </c>
      <c r="D15" s="221"/>
      <c r="E15" s="221"/>
    </row>
    <row r="16" spans="1:5" x14ac:dyDescent="0.25">
      <c r="A16" s="56" t="s">
        <v>603</v>
      </c>
      <c r="B16" s="56" t="s">
        <v>600</v>
      </c>
      <c r="C16" s="221"/>
      <c r="D16" s="221"/>
      <c r="E16" s="221"/>
    </row>
    <row r="17" spans="1:5" x14ac:dyDescent="0.25">
      <c r="A17" s="56" t="s">
        <v>604</v>
      </c>
      <c r="B17" s="56" t="s">
        <v>600</v>
      </c>
      <c r="C17" s="221"/>
      <c r="D17" s="221"/>
      <c r="E17" s="221"/>
    </row>
    <row r="18" spans="1:5" x14ac:dyDescent="0.25">
      <c r="A18" s="5" t="s">
        <v>30</v>
      </c>
      <c r="B18" s="6" t="s">
        <v>605</v>
      </c>
      <c r="C18" s="221">
        <v>1000000</v>
      </c>
      <c r="D18" s="221">
        <v>68800</v>
      </c>
      <c r="E18" s="221">
        <v>68400</v>
      </c>
    </row>
    <row r="19" spans="1:5" x14ac:dyDescent="0.25">
      <c r="A19" s="56" t="s">
        <v>606</v>
      </c>
      <c r="B19" s="56" t="s">
        <v>605</v>
      </c>
      <c r="C19" s="221">
        <v>1000000</v>
      </c>
      <c r="D19" s="221"/>
      <c r="E19" s="221">
        <v>68400</v>
      </c>
    </row>
    <row r="20" spans="1:5" x14ac:dyDescent="0.25">
      <c r="A20" s="56" t="s">
        <v>607</v>
      </c>
      <c r="B20" s="56" t="s">
        <v>605</v>
      </c>
      <c r="C20" s="221"/>
      <c r="D20" s="221"/>
      <c r="E20" s="221"/>
    </row>
    <row r="21" spans="1:5" x14ac:dyDescent="0.25">
      <c r="A21" s="56" t="s">
        <v>157</v>
      </c>
      <c r="B21" s="56" t="s">
        <v>605</v>
      </c>
      <c r="C21" s="221"/>
      <c r="D21" s="221"/>
      <c r="E21" s="221"/>
    </row>
    <row r="22" spans="1:5" x14ac:dyDescent="0.25">
      <c r="A22" s="7" t="s">
        <v>9</v>
      </c>
      <c r="B22" s="8" t="s">
        <v>608</v>
      </c>
      <c r="C22" s="199">
        <f>C10+C13+C18</f>
        <v>115000000</v>
      </c>
      <c r="D22" s="199">
        <f>D10+D13+D18</f>
        <v>132923375</v>
      </c>
      <c r="E22" s="199">
        <f>E10+E13+E18</f>
        <v>117341071</v>
      </c>
    </row>
    <row r="23" spans="1:5" x14ac:dyDescent="0.25">
      <c r="A23" s="5" t="s">
        <v>31</v>
      </c>
      <c r="B23" s="5" t="s">
        <v>609</v>
      </c>
      <c r="C23" s="221"/>
      <c r="D23" s="221"/>
      <c r="E23" s="221"/>
    </row>
    <row r="24" spans="1:5" x14ac:dyDescent="0.25">
      <c r="A24" s="5" t="s">
        <v>32</v>
      </c>
      <c r="B24" s="5" t="s">
        <v>609</v>
      </c>
      <c r="C24" s="221"/>
      <c r="D24" s="221"/>
      <c r="E24" s="221"/>
    </row>
    <row r="25" spans="1:5" x14ac:dyDescent="0.25">
      <c r="A25" s="5" t="s">
        <v>146</v>
      </c>
      <c r="B25" s="5" t="s">
        <v>609</v>
      </c>
      <c r="C25" s="221"/>
      <c r="D25" s="221"/>
      <c r="E25" s="221"/>
    </row>
    <row r="26" spans="1:5" x14ac:dyDescent="0.25">
      <c r="A26" s="5" t="s">
        <v>33</v>
      </c>
      <c r="B26" s="5" t="s">
        <v>609</v>
      </c>
      <c r="C26" s="221"/>
      <c r="D26" s="221"/>
      <c r="E26" s="221"/>
    </row>
    <row r="27" spans="1:5" x14ac:dyDescent="0.25">
      <c r="A27" s="5" t="s">
        <v>847</v>
      </c>
      <c r="B27" s="5" t="s">
        <v>609</v>
      </c>
      <c r="C27" s="221">
        <v>1205000</v>
      </c>
      <c r="D27" s="221">
        <v>2984946</v>
      </c>
      <c r="E27" s="221">
        <v>521788</v>
      </c>
    </row>
    <row r="28" spans="1:5" x14ac:dyDescent="0.25">
      <c r="A28" s="5" t="s">
        <v>34</v>
      </c>
      <c r="B28" s="5" t="s">
        <v>609</v>
      </c>
      <c r="C28" s="221"/>
      <c r="D28" s="221"/>
      <c r="E28" s="221"/>
    </row>
    <row r="29" spans="1:5" x14ac:dyDescent="0.25">
      <c r="A29" s="5" t="s">
        <v>35</v>
      </c>
      <c r="B29" s="5" t="s">
        <v>609</v>
      </c>
      <c r="C29" s="221"/>
      <c r="D29" s="221"/>
      <c r="E29" s="221"/>
    </row>
    <row r="30" spans="1:5" x14ac:dyDescent="0.25">
      <c r="A30" s="5" t="s">
        <v>36</v>
      </c>
      <c r="B30" s="5" t="s">
        <v>609</v>
      </c>
      <c r="C30" s="221"/>
      <c r="D30" s="221"/>
      <c r="E30" s="221"/>
    </row>
    <row r="31" spans="1:5" ht="45" x14ac:dyDescent="0.25">
      <c r="A31" s="5" t="s">
        <v>37</v>
      </c>
      <c r="B31" s="5" t="s">
        <v>609</v>
      </c>
      <c r="C31" s="221"/>
      <c r="D31" s="221"/>
      <c r="E31" s="221"/>
    </row>
    <row r="32" spans="1:5" x14ac:dyDescent="0.25">
      <c r="A32" s="5" t="s">
        <v>38</v>
      </c>
      <c r="B32" s="5" t="s">
        <v>609</v>
      </c>
      <c r="C32" s="221"/>
      <c r="D32" s="221"/>
      <c r="E32" s="221"/>
    </row>
    <row r="33" spans="1:5" x14ac:dyDescent="0.25">
      <c r="A33" s="5" t="s">
        <v>873</v>
      </c>
      <c r="B33" s="5" t="s">
        <v>609</v>
      </c>
      <c r="C33" s="221"/>
      <c r="D33" s="221"/>
      <c r="E33" s="392">
        <v>874955</v>
      </c>
    </row>
    <row r="34" spans="1:5" x14ac:dyDescent="0.25">
      <c r="A34" s="7" t="s">
        <v>811</v>
      </c>
      <c r="B34" s="8" t="s">
        <v>609</v>
      </c>
      <c r="C34" s="199">
        <f>SUM(C23:C32)</f>
        <v>1205000</v>
      </c>
      <c r="D34" s="199">
        <f>SUM(D23:D32)</f>
        <v>2984946</v>
      </c>
      <c r="E34" s="199">
        <f>SUM(E23:E33)</f>
        <v>1396743</v>
      </c>
    </row>
  </sheetData>
  <mergeCells count="2">
    <mergeCell ref="A1:C1"/>
    <mergeCell ref="A2:C2"/>
  </mergeCells>
  <phoneticPr fontId="33" type="noConversion"/>
  <pageMargins left="0.7" right="0.7" top="0.75" bottom="0.75" header="0.3" footer="0.3"/>
  <pageSetup paperSize="9" scale="72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Normal="100" workbookViewId="0">
      <selection activeCell="B26" sqref="B26"/>
    </sheetView>
  </sheetViews>
  <sheetFormatPr defaultRowHeight="15" x14ac:dyDescent="0.25"/>
  <cols>
    <col min="1" max="1" width="53.5703125" customWidth="1"/>
    <col min="2" max="2" width="19.28515625" customWidth="1"/>
  </cols>
  <sheetData>
    <row r="1" spans="1:2" ht="18" x14ac:dyDescent="0.25">
      <c r="A1" s="427" t="s">
        <v>1021</v>
      </c>
      <c r="B1" s="428"/>
    </row>
    <row r="2" spans="1:2" x14ac:dyDescent="0.25">
      <c r="A2" s="424" t="s">
        <v>874</v>
      </c>
      <c r="B2" s="409"/>
    </row>
    <row r="3" spans="1:2" ht="18" x14ac:dyDescent="0.25">
      <c r="A3" s="77"/>
      <c r="B3" t="s">
        <v>156</v>
      </c>
    </row>
    <row r="4" spans="1:2" x14ac:dyDescent="0.25">
      <c r="A4" s="4" t="s">
        <v>154</v>
      </c>
    </row>
    <row r="5" spans="1:2" ht="26.25" x14ac:dyDescent="0.25">
      <c r="A5" s="44" t="s">
        <v>136</v>
      </c>
      <c r="B5" s="119" t="s">
        <v>1040</v>
      </c>
    </row>
    <row r="6" spans="1:2" x14ac:dyDescent="0.25">
      <c r="A6" s="76" t="s">
        <v>346</v>
      </c>
      <c r="B6" s="115">
        <v>478203878</v>
      </c>
    </row>
    <row r="7" spans="1:2" x14ac:dyDescent="0.25">
      <c r="A7" s="76" t="s">
        <v>639</v>
      </c>
      <c r="B7" s="115">
        <v>614285</v>
      </c>
    </row>
    <row r="8" spans="1:2" x14ac:dyDescent="0.25">
      <c r="A8" s="76" t="s">
        <v>155</v>
      </c>
      <c r="B8" s="115">
        <v>410832</v>
      </c>
    </row>
    <row r="9" spans="1:2" x14ac:dyDescent="0.25">
      <c r="A9" s="76" t="s">
        <v>640</v>
      </c>
      <c r="B9" s="115">
        <v>316625</v>
      </c>
    </row>
    <row r="10" spans="1:2" x14ac:dyDescent="0.25">
      <c r="A10" s="44" t="s">
        <v>264</v>
      </c>
      <c r="B10" s="365">
        <f>SUM(B6:B9)</f>
        <v>479545620</v>
      </c>
    </row>
  </sheetData>
  <mergeCells count="2">
    <mergeCell ref="A1:B1"/>
    <mergeCell ref="A2:B2"/>
  </mergeCells>
  <phoneticPr fontId="33" type="noConversion"/>
  <pageMargins left="0.75" right="0.75" top="1" bottom="1" header="0.5" footer="0.5"/>
  <pageSetup paperSize="9" scale="9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zoomScaleNormal="100" workbookViewId="0">
      <selection activeCell="B26" sqref="B26"/>
    </sheetView>
  </sheetViews>
  <sheetFormatPr defaultRowHeight="15" x14ac:dyDescent="0.25"/>
  <cols>
    <col min="1" max="1" width="78.7109375" customWidth="1"/>
    <col min="2" max="2" width="17.85546875" customWidth="1"/>
    <col min="3" max="3" width="16.7109375" customWidth="1"/>
    <col min="4" max="4" width="17.85546875" customWidth="1"/>
  </cols>
  <sheetData>
    <row r="1" spans="1:4" x14ac:dyDescent="0.25">
      <c r="A1" s="117" t="s">
        <v>167</v>
      </c>
    </row>
    <row r="2" spans="1:4" x14ac:dyDescent="0.25">
      <c r="A2" s="410" t="s">
        <v>1041</v>
      </c>
      <c r="B2" s="409"/>
      <c r="C2" s="409"/>
      <c r="D2" s="409"/>
    </row>
    <row r="3" spans="1:4" x14ac:dyDescent="0.25">
      <c r="A3" s="418" t="s">
        <v>168</v>
      </c>
      <c r="B3" s="409"/>
      <c r="C3" s="409"/>
      <c r="D3" s="409"/>
    </row>
    <row r="4" spans="1:4" ht="18" x14ac:dyDescent="0.25">
      <c r="A4" s="116"/>
      <c r="B4" s="67"/>
      <c r="C4" s="67"/>
      <c r="D4" s="67"/>
    </row>
    <row r="5" spans="1:4" x14ac:dyDescent="0.25">
      <c r="A5" s="83" t="s">
        <v>196</v>
      </c>
      <c r="B5" s="118"/>
      <c r="C5" s="118"/>
      <c r="D5" s="118"/>
    </row>
    <row r="6" spans="1:4" ht="26.25" x14ac:dyDescent="0.25">
      <c r="A6" s="80" t="s">
        <v>136</v>
      </c>
      <c r="B6" s="119" t="s">
        <v>169</v>
      </c>
      <c r="C6" s="119" t="s">
        <v>170</v>
      </c>
      <c r="D6" s="119" t="s">
        <v>171</v>
      </c>
    </row>
    <row r="7" spans="1:4" x14ac:dyDescent="0.25">
      <c r="A7" s="120" t="s">
        <v>172</v>
      </c>
      <c r="B7" s="119"/>
      <c r="C7" s="119"/>
      <c r="D7" s="119"/>
    </row>
    <row r="8" spans="1:4" s="291" customFormat="1" ht="18" customHeight="1" x14ac:dyDescent="0.25">
      <c r="A8" s="366" t="s">
        <v>173</v>
      </c>
      <c r="B8" s="367">
        <v>1229095</v>
      </c>
      <c r="C8" s="367">
        <v>1229095</v>
      </c>
      <c r="D8" s="367">
        <f>B8-C8</f>
        <v>0</v>
      </c>
    </row>
    <row r="9" spans="1:4" x14ac:dyDescent="0.25">
      <c r="A9" s="123" t="s">
        <v>174</v>
      </c>
      <c r="B9" s="122"/>
      <c r="C9" s="122"/>
      <c r="D9" s="122">
        <f t="shared" ref="D9:D66" si="0">B9-C9</f>
        <v>0</v>
      </c>
    </row>
    <row r="10" spans="1:4" x14ac:dyDescent="0.25">
      <c r="A10" s="123" t="s">
        <v>175</v>
      </c>
      <c r="B10" s="122"/>
      <c r="C10" s="122"/>
      <c r="D10" s="122">
        <f t="shared" si="0"/>
        <v>0</v>
      </c>
    </row>
    <row r="11" spans="1:4" x14ac:dyDescent="0.25">
      <c r="A11" s="123" t="s">
        <v>176</v>
      </c>
      <c r="B11" s="122"/>
      <c r="C11" s="122"/>
      <c r="D11" s="122">
        <f t="shared" si="0"/>
        <v>0</v>
      </c>
    </row>
    <row r="12" spans="1:4" x14ac:dyDescent="0.25">
      <c r="A12" s="123" t="s">
        <v>177</v>
      </c>
      <c r="B12" s="122"/>
      <c r="C12" s="122"/>
      <c r="D12" s="122">
        <f t="shared" si="0"/>
        <v>0</v>
      </c>
    </row>
    <row r="13" spans="1:4" x14ac:dyDescent="0.25">
      <c r="A13" s="123" t="s">
        <v>178</v>
      </c>
      <c r="B13" s="122">
        <v>1229095</v>
      </c>
      <c r="C13" s="122">
        <v>1229095</v>
      </c>
      <c r="D13" s="122">
        <f t="shared" si="0"/>
        <v>0</v>
      </c>
    </row>
    <row r="14" spans="1:4" x14ac:dyDescent="0.25">
      <c r="A14" s="123" t="s">
        <v>179</v>
      </c>
      <c r="B14" s="122"/>
      <c r="C14" s="122"/>
      <c r="D14" s="122">
        <f t="shared" si="0"/>
        <v>0</v>
      </c>
    </row>
    <row r="15" spans="1:4" s="291" customFormat="1" ht="17.25" customHeight="1" x14ac:dyDescent="0.25">
      <c r="A15" s="366" t="s">
        <v>180</v>
      </c>
      <c r="B15" s="367">
        <v>24853200</v>
      </c>
      <c r="C15" s="367">
        <v>24561266</v>
      </c>
      <c r="D15" s="367">
        <f t="shared" si="0"/>
        <v>291934</v>
      </c>
    </row>
    <row r="16" spans="1:4" x14ac:dyDescent="0.25">
      <c r="A16" s="123" t="s">
        <v>174</v>
      </c>
      <c r="B16" s="122"/>
      <c r="C16" s="122"/>
      <c r="D16" s="122">
        <f t="shared" si="0"/>
        <v>0</v>
      </c>
    </row>
    <row r="17" spans="1:9" x14ac:dyDescent="0.25">
      <c r="A17" s="123" t="s">
        <v>175</v>
      </c>
      <c r="B17" s="122"/>
      <c r="C17" s="122"/>
      <c r="D17" s="122">
        <f t="shared" si="0"/>
        <v>0</v>
      </c>
    </row>
    <row r="18" spans="1:9" x14ac:dyDescent="0.25">
      <c r="A18" s="123" t="s">
        <v>176</v>
      </c>
      <c r="B18" s="122"/>
      <c r="C18" s="122"/>
      <c r="D18" s="122">
        <f t="shared" si="0"/>
        <v>0</v>
      </c>
    </row>
    <row r="19" spans="1:9" x14ac:dyDescent="0.25">
      <c r="A19" s="123" t="s">
        <v>177</v>
      </c>
      <c r="B19" s="122">
        <v>350000</v>
      </c>
      <c r="C19" s="122">
        <f>C15-C20</f>
        <v>58066</v>
      </c>
      <c r="D19" s="122">
        <f t="shared" si="0"/>
        <v>291934</v>
      </c>
    </row>
    <row r="20" spans="1:9" x14ac:dyDescent="0.25">
      <c r="A20" s="123" t="s">
        <v>178</v>
      </c>
      <c r="B20" s="122">
        <v>24503200</v>
      </c>
      <c r="C20" s="122">
        <v>24503200</v>
      </c>
      <c r="D20" s="122">
        <f t="shared" si="0"/>
        <v>0</v>
      </c>
    </row>
    <row r="21" spans="1:9" x14ac:dyDescent="0.25">
      <c r="A21" s="123" t="s">
        <v>179</v>
      </c>
      <c r="B21" s="122"/>
      <c r="C21" s="122"/>
      <c r="D21" s="122">
        <f t="shared" si="0"/>
        <v>0</v>
      </c>
    </row>
    <row r="22" spans="1:9" ht="17.25" customHeight="1" x14ac:dyDescent="0.25">
      <c r="A22" s="121" t="s">
        <v>181</v>
      </c>
      <c r="B22" s="122"/>
      <c r="C22" s="122"/>
      <c r="D22" s="122">
        <f t="shared" si="0"/>
        <v>0</v>
      </c>
    </row>
    <row r="23" spans="1:9" x14ac:dyDescent="0.25">
      <c r="A23" s="123" t="s">
        <v>174</v>
      </c>
      <c r="B23" s="122"/>
      <c r="C23" s="122"/>
      <c r="D23" s="122">
        <f t="shared" si="0"/>
        <v>0</v>
      </c>
    </row>
    <row r="24" spans="1:9" x14ac:dyDescent="0.25">
      <c r="A24" s="123" t="s">
        <v>175</v>
      </c>
      <c r="B24" s="122"/>
      <c r="C24" s="122"/>
      <c r="D24" s="122">
        <f t="shared" si="0"/>
        <v>0</v>
      </c>
    </row>
    <row r="25" spans="1:9" x14ac:dyDescent="0.25">
      <c r="A25" s="123" t="s">
        <v>176</v>
      </c>
      <c r="B25" s="122"/>
      <c r="C25" s="122"/>
      <c r="D25" s="122">
        <f t="shared" si="0"/>
        <v>0</v>
      </c>
    </row>
    <row r="26" spans="1:9" x14ac:dyDescent="0.25">
      <c r="A26" s="123" t="s">
        <v>177</v>
      </c>
      <c r="B26" s="122"/>
      <c r="C26" s="122"/>
      <c r="D26" s="122">
        <f t="shared" si="0"/>
        <v>0</v>
      </c>
    </row>
    <row r="27" spans="1:9" x14ac:dyDescent="0.25">
      <c r="A27" s="123" t="s">
        <v>178</v>
      </c>
      <c r="B27" s="122"/>
      <c r="C27" s="122"/>
      <c r="D27" s="122">
        <f t="shared" si="0"/>
        <v>0</v>
      </c>
    </row>
    <row r="28" spans="1:9" x14ac:dyDescent="0.25">
      <c r="A28" s="123" t="s">
        <v>179</v>
      </c>
      <c r="B28" s="122"/>
      <c r="C28" s="122"/>
      <c r="D28" s="122">
        <f t="shared" si="0"/>
        <v>0</v>
      </c>
    </row>
    <row r="29" spans="1:9" ht="17.25" customHeight="1" x14ac:dyDescent="0.25">
      <c r="A29" s="124" t="s">
        <v>182</v>
      </c>
      <c r="B29" s="125">
        <f>B15+B8</f>
        <v>26082295</v>
      </c>
      <c r="C29" s="125">
        <f>C15+C8</f>
        <v>25790361</v>
      </c>
      <c r="D29" s="125">
        <f t="shared" si="0"/>
        <v>291934</v>
      </c>
    </row>
    <row r="30" spans="1:9" s="291" customFormat="1" ht="16.5" customHeight="1" x14ac:dyDescent="0.25">
      <c r="A30" s="366" t="s">
        <v>184</v>
      </c>
      <c r="B30" s="367">
        <f>B31+B33+B34+B35+B36</f>
        <v>3859178837</v>
      </c>
      <c r="C30" s="367">
        <f>C31+C33+C34+C35+C36</f>
        <v>1064461225</v>
      </c>
      <c r="D30" s="367">
        <f>D31+D33+D34+D35+D36</f>
        <v>2794717612</v>
      </c>
      <c r="E30" s="368"/>
    </row>
    <row r="31" spans="1:9" x14ac:dyDescent="0.25">
      <c r="A31" s="123" t="s">
        <v>174</v>
      </c>
      <c r="B31" s="122">
        <v>1990247966</v>
      </c>
      <c r="C31" s="122">
        <v>791058426</v>
      </c>
      <c r="D31" s="122">
        <f t="shared" si="0"/>
        <v>1199189540</v>
      </c>
    </row>
    <row r="32" spans="1:9" x14ac:dyDescent="0.25">
      <c r="A32" s="123" t="s">
        <v>175</v>
      </c>
      <c r="B32" s="122"/>
      <c r="C32" s="122"/>
      <c r="D32" s="122">
        <f t="shared" si="0"/>
        <v>0</v>
      </c>
      <c r="G32" s="142"/>
      <c r="H32" s="142"/>
      <c r="I32" s="142"/>
    </row>
    <row r="33" spans="1:9" x14ac:dyDescent="0.25">
      <c r="A33" s="123" t="s">
        <v>176</v>
      </c>
      <c r="B33" s="122">
        <v>860903070</v>
      </c>
      <c r="C33" s="122">
        <v>203008453</v>
      </c>
      <c r="D33" s="122">
        <f t="shared" si="0"/>
        <v>657894617</v>
      </c>
    </row>
    <row r="34" spans="1:9" x14ac:dyDescent="0.25">
      <c r="A34" s="123" t="s">
        <v>177</v>
      </c>
      <c r="B34" s="122">
        <v>174600670</v>
      </c>
      <c r="C34" s="122">
        <v>2202672</v>
      </c>
      <c r="D34" s="122">
        <f t="shared" si="0"/>
        <v>172397998</v>
      </c>
    </row>
    <row r="35" spans="1:9" x14ac:dyDescent="0.25">
      <c r="A35" s="123" t="s">
        <v>178</v>
      </c>
      <c r="B35" s="122">
        <v>206741</v>
      </c>
      <c r="C35" s="122">
        <v>206741</v>
      </c>
      <c r="D35" s="122">
        <f t="shared" si="0"/>
        <v>0</v>
      </c>
    </row>
    <row r="36" spans="1:9" x14ac:dyDescent="0.25">
      <c r="A36" s="123" t="s">
        <v>848</v>
      </c>
      <c r="B36" s="122">
        <v>833220390</v>
      </c>
      <c r="C36" s="122">
        <v>67984933</v>
      </c>
      <c r="D36" s="122">
        <f t="shared" si="0"/>
        <v>765235457</v>
      </c>
    </row>
    <row r="37" spans="1:9" s="291" customFormat="1" ht="18" customHeight="1" x14ac:dyDescent="0.25">
      <c r="A37" s="366" t="s">
        <v>185</v>
      </c>
      <c r="B37" s="367">
        <f>B40+B41+B42+B43</f>
        <v>119788168</v>
      </c>
      <c r="C37" s="367">
        <f>C40+C41+C42+C43</f>
        <v>68598638</v>
      </c>
      <c r="D37" s="367">
        <f>D40+D41+D42+D43</f>
        <v>51189530</v>
      </c>
    </row>
    <row r="38" spans="1:9" x14ac:dyDescent="0.25">
      <c r="A38" s="123" t="s">
        <v>174</v>
      </c>
      <c r="B38" s="122"/>
      <c r="C38" s="122"/>
      <c r="D38" s="122">
        <f t="shared" si="0"/>
        <v>0</v>
      </c>
    </row>
    <row r="39" spans="1:9" x14ac:dyDescent="0.25">
      <c r="A39" s="123" t="s">
        <v>175</v>
      </c>
      <c r="B39" s="122"/>
      <c r="C39" s="122"/>
      <c r="D39" s="122">
        <f t="shared" si="0"/>
        <v>0</v>
      </c>
    </row>
    <row r="40" spans="1:9" x14ac:dyDescent="0.25">
      <c r="A40" s="123" t="s">
        <v>176</v>
      </c>
      <c r="B40" s="122">
        <v>2750000</v>
      </c>
      <c r="C40" s="122">
        <v>148770</v>
      </c>
      <c r="D40" s="122">
        <f t="shared" si="0"/>
        <v>2601230</v>
      </c>
    </row>
    <row r="41" spans="1:9" x14ac:dyDescent="0.25">
      <c r="A41" s="123" t="s">
        <v>177</v>
      </c>
      <c r="B41" s="122">
        <v>10367111</v>
      </c>
      <c r="C41" s="122">
        <v>3047563</v>
      </c>
      <c r="D41" s="122">
        <f t="shared" si="0"/>
        <v>7319548</v>
      </c>
    </row>
    <row r="42" spans="1:9" x14ac:dyDescent="0.25">
      <c r="A42" s="123" t="s">
        <v>178</v>
      </c>
      <c r="B42" s="122">
        <v>50090771</v>
      </c>
      <c r="C42" s="122">
        <v>50090771</v>
      </c>
      <c r="D42" s="122">
        <f t="shared" si="0"/>
        <v>0</v>
      </c>
      <c r="G42" s="142"/>
      <c r="H42" s="142"/>
      <c r="I42" s="142"/>
    </row>
    <row r="43" spans="1:9" x14ac:dyDescent="0.25">
      <c r="A43" s="123" t="s">
        <v>848</v>
      </c>
      <c r="B43" s="122">
        <v>56580286</v>
      </c>
      <c r="C43" s="122">
        <v>15311534</v>
      </c>
      <c r="D43" s="122">
        <f t="shared" si="0"/>
        <v>41268752</v>
      </c>
    </row>
    <row r="44" spans="1:9" ht="15.75" customHeight="1" x14ac:dyDescent="0.25">
      <c r="A44" s="121" t="s">
        <v>186</v>
      </c>
      <c r="B44" s="122"/>
      <c r="C44" s="122"/>
      <c r="D44" s="122">
        <f t="shared" si="0"/>
        <v>0</v>
      </c>
    </row>
    <row r="45" spans="1:9" x14ac:dyDescent="0.25">
      <c r="A45" s="123" t="s">
        <v>174</v>
      </c>
      <c r="B45" s="122"/>
      <c r="C45" s="122"/>
      <c r="D45" s="122">
        <f t="shared" si="0"/>
        <v>0</v>
      </c>
    </row>
    <row r="46" spans="1:9" x14ac:dyDescent="0.25">
      <c r="A46" s="123" t="s">
        <v>175</v>
      </c>
      <c r="B46" s="122"/>
      <c r="C46" s="122"/>
      <c r="D46" s="122">
        <f t="shared" si="0"/>
        <v>0</v>
      </c>
    </row>
    <row r="47" spans="1:9" x14ac:dyDescent="0.25">
      <c r="A47" s="123" t="s">
        <v>176</v>
      </c>
      <c r="B47" s="122"/>
      <c r="C47" s="122"/>
      <c r="D47" s="122">
        <f t="shared" si="0"/>
        <v>0</v>
      </c>
    </row>
    <row r="48" spans="1:9" x14ac:dyDescent="0.25">
      <c r="A48" s="123" t="s">
        <v>177</v>
      </c>
      <c r="B48" s="122"/>
      <c r="C48" s="122"/>
      <c r="D48" s="122">
        <f t="shared" si="0"/>
        <v>0</v>
      </c>
    </row>
    <row r="49" spans="1:4" x14ac:dyDescent="0.25">
      <c r="A49" s="123" t="s">
        <v>178</v>
      </c>
      <c r="B49" s="122"/>
      <c r="C49" s="122"/>
      <c r="D49" s="122">
        <f t="shared" si="0"/>
        <v>0</v>
      </c>
    </row>
    <row r="50" spans="1:4" x14ac:dyDescent="0.25">
      <c r="A50" s="123" t="s">
        <v>183</v>
      </c>
      <c r="B50" s="122"/>
      <c r="C50" s="122"/>
      <c r="D50" s="122">
        <f t="shared" si="0"/>
        <v>0</v>
      </c>
    </row>
    <row r="51" spans="1:4" ht="18" customHeight="1" x14ac:dyDescent="0.25">
      <c r="A51" s="121" t="s">
        <v>187</v>
      </c>
      <c r="B51" s="122">
        <v>26914639</v>
      </c>
      <c r="C51" s="122"/>
      <c r="D51" s="122">
        <f t="shared" si="0"/>
        <v>26914639</v>
      </c>
    </row>
    <row r="52" spans="1:4" ht="16.5" customHeight="1" x14ac:dyDescent="0.25">
      <c r="A52" s="121" t="s">
        <v>188</v>
      </c>
      <c r="B52" s="122"/>
      <c r="C52" s="122"/>
      <c r="D52" s="122">
        <f t="shared" si="0"/>
        <v>0</v>
      </c>
    </row>
    <row r="53" spans="1:4" ht="17.25" customHeight="1" x14ac:dyDescent="0.25">
      <c r="A53" s="124" t="s">
        <v>189</v>
      </c>
      <c r="B53" s="125">
        <f>B30+B37+B51</f>
        <v>4005881644</v>
      </c>
      <c r="C53" s="125">
        <f>C30+C37+C51</f>
        <v>1133059863</v>
      </c>
      <c r="D53" s="125">
        <f>D30+D37+D51</f>
        <v>2872821781</v>
      </c>
    </row>
    <row r="54" spans="1:4" x14ac:dyDescent="0.25">
      <c r="A54" s="123" t="s">
        <v>174</v>
      </c>
      <c r="B54" s="125"/>
      <c r="C54" s="125"/>
      <c r="D54" s="122">
        <f t="shared" si="0"/>
        <v>0</v>
      </c>
    </row>
    <row r="55" spans="1:4" x14ac:dyDescent="0.25">
      <c r="A55" s="123" t="s">
        <v>175</v>
      </c>
      <c r="B55" s="125"/>
      <c r="C55" s="125"/>
      <c r="D55" s="122">
        <f t="shared" si="0"/>
        <v>0</v>
      </c>
    </row>
    <row r="56" spans="1:4" x14ac:dyDescent="0.25">
      <c r="A56" s="123" t="s">
        <v>176</v>
      </c>
      <c r="B56" s="125"/>
      <c r="C56" s="125"/>
      <c r="D56" s="122">
        <f t="shared" si="0"/>
        <v>0</v>
      </c>
    </row>
    <row r="57" spans="1:4" x14ac:dyDescent="0.25">
      <c r="A57" s="123" t="s">
        <v>177</v>
      </c>
      <c r="B57" s="125"/>
      <c r="C57" s="125"/>
      <c r="D57" s="122">
        <f t="shared" si="0"/>
        <v>0</v>
      </c>
    </row>
    <row r="58" spans="1:4" x14ac:dyDescent="0.25">
      <c r="A58" s="123" t="s">
        <v>178</v>
      </c>
      <c r="B58" s="125">
        <f>B35+B42+B49</f>
        <v>50297512</v>
      </c>
      <c r="C58" s="125">
        <f>C35+C42+C49</f>
        <v>50297512</v>
      </c>
      <c r="D58" s="122">
        <f t="shared" si="0"/>
        <v>0</v>
      </c>
    </row>
    <row r="59" spans="1:4" x14ac:dyDescent="0.25">
      <c r="A59" s="123" t="s">
        <v>183</v>
      </c>
      <c r="B59" s="125"/>
      <c r="C59" s="125"/>
      <c r="D59" s="122">
        <f t="shared" si="0"/>
        <v>0</v>
      </c>
    </row>
    <row r="60" spans="1:4" ht="15.75" customHeight="1" x14ac:dyDescent="0.25">
      <c r="A60" s="121" t="s">
        <v>190</v>
      </c>
      <c r="B60" s="122">
        <v>12525000</v>
      </c>
      <c r="C60" s="122">
        <v>0</v>
      </c>
      <c r="D60" s="122">
        <f t="shared" si="0"/>
        <v>12525000</v>
      </c>
    </row>
    <row r="61" spans="1:4" ht="16.5" customHeight="1" x14ac:dyDescent="0.25">
      <c r="A61" s="121" t="s">
        <v>191</v>
      </c>
      <c r="B61" s="122"/>
      <c r="C61" s="122"/>
      <c r="D61" s="122">
        <f t="shared" si="0"/>
        <v>0</v>
      </c>
    </row>
    <row r="62" spans="1:4" ht="14.25" customHeight="1" x14ac:dyDescent="0.25">
      <c r="A62" s="121" t="s">
        <v>192</v>
      </c>
      <c r="B62" s="122"/>
      <c r="C62" s="122"/>
      <c r="D62" s="122">
        <f t="shared" si="0"/>
        <v>0</v>
      </c>
    </row>
    <row r="63" spans="1:4" ht="17.25" customHeight="1" x14ac:dyDescent="0.25">
      <c r="A63" s="121" t="s">
        <v>250</v>
      </c>
      <c r="B63" s="122">
        <v>12190000</v>
      </c>
      <c r="C63" s="122"/>
      <c r="D63" s="122">
        <f t="shared" si="0"/>
        <v>12190000</v>
      </c>
    </row>
    <row r="64" spans="1:4" ht="16.5" customHeight="1" x14ac:dyDescent="0.25">
      <c r="A64" s="121" t="s">
        <v>1042</v>
      </c>
      <c r="B64" s="122">
        <v>120000</v>
      </c>
      <c r="C64" s="122"/>
      <c r="D64" s="122">
        <f t="shared" si="0"/>
        <v>120000</v>
      </c>
    </row>
    <row r="65" spans="1:4" ht="16.5" customHeight="1" x14ac:dyDescent="0.25">
      <c r="A65" s="131" t="s">
        <v>64</v>
      </c>
      <c r="B65" s="122">
        <v>215000</v>
      </c>
      <c r="C65" s="122"/>
      <c r="D65" s="122">
        <f t="shared" si="0"/>
        <v>215000</v>
      </c>
    </row>
    <row r="66" spans="1:4" ht="18" customHeight="1" x14ac:dyDescent="0.25">
      <c r="A66" s="121" t="s">
        <v>193</v>
      </c>
      <c r="B66" s="122" t="s">
        <v>1039</v>
      </c>
      <c r="C66" s="122"/>
      <c r="D66" s="122" t="e">
        <f t="shared" si="0"/>
        <v>#VALUE!</v>
      </c>
    </row>
    <row r="67" spans="1:4" ht="15.75" customHeight="1" x14ac:dyDescent="0.25">
      <c r="A67" s="121" t="s">
        <v>194</v>
      </c>
      <c r="B67" s="122"/>
      <c r="C67" s="122"/>
      <c r="D67" s="122">
        <f t="shared" ref="D67:D130" si="1">B67-C67</f>
        <v>0</v>
      </c>
    </row>
    <row r="68" spans="1:4" ht="14.25" customHeight="1" x14ac:dyDescent="0.25">
      <c r="A68" s="121" t="s">
        <v>195</v>
      </c>
      <c r="B68" s="122"/>
      <c r="C68" s="122"/>
      <c r="D68" s="122">
        <f t="shared" si="1"/>
        <v>0</v>
      </c>
    </row>
    <row r="69" spans="1:4" ht="15.75" customHeight="1" x14ac:dyDescent="0.25">
      <c r="A69" s="121" t="s">
        <v>197</v>
      </c>
      <c r="B69" s="122"/>
      <c r="C69" s="122"/>
      <c r="D69" s="122">
        <f t="shared" si="1"/>
        <v>0</v>
      </c>
    </row>
    <row r="70" spans="1:4" ht="14.25" customHeight="1" x14ac:dyDescent="0.25">
      <c r="A70" s="124" t="s">
        <v>198</v>
      </c>
      <c r="B70" s="125">
        <f>B60</f>
        <v>12525000</v>
      </c>
      <c r="C70" s="125">
        <f>C60+C66</f>
        <v>0</v>
      </c>
      <c r="D70" s="125">
        <f t="shared" si="1"/>
        <v>12525000</v>
      </c>
    </row>
    <row r="71" spans="1:4" ht="16.5" customHeight="1" x14ac:dyDescent="0.25">
      <c r="A71" s="121" t="s">
        <v>199</v>
      </c>
      <c r="B71" s="122"/>
      <c r="C71" s="122"/>
      <c r="D71" s="122">
        <f t="shared" si="1"/>
        <v>0</v>
      </c>
    </row>
    <row r="72" spans="1:4" x14ac:dyDescent="0.25">
      <c r="A72" s="123" t="s">
        <v>174</v>
      </c>
      <c r="B72" s="122"/>
      <c r="C72" s="122"/>
      <c r="D72" s="122">
        <f t="shared" si="1"/>
        <v>0</v>
      </c>
    </row>
    <row r="73" spans="1:4" x14ac:dyDescent="0.25">
      <c r="A73" s="123" t="s">
        <v>175</v>
      </c>
      <c r="B73" s="122"/>
      <c r="C73" s="122"/>
      <c r="D73" s="122">
        <f t="shared" si="1"/>
        <v>0</v>
      </c>
    </row>
    <row r="74" spans="1:4" x14ac:dyDescent="0.25">
      <c r="A74" s="123" t="s">
        <v>176</v>
      </c>
      <c r="B74" s="122"/>
      <c r="C74" s="122"/>
      <c r="D74" s="122">
        <f t="shared" si="1"/>
        <v>0</v>
      </c>
    </row>
    <row r="75" spans="1:4" x14ac:dyDescent="0.25">
      <c r="A75" s="123" t="s">
        <v>177</v>
      </c>
      <c r="B75" s="122"/>
      <c r="C75" s="122"/>
      <c r="D75" s="122">
        <f t="shared" si="1"/>
        <v>0</v>
      </c>
    </row>
    <row r="76" spans="1:4" x14ac:dyDescent="0.25">
      <c r="A76" s="123" t="s">
        <v>178</v>
      </c>
      <c r="B76" s="122"/>
      <c r="C76" s="122"/>
      <c r="D76" s="122">
        <f t="shared" si="1"/>
        <v>0</v>
      </c>
    </row>
    <row r="77" spans="1:4" x14ac:dyDescent="0.25">
      <c r="A77" s="123" t="s">
        <v>183</v>
      </c>
      <c r="B77" s="122"/>
      <c r="C77" s="122"/>
      <c r="D77" s="122">
        <f t="shared" si="1"/>
        <v>0</v>
      </c>
    </row>
    <row r="78" spans="1:4" ht="16.5" customHeight="1" x14ac:dyDescent="0.25">
      <c r="A78" s="121" t="s">
        <v>200</v>
      </c>
      <c r="B78" s="122"/>
      <c r="C78" s="122"/>
      <c r="D78" s="122">
        <f t="shared" si="1"/>
        <v>0</v>
      </c>
    </row>
    <row r="79" spans="1:4" ht="15" customHeight="1" x14ac:dyDescent="0.25">
      <c r="A79" s="124" t="s">
        <v>201</v>
      </c>
      <c r="B79" s="125"/>
      <c r="C79" s="125"/>
      <c r="D79" s="122">
        <f t="shared" si="1"/>
        <v>0</v>
      </c>
    </row>
    <row r="80" spans="1:4" x14ac:dyDescent="0.25">
      <c r="A80" s="123" t="s">
        <v>174</v>
      </c>
      <c r="B80" s="125"/>
      <c r="C80" s="125"/>
      <c r="D80" s="122">
        <f t="shared" si="1"/>
        <v>0</v>
      </c>
    </row>
    <row r="81" spans="1:4" x14ac:dyDescent="0.25">
      <c r="A81" s="123" t="s">
        <v>175</v>
      </c>
      <c r="B81" s="125"/>
      <c r="C81" s="125"/>
      <c r="D81" s="122">
        <f t="shared" si="1"/>
        <v>0</v>
      </c>
    </row>
    <row r="82" spans="1:4" x14ac:dyDescent="0.25">
      <c r="A82" s="123" t="s">
        <v>176</v>
      </c>
      <c r="B82" s="125"/>
      <c r="C82" s="125"/>
      <c r="D82" s="122">
        <f t="shared" si="1"/>
        <v>0</v>
      </c>
    </row>
    <row r="83" spans="1:4" x14ac:dyDescent="0.25">
      <c r="A83" s="123" t="s">
        <v>177</v>
      </c>
      <c r="B83" s="125"/>
      <c r="C83" s="125"/>
      <c r="D83" s="122">
        <f t="shared" si="1"/>
        <v>0</v>
      </c>
    </row>
    <row r="84" spans="1:4" x14ac:dyDescent="0.25">
      <c r="A84" s="123" t="s">
        <v>178</v>
      </c>
      <c r="B84" s="125"/>
      <c r="C84" s="125"/>
      <c r="D84" s="122">
        <f t="shared" si="1"/>
        <v>0</v>
      </c>
    </row>
    <row r="85" spans="1:4" x14ac:dyDescent="0.25">
      <c r="A85" s="123" t="s">
        <v>183</v>
      </c>
      <c r="B85" s="125"/>
      <c r="C85" s="125"/>
      <c r="D85" s="122">
        <f t="shared" si="1"/>
        <v>0</v>
      </c>
    </row>
    <row r="86" spans="1:4" ht="15" customHeight="1" x14ac:dyDescent="0.25">
      <c r="A86" s="124" t="s">
        <v>202</v>
      </c>
      <c r="B86" s="125">
        <f>B29+B53+B70</f>
        <v>4044488939</v>
      </c>
      <c r="C86" s="125">
        <f>C29+C53+C70</f>
        <v>1158850224</v>
      </c>
      <c r="D86" s="125">
        <f t="shared" si="1"/>
        <v>2885638715</v>
      </c>
    </row>
    <row r="87" spans="1:4" ht="14.25" customHeight="1" x14ac:dyDescent="0.25">
      <c r="A87" s="124" t="s">
        <v>203</v>
      </c>
      <c r="B87" s="125"/>
      <c r="C87" s="125"/>
      <c r="D87" s="122">
        <f t="shared" si="1"/>
        <v>0</v>
      </c>
    </row>
    <row r="88" spans="1:4" x14ac:dyDescent="0.25">
      <c r="A88" s="123" t="s">
        <v>204</v>
      </c>
      <c r="B88" s="125"/>
      <c r="C88" s="125"/>
      <c r="D88" s="122">
        <f t="shared" si="1"/>
        <v>0</v>
      </c>
    </row>
    <row r="89" spans="1:4" ht="15" customHeight="1" x14ac:dyDescent="0.25">
      <c r="A89" s="124" t="s">
        <v>205</v>
      </c>
      <c r="B89" s="125"/>
      <c r="C89" s="125"/>
      <c r="D89" s="122">
        <f t="shared" si="1"/>
        <v>0</v>
      </c>
    </row>
    <row r="90" spans="1:4" ht="14.25" customHeight="1" x14ac:dyDescent="0.25">
      <c r="A90" s="124" t="s">
        <v>206</v>
      </c>
      <c r="B90" s="125"/>
      <c r="C90" s="125"/>
      <c r="D90" s="122">
        <f t="shared" si="1"/>
        <v>0</v>
      </c>
    </row>
    <row r="91" spans="1:4" ht="14.25" customHeight="1" x14ac:dyDescent="0.25">
      <c r="A91" s="121" t="s">
        <v>207</v>
      </c>
      <c r="B91" s="122"/>
      <c r="C91" s="122"/>
      <c r="D91" s="122">
        <f t="shared" si="1"/>
        <v>0</v>
      </c>
    </row>
    <row r="92" spans="1:4" ht="15" customHeight="1" x14ac:dyDescent="0.25">
      <c r="A92" s="121" t="s">
        <v>208</v>
      </c>
      <c r="B92" s="122">
        <v>1295105</v>
      </c>
      <c r="C92" s="122"/>
      <c r="D92" s="122">
        <f t="shared" si="1"/>
        <v>1295105</v>
      </c>
    </row>
    <row r="93" spans="1:4" ht="14.25" customHeight="1" x14ac:dyDescent="0.25">
      <c r="A93" s="121" t="s">
        <v>209</v>
      </c>
      <c r="B93" s="122">
        <v>454313324</v>
      </c>
      <c r="C93" s="122"/>
      <c r="D93" s="122">
        <f t="shared" si="1"/>
        <v>454313324</v>
      </c>
    </row>
    <row r="94" spans="1:4" ht="15" customHeight="1" x14ac:dyDescent="0.25">
      <c r="A94" s="121" t="s">
        <v>210</v>
      </c>
      <c r="B94" s="122"/>
      <c r="C94" s="122"/>
      <c r="D94" s="122">
        <f t="shared" si="1"/>
        <v>0</v>
      </c>
    </row>
    <row r="95" spans="1:4" ht="15" customHeight="1" x14ac:dyDescent="0.25">
      <c r="A95" s="121" t="s">
        <v>211</v>
      </c>
      <c r="B95" s="122"/>
      <c r="C95" s="122"/>
      <c r="D95" s="122">
        <f t="shared" si="1"/>
        <v>0</v>
      </c>
    </row>
    <row r="96" spans="1:4" ht="14.25" customHeight="1" x14ac:dyDescent="0.25">
      <c r="A96" s="124" t="s">
        <v>212</v>
      </c>
      <c r="B96" s="125">
        <f>B93+B92</f>
        <v>455608429</v>
      </c>
      <c r="C96" s="125">
        <f>C93+C92</f>
        <v>0</v>
      </c>
      <c r="D96" s="125">
        <f t="shared" si="1"/>
        <v>455608429</v>
      </c>
    </row>
    <row r="97" spans="1:4" ht="15.75" customHeight="1" x14ac:dyDescent="0.25">
      <c r="A97" s="124" t="s">
        <v>213</v>
      </c>
      <c r="B97" s="125">
        <v>22860545</v>
      </c>
      <c r="C97" s="369"/>
      <c r="D97" s="122">
        <f>B97-C97</f>
        <v>22860545</v>
      </c>
    </row>
    <row r="98" spans="1:4" ht="14.25" customHeight="1" x14ac:dyDescent="0.25">
      <c r="A98" s="124" t="s">
        <v>214</v>
      </c>
      <c r="B98" s="125">
        <v>58514332</v>
      </c>
      <c r="C98" s="125"/>
      <c r="D98" s="122">
        <f t="shared" si="1"/>
        <v>58514332</v>
      </c>
    </row>
    <row r="99" spans="1:4" ht="15" customHeight="1" x14ac:dyDescent="0.25">
      <c r="A99" s="121" t="s">
        <v>215</v>
      </c>
      <c r="B99" s="122">
        <v>40170000</v>
      </c>
      <c r="C99" s="122"/>
      <c r="D99" s="122">
        <f t="shared" si="1"/>
        <v>40170000</v>
      </c>
    </row>
    <row r="100" spans="1:4" ht="16.5" customHeight="1" x14ac:dyDescent="0.25">
      <c r="A100" s="121" t="s">
        <v>216</v>
      </c>
      <c r="B100" s="122"/>
      <c r="C100" s="122"/>
      <c r="D100" s="122">
        <f t="shared" si="1"/>
        <v>0</v>
      </c>
    </row>
    <row r="101" spans="1:4" ht="16.5" customHeight="1" x14ac:dyDescent="0.25">
      <c r="A101" s="121" t="s">
        <v>217</v>
      </c>
      <c r="B101" s="122"/>
      <c r="C101" s="122"/>
      <c r="D101" s="122">
        <f t="shared" si="1"/>
        <v>0</v>
      </c>
    </row>
    <row r="102" spans="1:4" ht="15" customHeight="1" x14ac:dyDescent="0.25">
      <c r="A102" s="121" t="s">
        <v>218</v>
      </c>
      <c r="B102" s="122">
        <v>10000</v>
      </c>
      <c r="C102" s="122"/>
      <c r="D102" s="122">
        <f t="shared" si="1"/>
        <v>10000</v>
      </c>
    </row>
    <row r="103" spans="1:4" ht="30" customHeight="1" x14ac:dyDescent="0.25">
      <c r="A103" s="121" t="s">
        <v>219</v>
      </c>
      <c r="B103" s="122"/>
      <c r="C103" s="122"/>
      <c r="D103" s="122">
        <f t="shared" si="1"/>
        <v>0</v>
      </c>
    </row>
    <row r="104" spans="1:4" ht="30.75" customHeight="1" x14ac:dyDescent="0.25">
      <c r="A104" s="121" t="s">
        <v>220</v>
      </c>
      <c r="B104" s="122"/>
      <c r="C104" s="122"/>
      <c r="D104" s="122">
        <f t="shared" si="1"/>
        <v>0</v>
      </c>
    </row>
    <row r="105" spans="1:4" ht="30" customHeight="1" x14ac:dyDescent="0.25">
      <c r="A105" s="121" t="s">
        <v>221</v>
      </c>
      <c r="B105" s="122"/>
      <c r="C105" s="122"/>
      <c r="D105" s="122">
        <f t="shared" si="1"/>
        <v>0</v>
      </c>
    </row>
    <row r="106" spans="1:4" ht="17.25" customHeight="1" x14ac:dyDescent="0.25">
      <c r="A106" s="124" t="s">
        <v>222</v>
      </c>
      <c r="B106" s="125">
        <f>SUM(B99:B105)</f>
        <v>40180000</v>
      </c>
      <c r="C106" s="125"/>
      <c r="D106" s="122">
        <f t="shared" si="1"/>
        <v>40180000</v>
      </c>
    </row>
    <row r="107" spans="1:4" ht="16.5" customHeight="1" x14ac:dyDescent="0.25">
      <c r="A107" s="124" t="s">
        <v>223</v>
      </c>
      <c r="B107" s="125">
        <f>B97+B106+B98</f>
        <v>121554877</v>
      </c>
      <c r="C107" s="125">
        <f>C97+C106+C98</f>
        <v>0</v>
      </c>
      <c r="D107" s="122">
        <f t="shared" si="1"/>
        <v>121554877</v>
      </c>
    </row>
    <row r="108" spans="1:4" ht="15.75" customHeight="1" x14ac:dyDescent="0.25">
      <c r="A108" s="124" t="s">
        <v>224</v>
      </c>
      <c r="B108" s="125">
        <v>-12975338</v>
      </c>
      <c r="C108" s="125"/>
      <c r="D108" s="122">
        <f t="shared" si="1"/>
        <v>-12975338</v>
      </c>
    </row>
    <row r="109" spans="1:4" ht="17.25" customHeight="1" x14ac:dyDescent="0.25">
      <c r="A109" s="121" t="s">
        <v>225</v>
      </c>
      <c r="B109" s="122"/>
      <c r="C109" s="122"/>
      <c r="D109" s="122">
        <f t="shared" si="1"/>
        <v>0</v>
      </c>
    </row>
    <row r="110" spans="1:4" ht="16.5" customHeight="1" x14ac:dyDescent="0.25">
      <c r="A110" s="121" t="s">
        <v>226</v>
      </c>
      <c r="B110" s="122"/>
      <c r="C110" s="122"/>
      <c r="D110" s="122">
        <f t="shared" si="1"/>
        <v>0</v>
      </c>
    </row>
    <row r="111" spans="1:4" ht="15.75" customHeight="1" x14ac:dyDescent="0.25">
      <c r="A111" s="121" t="s">
        <v>227</v>
      </c>
      <c r="B111" s="122"/>
      <c r="C111" s="122"/>
      <c r="D111" s="122">
        <f t="shared" si="1"/>
        <v>0</v>
      </c>
    </row>
    <row r="112" spans="1:4" ht="14.25" customHeight="1" x14ac:dyDescent="0.25">
      <c r="A112" s="124" t="s">
        <v>228</v>
      </c>
      <c r="B112" s="125"/>
      <c r="C112" s="125"/>
      <c r="D112" s="122">
        <f t="shared" si="1"/>
        <v>0</v>
      </c>
    </row>
    <row r="113" spans="1:4" s="371" customFormat="1" ht="15" customHeight="1" x14ac:dyDescent="0.25">
      <c r="A113" s="370" t="s">
        <v>229</v>
      </c>
      <c r="B113" s="369">
        <f>B86+B90+B96+B107+B108</f>
        <v>4608676907</v>
      </c>
      <c r="C113" s="369">
        <f>C86+C90+C96+C107+C108</f>
        <v>1158850224</v>
      </c>
      <c r="D113" s="369">
        <f t="shared" si="1"/>
        <v>3449826683</v>
      </c>
    </row>
    <row r="114" spans="1:4" s="371" customFormat="1" ht="15" customHeight="1" x14ac:dyDescent="0.25">
      <c r="A114" s="372" t="s">
        <v>322</v>
      </c>
      <c r="B114" s="373"/>
      <c r="C114" s="373"/>
      <c r="D114" s="374">
        <f t="shared" si="1"/>
        <v>0</v>
      </c>
    </row>
    <row r="115" spans="1:4" ht="15.75" customHeight="1" x14ac:dyDescent="0.25">
      <c r="A115" s="121" t="s">
        <v>230</v>
      </c>
      <c r="B115" s="122">
        <v>4126331620</v>
      </c>
      <c r="C115" s="122"/>
      <c r="D115" s="122">
        <f t="shared" si="1"/>
        <v>4126331620</v>
      </c>
    </row>
    <row r="116" spans="1:4" ht="16.5" customHeight="1" x14ac:dyDescent="0.25">
      <c r="A116" s="121" t="s">
        <v>231</v>
      </c>
      <c r="B116" s="122">
        <v>-230597883</v>
      </c>
      <c r="C116" s="122"/>
      <c r="D116" s="122">
        <f t="shared" si="1"/>
        <v>-230597883</v>
      </c>
    </row>
    <row r="117" spans="1:4" ht="14.25" customHeight="1" x14ac:dyDescent="0.25">
      <c r="A117" s="121" t="s">
        <v>232</v>
      </c>
      <c r="B117" s="122">
        <v>12773412</v>
      </c>
      <c r="C117" s="122"/>
      <c r="D117" s="122">
        <f t="shared" si="1"/>
        <v>12773412</v>
      </c>
    </row>
    <row r="118" spans="1:4" ht="14.25" customHeight="1" x14ac:dyDescent="0.25">
      <c r="A118" s="121" t="s">
        <v>233</v>
      </c>
      <c r="B118" s="122">
        <v>-776681102</v>
      </c>
      <c r="C118" s="122"/>
      <c r="D118" s="122">
        <f t="shared" si="1"/>
        <v>-776681102</v>
      </c>
    </row>
    <row r="119" spans="1:4" ht="15.75" customHeight="1" x14ac:dyDescent="0.25">
      <c r="A119" s="121" t="s">
        <v>234</v>
      </c>
      <c r="B119" s="122"/>
      <c r="C119" s="122"/>
      <c r="D119" s="122">
        <f t="shared" si="1"/>
        <v>0</v>
      </c>
    </row>
    <row r="120" spans="1:4" ht="14.25" customHeight="1" x14ac:dyDescent="0.25">
      <c r="A120" s="121" t="s">
        <v>235</v>
      </c>
      <c r="B120" s="122">
        <v>102679077</v>
      </c>
      <c r="C120" s="122"/>
      <c r="D120" s="122">
        <f t="shared" si="1"/>
        <v>102679077</v>
      </c>
    </row>
    <row r="121" spans="1:4" ht="13.5" customHeight="1" x14ac:dyDescent="0.25">
      <c r="A121" s="124" t="s">
        <v>236</v>
      </c>
      <c r="B121" s="125">
        <f>SUM(B115:B120)</f>
        <v>3234505124</v>
      </c>
      <c r="C121" s="125"/>
      <c r="D121" s="122">
        <f t="shared" si="1"/>
        <v>3234505124</v>
      </c>
    </row>
    <row r="122" spans="1:4" ht="16.5" customHeight="1" x14ac:dyDescent="0.25">
      <c r="A122" s="124" t="s">
        <v>237</v>
      </c>
      <c r="B122" s="125">
        <v>0</v>
      </c>
      <c r="C122" s="125"/>
      <c r="D122" s="122">
        <f t="shared" si="1"/>
        <v>0</v>
      </c>
    </row>
    <row r="123" spans="1:4" ht="15" customHeight="1" x14ac:dyDescent="0.25">
      <c r="A123" s="124" t="s">
        <v>238</v>
      </c>
      <c r="B123" s="125">
        <v>14996350</v>
      </c>
      <c r="C123" s="125"/>
      <c r="D123" s="122">
        <f t="shared" si="1"/>
        <v>14996350</v>
      </c>
    </row>
    <row r="124" spans="1:4" ht="15.75" customHeight="1" x14ac:dyDescent="0.25">
      <c r="A124" s="121" t="s">
        <v>239</v>
      </c>
      <c r="B124" s="122">
        <v>17593915</v>
      </c>
      <c r="C124" s="122"/>
      <c r="D124" s="122">
        <f t="shared" si="1"/>
        <v>17593915</v>
      </c>
    </row>
    <row r="125" spans="1:4" ht="15" customHeight="1" x14ac:dyDescent="0.25">
      <c r="A125" s="121" t="s">
        <v>240</v>
      </c>
      <c r="B125" s="122"/>
      <c r="C125" s="122"/>
      <c r="D125" s="122">
        <f t="shared" si="1"/>
        <v>0</v>
      </c>
    </row>
    <row r="126" spans="1:4" ht="15" customHeight="1" x14ac:dyDescent="0.25">
      <c r="A126" s="121" t="s">
        <v>241</v>
      </c>
      <c r="B126" s="122">
        <v>128770</v>
      </c>
      <c r="C126" s="122"/>
      <c r="D126" s="122">
        <f t="shared" si="1"/>
        <v>128770</v>
      </c>
    </row>
    <row r="127" spans="1:4" ht="15" customHeight="1" x14ac:dyDescent="0.25">
      <c r="A127" s="121" t="s">
        <v>242</v>
      </c>
      <c r="B127" s="122"/>
      <c r="C127" s="122"/>
      <c r="D127" s="122">
        <f t="shared" si="1"/>
        <v>0</v>
      </c>
    </row>
    <row r="128" spans="1:4" ht="27.75" customHeight="1" x14ac:dyDescent="0.25">
      <c r="A128" s="121" t="s">
        <v>243</v>
      </c>
      <c r="B128" s="122"/>
      <c r="C128" s="122"/>
      <c r="D128" s="122">
        <f t="shared" si="1"/>
        <v>0</v>
      </c>
    </row>
    <row r="129" spans="1:4" ht="27.75" customHeight="1" x14ac:dyDescent="0.25">
      <c r="A129" s="121" t="s">
        <v>244</v>
      </c>
      <c r="B129" s="122"/>
      <c r="C129" s="122"/>
      <c r="D129" s="122">
        <f t="shared" si="1"/>
        <v>0</v>
      </c>
    </row>
    <row r="130" spans="1:4" ht="30.75" customHeight="1" x14ac:dyDescent="0.25">
      <c r="A130" s="121" t="s">
        <v>245</v>
      </c>
      <c r="B130" s="122"/>
      <c r="C130" s="122"/>
      <c r="D130" s="122">
        <f t="shared" si="1"/>
        <v>0</v>
      </c>
    </row>
    <row r="131" spans="1:4" ht="29.25" customHeight="1" x14ac:dyDescent="0.25">
      <c r="A131" s="121" t="s">
        <v>246</v>
      </c>
      <c r="B131" s="122">
        <v>17722685</v>
      </c>
      <c r="C131" s="122"/>
      <c r="D131" s="122">
        <f t="shared" ref="D131:D138" si="2">B131-C131</f>
        <v>17722685</v>
      </c>
    </row>
    <row r="132" spans="1:4" ht="15.75" customHeight="1" x14ac:dyDescent="0.25">
      <c r="A132" s="124" t="s">
        <v>247</v>
      </c>
      <c r="B132" s="125">
        <f>B122+B123+B124+B126</f>
        <v>32719035</v>
      </c>
      <c r="C132" s="125"/>
      <c r="D132" s="122">
        <f t="shared" si="2"/>
        <v>32719035</v>
      </c>
    </row>
    <row r="133" spans="1:4" ht="14.25" customHeight="1" x14ac:dyDescent="0.25">
      <c r="A133" s="124" t="s">
        <v>248</v>
      </c>
      <c r="B133" s="125"/>
      <c r="C133" s="125"/>
      <c r="D133" s="122">
        <f t="shared" si="2"/>
        <v>0</v>
      </c>
    </row>
    <row r="134" spans="1:4" ht="15.75" customHeight="1" x14ac:dyDescent="0.25">
      <c r="A134" s="121" t="s">
        <v>65</v>
      </c>
      <c r="B134" s="122"/>
      <c r="C134" s="122"/>
      <c r="D134" s="122">
        <f t="shared" si="2"/>
        <v>0</v>
      </c>
    </row>
    <row r="135" spans="1:4" ht="15" customHeight="1" x14ac:dyDescent="0.25">
      <c r="A135" s="121" t="s">
        <v>66</v>
      </c>
      <c r="B135" s="122">
        <v>4952524</v>
      </c>
      <c r="C135" s="122"/>
      <c r="D135" s="122">
        <f t="shared" si="2"/>
        <v>4952524</v>
      </c>
    </row>
    <row r="136" spans="1:4" ht="15" customHeight="1" x14ac:dyDescent="0.25">
      <c r="A136" s="121" t="s">
        <v>67</v>
      </c>
      <c r="B136" s="122">
        <v>177650000</v>
      </c>
      <c r="C136" s="122"/>
      <c r="D136" s="122">
        <f t="shared" si="2"/>
        <v>177650000</v>
      </c>
    </row>
    <row r="137" spans="1:4" ht="12.75" customHeight="1" x14ac:dyDescent="0.25">
      <c r="A137" s="124" t="s">
        <v>68</v>
      </c>
      <c r="B137" s="125">
        <f>SUM(B134:B136)</f>
        <v>182602524</v>
      </c>
      <c r="C137" s="125"/>
      <c r="D137" s="122">
        <f t="shared" si="2"/>
        <v>182602524</v>
      </c>
    </row>
    <row r="138" spans="1:4" s="371" customFormat="1" ht="16.5" customHeight="1" x14ac:dyDescent="0.25">
      <c r="A138" s="370" t="s">
        <v>345</v>
      </c>
      <c r="B138" s="369">
        <f>B137+B133+B132+B121</f>
        <v>3449826683</v>
      </c>
      <c r="C138" s="369">
        <f>C137+C133+C132+C121</f>
        <v>0</v>
      </c>
      <c r="D138" s="374">
        <f t="shared" si="2"/>
        <v>3449826683</v>
      </c>
    </row>
    <row r="139" spans="1:4" x14ac:dyDescent="0.25">
      <c r="A139" s="81"/>
      <c r="B139" s="28"/>
      <c r="C139" s="28"/>
      <c r="D139" s="28"/>
    </row>
    <row r="140" spans="1:4" x14ac:dyDescent="0.25">
      <c r="A140" s="81"/>
      <c r="B140" s="28"/>
      <c r="C140" s="28"/>
      <c r="D140" s="28"/>
    </row>
    <row r="141" spans="1:4" x14ac:dyDescent="0.25">
      <c r="A141" s="81"/>
      <c r="B141" s="28"/>
      <c r="C141" s="28"/>
      <c r="D141" s="28"/>
    </row>
    <row r="142" spans="1:4" ht="30" customHeight="1" x14ac:dyDescent="0.25">
      <c r="A142" s="126" t="s">
        <v>249</v>
      </c>
      <c r="B142" s="28"/>
      <c r="C142" s="28"/>
      <c r="D142" s="28"/>
    </row>
    <row r="143" spans="1:4" x14ac:dyDescent="0.25">
      <c r="A143" s="28"/>
      <c r="B143" s="28"/>
      <c r="C143" s="28"/>
      <c r="D143" s="28"/>
    </row>
    <row r="144" spans="1:4" x14ac:dyDescent="0.25">
      <c r="A144" s="28"/>
      <c r="B144" s="28"/>
      <c r="C144" s="28"/>
      <c r="D144" s="28"/>
    </row>
    <row r="145" spans="1:4" x14ac:dyDescent="0.25">
      <c r="A145" s="28"/>
      <c r="B145" s="28"/>
      <c r="C145" s="28"/>
      <c r="D145" s="28"/>
    </row>
    <row r="146" spans="1:4" x14ac:dyDescent="0.25">
      <c r="A146" s="28"/>
      <c r="B146" s="28"/>
      <c r="C146" s="28"/>
      <c r="D146" s="28"/>
    </row>
    <row r="147" spans="1:4" x14ac:dyDescent="0.25">
      <c r="A147" s="28"/>
      <c r="B147" s="28"/>
      <c r="C147" s="28"/>
      <c r="D147" s="28"/>
    </row>
  </sheetData>
  <mergeCells count="2">
    <mergeCell ref="A2:D2"/>
    <mergeCell ref="A3:D3"/>
  </mergeCells>
  <phoneticPr fontId="33" type="noConversion"/>
  <pageMargins left="0.75" right="0.75" top="1" bottom="1" header="0.5" footer="0.5"/>
  <pageSetup paperSize="9" scale="58" orientation="portrait" r:id="rId1"/>
  <headerFooter alignWithMargins="0"/>
  <rowBreaks count="2" manualBreakCount="2">
    <brk id="69" max="5" man="1"/>
    <brk id="14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5"/>
  <sheetViews>
    <sheetView zoomScaleNormal="100" workbookViewId="0">
      <selection activeCell="B26" sqref="B26"/>
    </sheetView>
  </sheetViews>
  <sheetFormatPr defaultRowHeight="15" x14ac:dyDescent="0.25"/>
  <cols>
    <col min="1" max="1" width="83" customWidth="1"/>
    <col min="2" max="2" width="16.28515625" customWidth="1"/>
    <col min="3" max="3" width="18.140625" customWidth="1"/>
  </cols>
  <sheetData>
    <row r="1" spans="1:3" ht="15" customHeight="1" x14ac:dyDescent="0.25">
      <c r="A1" s="410" t="s">
        <v>877</v>
      </c>
      <c r="B1" s="401"/>
      <c r="C1" s="401"/>
    </row>
    <row r="2" spans="1:3" ht="15" customHeight="1" x14ac:dyDescent="0.25">
      <c r="A2" s="116" t="s">
        <v>875</v>
      </c>
      <c r="C2" t="s">
        <v>1297</v>
      </c>
    </row>
    <row r="5" spans="1:3" ht="15.75" x14ac:dyDescent="0.25">
      <c r="A5" s="375" t="s">
        <v>280</v>
      </c>
      <c r="B5" s="3" t="s">
        <v>279</v>
      </c>
      <c r="C5" s="376" t="s">
        <v>1293</v>
      </c>
    </row>
    <row r="6" spans="1:3" x14ac:dyDescent="0.25">
      <c r="A6" s="28" t="s">
        <v>1043</v>
      </c>
      <c r="B6" s="28">
        <v>0</v>
      </c>
      <c r="C6" s="28">
        <v>0</v>
      </c>
    </row>
    <row r="7" spans="1:3" x14ac:dyDescent="0.25">
      <c r="A7" s="28" t="s">
        <v>1044</v>
      </c>
      <c r="B7" s="115">
        <v>546902</v>
      </c>
      <c r="C7" s="115">
        <v>291934</v>
      </c>
    </row>
    <row r="8" spans="1:3" x14ac:dyDescent="0.25">
      <c r="A8" s="28" t="s">
        <v>1045</v>
      </c>
      <c r="B8" s="28">
        <v>0</v>
      </c>
      <c r="C8" s="28">
        <v>0</v>
      </c>
    </row>
    <row r="9" spans="1:3" s="291" customFormat="1" x14ac:dyDescent="0.25">
      <c r="A9" s="377" t="s">
        <v>1046</v>
      </c>
      <c r="B9" s="378">
        <v>546902</v>
      </c>
      <c r="C9" s="378">
        <v>291934</v>
      </c>
    </row>
    <row r="10" spans="1:3" x14ac:dyDescent="0.25">
      <c r="A10" s="28" t="s">
        <v>1047</v>
      </c>
      <c r="B10" s="115">
        <v>2865474828</v>
      </c>
      <c r="C10" s="115">
        <v>2794717612</v>
      </c>
    </row>
    <row r="11" spans="1:3" x14ac:dyDescent="0.25">
      <c r="A11" s="28" t="s">
        <v>1048</v>
      </c>
      <c r="B11" s="115">
        <v>53975940</v>
      </c>
      <c r="C11" s="115">
        <v>51189530</v>
      </c>
    </row>
    <row r="12" spans="1:3" x14ac:dyDescent="0.25">
      <c r="A12" s="28" t="s">
        <v>1049</v>
      </c>
      <c r="B12" s="28">
        <v>0</v>
      </c>
      <c r="C12" s="28">
        <v>0</v>
      </c>
    </row>
    <row r="13" spans="1:3" x14ac:dyDescent="0.25">
      <c r="A13" s="28" t="s">
        <v>1050</v>
      </c>
      <c r="B13" s="115">
        <v>19749639</v>
      </c>
      <c r="C13" s="115">
        <v>26914639</v>
      </c>
    </row>
    <row r="14" spans="1:3" x14ac:dyDescent="0.25">
      <c r="A14" s="28" t="s">
        <v>1051</v>
      </c>
      <c r="B14" s="28">
        <v>0</v>
      </c>
      <c r="C14" s="28">
        <v>0</v>
      </c>
    </row>
    <row r="15" spans="1:3" s="291" customFormat="1" x14ac:dyDescent="0.25">
      <c r="A15" s="377" t="s">
        <v>1052</v>
      </c>
      <c r="B15" s="378">
        <v>2939200407</v>
      </c>
      <c r="C15" s="378">
        <v>2872821781</v>
      </c>
    </row>
    <row r="16" spans="1:3" x14ac:dyDescent="0.25">
      <c r="A16" s="28" t="s">
        <v>1053</v>
      </c>
      <c r="B16" s="115">
        <v>12525000</v>
      </c>
      <c r="C16" s="115">
        <v>12525000</v>
      </c>
    </row>
    <row r="17" spans="1:3" x14ac:dyDescent="0.25">
      <c r="A17" s="28" t="s">
        <v>1054</v>
      </c>
      <c r="B17" s="28">
        <v>0</v>
      </c>
      <c r="C17" s="28">
        <v>0</v>
      </c>
    </row>
    <row r="18" spans="1:3" x14ac:dyDescent="0.25">
      <c r="A18" s="28" t="s">
        <v>1055</v>
      </c>
      <c r="B18" s="115">
        <v>12190000</v>
      </c>
      <c r="C18" s="115">
        <v>12405000</v>
      </c>
    </row>
    <row r="19" spans="1:3" x14ac:dyDescent="0.25">
      <c r="A19" s="28" t="s">
        <v>1056</v>
      </c>
      <c r="B19" s="28">
        <v>0</v>
      </c>
      <c r="C19" s="28">
        <v>0</v>
      </c>
    </row>
    <row r="20" spans="1:3" x14ac:dyDescent="0.25">
      <c r="A20" s="28" t="s">
        <v>1057</v>
      </c>
      <c r="B20" s="28">
        <v>0</v>
      </c>
      <c r="C20" s="28">
        <v>0</v>
      </c>
    </row>
    <row r="21" spans="1:3" x14ac:dyDescent="0.25">
      <c r="A21" s="28" t="s">
        <v>1058</v>
      </c>
      <c r="B21" s="115">
        <v>335000</v>
      </c>
      <c r="C21" s="115">
        <v>120000</v>
      </c>
    </row>
    <row r="22" spans="1:3" x14ac:dyDescent="0.25">
      <c r="A22" s="28" t="s">
        <v>1059</v>
      </c>
      <c r="B22" s="28">
        <v>0</v>
      </c>
      <c r="C22" s="28">
        <v>0</v>
      </c>
    </row>
    <row r="23" spans="1:3" x14ac:dyDescent="0.25">
      <c r="A23" s="28" t="s">
        <v>1060</v>
      </c>
      <c r="B23" s="28">
        <v>0</v>
      </c>
      <c r="C23" s="28">
        <v>0</v>
      </c>
    </row>
    <row r="24" spans="1:3" x14ac:dyDescent="0.25">
      <c r="A24" s="28" t="s">
        <v>1061</v>
      </c>
      <c r="B24" s="28">
        <v>0</v>
      </c>
      <c r="C24" s="28">
        <v>0</v>
      </c>
    </row>
    <row r="25" spans="1:3" x14ac:dyDescent="0.25">
      <c r="A25" s="28" t="s">
        <v>1062</v>
      </c>
      <c r="B25" s="28">
        <v>0</v>
      </c>
      <c r="C25" s="28">
        <v>0</v>
      </c>
    </row>
    <row r="26" spans="1:3" s="291" customFormat="1" x14ac:dyDescent="0.25">
      <c r="A26" s="377" t="s">
        <v>1063</v>
      </c>
      <c r="B26" s="378">
        <v>12525000</v>
      </c>
      <c r="C26" s="378">
        <v>12525000</v>
      </c>
    </row>
    <row r="27" spans="1:3" x14ac:dyDescent="0.25">
      <c r="A27" s="28" t="s">
        <v>1064</v>
      </c>
      <c r="B27" s="28">
        <v>0</v>
      </c>
      <c r="C27" s="28">
        <v>0</v>
      </c>
    </row>
    <row r="28" spans="1:3" x14ac:dyDescent="0.25">
      <c r="A28" s="28" t="s">
        <v>1065</v>
      </c>
      <c r="B28" s="28">
        <v>0</v>
      </c>
      <c r="C28" s="28">
        <v>0</v>
      </c>
    </row>
    <row r="29" spans="1:3" x14ac:dyDescent="0.25">
      <c r="A29" s="28" t="s">
        <v>1066</v>
      </c>
      <c r="B29" s="28">
        <v>0</v>
      </c>
      <c r="C29" s="28">
        <v>0</v>
      </c>
    </row>
    <row r="30" spans="1:3" x14ac:dyDescent="0.25">
      <c r="A30" s="28" t="s">
        <v>1067</v>
      </c>
      <c r="B30" s="28">
        <v>0</v>
      </c>
      <c r="C30" s="28">
        <v>0</v>
      </c>
    </row>
    <row r="31" spans="1:3" x14ac:dyDescent="0.25">
      <c r="A31" s="28" t="s">
        <v>1068</v>
      </c>
      <c r="B31" s="28">
        <v>0</v>
      </c>
      <c r="C31" s="28">
        <v>0</v>
      </c>
    </row>
    <row r="32" spans="1:3" x14ac:dyDescent="0.25">
      <c r="A32" s="28" t="s">
        <v>1069</v>
      </c>
      <c r="B32" s="28">
        <v>0</v>
      </c>
      <c r="C32" s="28">
        <v>0</v>
      </c>
    </row>
    <row r="33" spans="1:3" s="134" customFormat="1" x14ac:dyDescent="0.25">
      <c r="A33" s="379" t="s">
        <v>1070</v>
      </c>
      <c r="B33" s="365">
        <v>2952272309</v>
      </c>
      <c r="C33" s="365">
        <v>2885638715</v>
      </c>
    </row>
    <row r="34" spans="1:3" x14ac:dyDescent="0.25">
      <c r="A34" s="28" t="s">
        <v>1071</v>
      </c>
      <c r="B34" s="28">
        <v>0</v>
      </c>
      <c r="C34" s="28">
        <v>0</v>
      </c>
    </row>
    <row r="35" spans="1:3" x14ac:dyDescent="0.25">
      <c r="A35" s="28" t="s">
        <v>1072</v>
      </c>
      <c r="B35" s="28">
        <v>0</v>
      </c>
      <c r="C35" s="28">
        <v>0</v>
      </c>
    </row>
    <row r="36" spans="1:3" x14ac:dyDescent="0.25">
      <c r="A36" s="28" t="s">
        <v>1073</v>
      </c>
      <c r="B36" s="28">
        <v>0</v>
      </c>
      <c r="C36" s="28">
        <v>0</v>
      </c>
    </row>
    <row r="37" spans="1:3" x14ac:dyDescent="0.25">
      <c r="A37" s="28" t="s">
        <v>1074</v>
      </c>
      <c r="B37" s="28">
        <v>0</v>
      </c>
      <c r="C37" s="28">
        <v>0</v>
      </c>
    </row>
    <row r="38" spans="1:3" x14ac:dyDescent="0.25">
      <c r="A38" s="28" t="s">
        <v>1075</v>
      </c>
      <c r="B38" s="28">
        <v>0</v>
      </c>
      <c r="C38" s="28">
        <v>0</v>
      </c>
    </row>
    <row r="39" spans="1:3" x14ac:dyDescent="0.25">
      <c r="A39" s="28" t="s">
        <v>1076</v>
      </c>
      <c r="B39" s="28">
        <v>0</v>
      </c>
      <c r="C39" s="28">
        <v>0</v>
      </c>
    </row>
    <row r="40" spans="1:3" x14ac:dyDescent="0.25">
      <c r="A40" s="28" t="s">
        <v>1077</v>
      </c>
      <c r="B40" s="28">
        <v>0</v>
      </c>
      <c r="C40" s="28">
        <v>0</v>
      </c>
    </row>
    <row r="41" spans="1:3" x14ac:dyDescent="0.25">
      <c r="A41" s="28" t="s">
        <v>1078</v>
      </c>
      <c r="B41" s="28">
        <v>0</v>
      </c>
      <c r="C41" s="28">
        <v>0</v>
      </c>
    </row>
    <row r="42" spans="1:3" x14ac:dyDescent="0.25">
      <c r="A42" s="28" t="s">
        <v>1079</v>
      </c>
      <c r="B42" s="28">
        <v>0</v>
      </c>
      <c r="C42" s="28">
        <v>0</v>
      </c>
    </row>
    <row r="43" spans="1:3" x14ac:dyDescent="0.25">
      <c r="A43" s="28" t="s">
        <v>1080</v>
      </c>
      <c r="B43" s="28">
        <v>0</v>
      </c>
      <c r="C43" s="28">
        <v>0</v>
      </c>
    </row>
    <row r="44" spans="1:3" x14ac:dyDescent="0.25">
      <c r="A44" s="28" t="s">
        <v>1081</v>
      </c>
      <c r="B44" s="28">
        <v>0</v>
      </c>
      <c r="C44" s="28">
        <v>0</v>
      </c>
    </row>
    <row r="45" spans="1:3" x14ac:dyDescent="0.25">
      <c r="A45" s="28" t="s">
        <v>1082</v>
      </c>
      <c r="B45" s="28">
        <v>0</v>
      </c>
      <c r="C45" s="28">
        <v>0</v>
      </c>
    </row>
    <row r="46" spans="1:3" x14ac:dyDescent="0.25">
      <c r="A46" s="28" t="s">
        <v>1083</v>
      </c>
      <c r="B46" s="28">
        <v>0</v>
      </c>
      <c r="C46" s="28">
        <v>0</v>
      </c>
    </row>
    <row r="47" spans="1:3" x14ac:dyDescent="0.25">
      <c r="A47" s="28" t="s">
        <v>1084</v>
      </c>
      <c r="B47" s="28">
        <v>0</v>
      </c>
      <c r="C47" s="28">
        <v>0</v>
      </c>
    </row>
    <row r="48" spans="1:3" x14ac:dyDescent="0.25">
      <c r="A48" s="28" t="s">
        <v>1085</v>
      </c>
      <c r="B48" s="28">
        <v>0</v>
      </c>
      <c r="C48" s="28">
        <v>0</v>
      </c>
    </row>
    <row r="49" spans="1:3" x14ac:dyDescent="0.25">
      <c r="A49" s="28" t="s">
        <v>1086</v>
      </c>
      <c r="B49" s="28">
        <v>0</v>
      </c>
      <c r="C49" s="28">
        <v>0</v>
      </c>
    </row>
    <row r="50" spans="1:3" x14ac:dyDescent="0.25">
      <c r="A50" s="28" t="s">
        <v>1087</v>
      </c>
      <c r="B50" s="28">
        <v>0</v>
      </c>
      <c r="C50" s="28">
        <v>0</v>
      </c>
    </row>
    <row r="51" spans="1:3" x14ac:dyDescent="0.25">
      <c r="A51" s="28" t="s">
        <v>1088</v>
      </c>
      <c r="B51" s="28">
        <v>0</v>
      </c>
      <c r="C51" s="28">
        <v>0</v>
      </c>
    </row>
    <row r="52" spans="1:3" x14ac:dyDescent="0.25">
      <c r="A52" s="28" t="s">
        <v>1089</v>
      </c>
      <c r="B52" s="115">
        <v>452640</v>
      </c>
      <c r="C52" s="115">
        <v>1295105</v>
      </c>
    </row>
    <row r="53" spans="1:3" x14ac:dyDescent="0.25">
      <c r="A53" s="28" t="s">
        <v>1090</v>
      </c>
      <c r="B53" s="28">
        <v>0</v>
      </c>
      <c r="C53" s="28">
        <v>0</v>
      </c>
    </row>
    <row r="54" spans="1:3" x14ac:dyDescent="0.25">
      <c r="A54" s="28" t="s">
        <v>1091</v>
      </c>
      <c r="B54" s="28">
        <v>0</v>
      </c>
      <c r="C54" s="28">
        <v>0</v>
      </c>
    </row>
    <row r="55" spans="1:3" x14ac:dyDescent="0.25">
      <c r="A55" s="28" t="s">
        <v>1092</v>
      </c>
      <c r="B55" s="115">
        <v>452640</v>
      </c>
      <c r="C55" s="115">
        <v>1295105</v>
      </c>
    </row>
    <row r="56" spans="1:3" x14ac:dyDescent="0.25">
      <c r="A56" s="28" t="s">
        <v>1093</v>
      </c>
      <c r="B56" s="115">
        <v>309824772</v>
      </c>
      <c r="C56" s="115">
        <v>454313324</v>
      </c>
    </row>
    <row r="57" spans="1:3" x14ac:dyDescent="0.25">
      <c r="A57" s="28" t="s">
        <v>1094</v>
      </c>
      <c r="B57" s="28">
        <v>0</v>
      </c>
      <c r="C57" s="28">
        <v>0</v>
      </c>
    </row>
    <row r="58" spans="1:3" x14ac:dyDescent="0.25">
      <c r="A58" s="28" t="s">
        <v>1095</v>
      </c>
      <c r="B58" s="115">
        <v>309824772</v>
      </c>
      <c r="C58" s="115">
        <v>454313324</v>
      </c>
    </row>
    <row r="59" spans="1:3" x14ac:dyDescent="0.25">
      <c r="A59" s="28" t="s">
        <v>1096</v>
      </c>
      <c r="B59" s="28">
        <v>0</v>
      </c>
      <c r="C59" s="28">
        <v>0</v>
      </c>
    </row>
    <row r="60" spans="1:3" x14ac:dyDescent="0.25">
      <c r="A60" s="28" t="s">
        <v>1097</v>
      </c>
      <c r="B60" s="28">
        <v>0</v>
      </c>
      <c r="C60" s="28">
        <v>0</v>
      </c>
    </row>
    <row r="61" spans="1:3" x14ac:dyDescent="0.25">
      <c r="A61" s="28" t="s">
        <v>1098</v>
      </c>
      <c r="B61" s="28">
        <v>0</v>
      </c>
      <c r="C61" s="28">
        <v>0</v>
      </c>
    </row>
    <row r="62" spans="1:3" s="134" customFormat="1" x14ac:dyDescent="0.25">
      <c r="A62" s="379" t="s">
        <v>1099</v>
      </c>
      <c r="B62" s="365">
        <v>310277412</v>
      </c>
      <c r="C62" s="365">
        <v>455608429</v>
      </c>
    </row>
    <row r="63" spans="1:3" x14ac:dyDescent="0.25">
      <c r="A63" s="28" t="s">
        <v>1100</v>
      </c>
      <c r="B63" s="28">
        <v>0</v>
      </c>
      <c r="C63" s="28">
        <v>0</v>
      </c>
    </row>
    <row r="64" spans="1:3" x14ac:dyDescent="0.25">
      <c r="A64" s="28" t="s">
        <v>1101</v>
      </c>
      <c r="B64" s="28">
        <v>0</v>
      </c>
      <c r="C64" s="28">
        <v>0</v>
      </c>
    </row>
    <row r="65" spans="1:3" x14ac:dyDescent="0.25">
      <c r="A65" s="28" t="s">
        <v>1102</v>
      </c>
      <c r="B65" s="28">
        <v>0</v>
      </c>
      <c r="C65" s="28">
        <v>0</v>
      </c>
    </row>
    <row r="66" spans="1:3" x14ac:dyDescent="0.25">
      <c r="A66" s="28" t="s">
        <v>1103</v>
      </c>
      <c r="B66" s="28">
        <v>0</v>
      </c>
      <c r="C66" s="28">
        <v>0</v>
      </c>
    </row>
    <row r="67" spans="1:3" x14ac:dyDescent="0.25">
      <c r="A67" s="28" t="s">
        <v>1104</v>
      </c>
      <c r="B67" s="115">
        <v>17941872</v>
      </c>
      <c r="C67" s="115">
        <v>20064587</v>
      </c>
    </row>
    <row r="68" spans="1:3" x14ac:dyDescent="0.25">
      <c r="A68" s="28" t="s">
        <v>1105</v>
      </c>
      <c r="B68" s="28">
        <v>0</v>
      </c>
      <c r="C68" s="28">
        <v>0</v>
      </c>
    </row>
    <row r="69" spans="1:3" x14ac:dyDescent="0.25">
      <c r="A69" s="28" t="s">
        <v>1106</v>
      </c>
      <c r="B69" s="28">
        <v>0</v>
      </c>
      <c r="C69" s="28">
        <v>0</v>
      </c>
    </row>
    <row r="70" spans="1:3" x14ac:dyDescent="0.25">
      <c r="A70" s="28" t="s">
        <v>1107</v>
      </c>
      <c r="B70" s="28">
        <v>0</v>
      </c>
      <c r="C70" s="28">
        <v>0</v>
      </c>
    </row>
    <row r="71" spans="1:3" x14ac:dyDescent="0.25">
      <c r="A71" s="28" t="s">
        <v>1108</v>
      </c>
      <c r="B71" s="115">
        <v>3430330</v>
      </c>
      <c r="C71" s="115">
        <v>2893980</v>
      </c>
    </row>
    <row r="72" spans="1:3" x14ac:dyDescent="0.25">
      <c r="A72" s="28" t="s">
        <v>1109</v>
      </c>
      <c r="B72" s="115">
        <v>12584703</v>
      </c>
      <c r="C72" s="115">
        <v>15582304</v>
      </c>
    </row>
    <row r="73" spans="1:3" x14ac:dyDescent="0.25">
      <c r="A73" s="28" t="s">
        <v>1110</v>
      </c>
      <c r="B73" s="115">
        <v>1926839</v>
      </c>
      <c r="C73" s="115">
        <v>1588303</v>
      </c>
    </row>
    <row r="74" spans="1:3" x14ac:dyDescent="0.25">
      <c r="A74" s="28" t="s">
        <v>1111</v>
      </c>
      <c r="B74" s="115">
        <v>1980054</v>
      </c>
      <c r="C74" s="115">
        <v>1478878</v>
      </c>
    </row>
    <row r="75" spans="1:3" x14ac:dyDescent="0.25">
      <c r="A75" s="28" t="s">
        <v>1112</v>
      </c>
      <c r="B75" s="115">
        <v>834817</v>
      </c>
      <c r="C75" s="115">
        <v>749433</v>
      </c>
    </row>
    <row r="76" spans="1:3" ht="16.899999999999999" customHeight="1" x14ac:dyDescent="0.25">
      <c r="A76" s="28" t="s">
        <v>1113</v>
      </c>
      <c r="B76" s="28">
        <v>0</v>
      </c>
      <c r="C76" s="28">
        <v>0</v>
      </c>
    </row>
    <row r="77" spans="1:3" ht="16.899999999999999" customHeight="1" x14ac:dyDescent="0.25">
      <c r="A77" s="28" t="s">
        <v>1114</v>
      </c>
      <c r="B77" s="115">
        <v>818310</v>
      </c>
      <c r="C77" s="115">
        <v>502464</v>
      </c>
    </row>
    <row r="78" spans="1:3" x14ac:dyDescent="0.25">
      <c r="A78" s="28" t="s">
        <v>1115</v>
      </c>
      <c r="B78" s="115">
        <v>326927</v>
      </c>
      <c r="C78" s="115">
        <v>226981</v>
      </c>
    </row>
    <row r="79" spans="1:3" x14ac:dyDescent="0.25">
      <c r="A79" s="28" t="s">
        <v>1116</v>
      </c>
      <c r="B79" s="28">
        <v>0</v>
      </c>
      <c r="C79" s="28">
        <v>0</v>
      </c>
    </row>
    <row r="80" spans="1:3" x14ac:dyDescent="0.25">
      <c r="A80" s="28" t="s">
        <v>1117</v>
      </c>
      <c r="B80" s="28">
        <v>0</v>
      </c>
      <c r="C80" s="28">
        <v>0</v>
      </c>
    </row>
    <row r="81" spans="1:3" x14ac:dyDescent="0.25">
      <c r="A81" s="28" t="s">
        <v>1118</v>
      </c>
      <c r="B81" s="28">
        <v>0</v>
      </c>
      <c r="C81" s="28">
        <v>0</v>
      </c>
    </row>
    <row r="82" spans="1:3" x14ac:dyDescent="0.25">
      <c r="A82" s="28" t="s">
        <v>1119</v>
      </c>
      <c r="B82" s="28">
        <v>0</v>
      </c>
      <c r="C82" s="28">
        <v>0</v>
      </c>
    </row>
    <row r="83" spans="1:3" x14ac:dyDescent="0.25">
      <c r="A83" s="28" t="s">
        <v>1120</v>
      </c>
      <c r="B83" s="28">
        <v>0</v>
      </c>
      <c r="C83" s="28">
        <v>0</v>
      </c>
    </row>
    <row r="84" spans="1:3" x14ac:dyDescent="0.25">
      <c r="A84" s="28" t="s">
        <v>1121</v>
      </c>
      <c r="B84" s="28">
        <v>0</v>
      </c>
      <c r="C84" s="28">
        <v>0</v>
      </c>
    </row>
    <row r="85" spans="1:3" x14ac:dyDescent="0.25">
      <c r="A85" s="28" t="s">
        <v>1122</v>
      </c>
      <c r="B85" s="28">
        <v>0</v>
      </c>
      <c r="C85" s="28">
        <v>0</v>
      </c>
    </row>
    <row r="86" spans="1:3" x14ac:dyDescent="0.25">
      <c r="A86" s="28" t="s">
        <v>1123</v>
      </c>
      <c r="B86" s="28">
        <v>0</v>
      </c>
      <c r="C86" s="28">
        <v>0</v>
      </c>
    </row>
    <row r="87" spans="1:3" x14ac:dyDescent="0.25">
      <c r="A87" s="28" t="s">
        <v>1124</v>
      </c>
      <c r="B87" s="28">
        <v>0</v>
      </c>
      <c r="C87" s="28">
        <v>0</v>
      </c>
    </row>
    <row r="88" spans="1:3" x14ac:dyDescent="0.25">
      <c r="A88" s="28" t="s">
        <v>1125</v>
      </c>
      <c r="B88" s="28">
        <v>0</v>
      </c>
      <c r="C88" s="28">
        <v>0</v>
      </c>
    </row>
    <row r="89" spans="1:3" x14ac:dyDescent="0.25">
      <c r="A89" s="28" t="s">
        <v>1126</v>
      </c>
      <c r="B89" s="28">
        <v>0</v>
      </c>
      <c r="C89" s="28">
        <v>0</v>
      </c>
    </row>
    <row r="90" spans="1:3" x14ac:dyDescent="0.25">
      <c r="A90" s="28" t="s">
        <v>1127</v>
      </c>
      <c r="B90" s="28">
        <v>0</v>
      </c>
      <c r="C90" s="28">
        <v>0</v>
      </c>
    </row>
    <row r="91" spans="1:3" x14ac:dyDescent="0.25">
      <c r="A91" s="28" t="s">
        <v>1128</v>
      </c>
      <c r="B91" s="28">
        <v>0</v>
      </c>
      <c r="C91" s="28">
        <v>0</v>
      </c>
    </row>
    <row r="92" spans="1:3" x14ac:dyDescent="0.25">
      <c r="A92" s="28" t="s">
        <v>1129</v>
      </c>
      <c r="B92" s="28">
        <v>0</v>
      </c>
      <c r="C92" s="28">
        <v>0</v>
      </c>
    </row>
    <row r="93" spans="1:3" x14ac:dyDescent="0.25">
      <c r="A93" s="28" t="s">
        <v>1130</v>
      </c>
      <c r="B93" s="28">
        <v>0</v>
      </c>
      <c r="C93" s="28">
        <v>0</v>
      </c>
    </row>
    <row r="94" spans="1:3" x14ac:dyDescent="0.25">
      <c r="A94" s="28" t="s">
        <v>1131</v>
      </c>
      <c r="B94" s="115">
        <v>1420960</v>
      </c>
      <c r="C94" s="115">
        <v>1317080</v>
      </c>
    </row>
    <row r="95" spans="1:3" x14ac:dyDescent="0.25">
      <c r="A95" s="28" t="s">
        <v>1132</v>
      </c>
      <c r="B95" s="28">
        <v>0</v>
      </c>
      <c r="C95" s="28">
        <v>0</v>
      </c>
    </row>
    <row r="96" spans="1:3" x14ac:dyDescent="0.25">
      <c r="A96" s="28" t="s">
        <v>1133</v>
      </c>
      <c r="B96" s="28">
        <v>0</v>
      </c>
      <c r="C96" s="28">
        <v>0</v>
      </c>
    </row>
    <row r="97" spans="1:3" x14ac:dyDescent="0.25">
      <c r="A97" s="28" t="s">
        <v>1134</v>
      </c>
      <c r="B97" s="115">
        <v>340075</v>
      </c>
      <c r="C97" s="115">
        <v>340075</v>
      </c>
    </row>
    <row r="98" spans="1:3" x14ac:dyDescent="0.25">
      <c r="A98" s="28" t="s">
        <v>1135</v>
      </c>
      <c r="B98" s="28">
        <v>0</v>
      </c>
      <c r="C98" s="28">
        <v>0</v>
      </c>
    </row>
    <row r="99" spans="1:3" x14ac:dyDescent="0.25">
      <c r="A99" s="28" t="s">
        <v>1136</v>
      </c>
      <c r="B99" s="28">
        <v>0</v>
      </c>
      <c r="C99" s="28">
        <v>0</v>
      </c>
    </row>
    <row r="100" spans="1:3" x14ac:dyDescent="0.25">
      <c r="A100" s="28" t="s">
        <v>1137</v>
      </c>
      <c r="B100" s="28">
        <v>0</v>
      </c>
      <c r="C100" s="28">
        <v>0</v>
      </c>
    </row>
    <row r="101" spans="1:3" x14ac:dyDescent="0.25">
      <c r="A101" s="28" t="s">
        <v>1138</v>
      </c>
      <c r="B101" s="28">
        <v>0</v>
      </c>
      <c r="C101" s="28">
        <v>0</v>
      </c>
    </row>
    <row r="102" spans="1:3" x14ac:dyDescent="0.25">
      <c r="A102" s="28" t="s">
        <v>1139</v>
      </c>
      <c r="B102" s="28">
        <v>0</v>
      </c>
      <c r="C102" s="28">
        <v>0</v>
      </c>
    </row>
    <row r="103" spans="1:3" x14ac:dyDescent="0.25">
      <c r="A103" s="28" t="s">
        <v>1140</v>
      </c>
      <c r="B103" s="28">
        <v>0</v>
      </c>
      <c r="C103" s="28">
        <v>0</v>
      </c>
    </row>
    <row r="104" spans="1:3" x14ac:dyDescent="0.25">
      <c r="A104" s="28" t="s">
        <v>1141</v>
      </c>
      <c r="B104" s="28">
        <v>0</v>
      </c>
      <c r="C104" s="28">
        <v>0</v>
      </c>
    </row>
    <row r="105" spans="1:3" x14ac:dyDescent="0.25">
      <c r="A105" s="28" t="s">
        <v>1142</v>
      </c>
      <c r="B105" s="28">
        <v>0</v>
      </c>
      <c r="C105" s="28">
        <v>0</v>
      </c>
    </row>
    <row r="106" spans="1:3" s="291" customFormat="1" x14ac:dyDescent="0.25">
      <c r="A106" s="377" t="s">
        <v>1143</v>
      </c>
      <c r="B106" s="378">
        <v>21342886</v>
      </c>
      <c r="C106" s="378">
        <v>22860545</v>
      </c>
    </row>
    <row r="107" spans="1:3" x14ac:dyDescent="0.25">
      <c r="A107" s="28" t="s">
        <v>1144</v>
      </c>
      <c r="B107" s="28">
        <v>0</v>
      </c>
      <c r="C107" s="28">
        <v>0</v>
      </c>
    </row>
    <row r="108" spans="1:3" x14ac:dyDescent="0.25">
      <c r="A108" s="28" t="s">
        <v>1145</v>
      </c>
      <c r="B108" s="28">
        <v>0</v>
      </c>
      <c r="C108" s="28">
        <v>0</v>
      </c>
    </row>
    <row r="109" spans="1:3" x14ac:dyDescent="0.25">
      <c r="A109" s="28" t="s">
        <v>1146</v>
      </c>
      <c r="B109" s="28">
        <v>0</v>
      </c>
      <c r="C109" s="28">
        <v>0</v>
      </c>
    </row>
    <row r="110" spans="1:3" x14ac:dyDescent="0.25">
      <c r="A110" s="28" t="s">
        <v>1147</v>
      </c>
      <c r="B110" s="28">
        <v>0</v>
      </c>
      <c r="C110" s="28">
        <v>0</v>
      </c>
    </row>
    <row r="111" spans="1:3" s="164" customFormat="1" x14ac:dyDescent="0.25">
      <c r="A111" s="192" t="s">
        <v>1148</v>
      </c>
      <c r="B111" s="380">
        <v>55365992</v>
      </c>
      <c r="C111" s="380">
        <v>58514332</v>
      </c>
    </row>
    <row r="112" spans="1:3" x14ac:dyDescent="0.25">
      <c r="A112" s="28" t="s">
        <v>1149</v>
      </c>
      <c r="B112" s="28">
        <v>0</v>
      </c>
      <c r="C112" s="28">
        <v>0</v>
      </c>
    </row>
    <row r="113" spans="1:3" x14ac:dyDescent="0.25">
      <c r="A113" s="28" t="s">
        <v>1150</v>
      </c>
      <c r="B113" s="28">
        <v>0</v>
      </c>
      <c r="C113" s="28">
        <v>0</v>
      </c>
    </row>
    <row r="114" spans="1:3" x14ac:dyDescent="0.25">
      <c r="A114" s="28" t="s">
        <v>1151</v>
      </c>
      <c r="B114" s="28">
        <v>0</v>
      </c>
      <c r="C114" s="28">
        <v>0</v>
      </c>
    </row>
    <row r="115" spans="1:3" x14ac:dyDescent="0.25">
      <c r="A115" s="28" t="s">
        <v>1152</v>
      </c>
      <c r="B115" s="28">
        <v>0</v>
      </c>
      <c r="C115" s="115">
        <v>83400</v>
      </c>
    </row>
    <row r="116" spans="1:3" x14ac:dyDescent="0.25">
      <c r="A116" s="28" t="s">
        <v>1153</v>
      </c>
      <c r="B116" s="115">
        <v>55350636</v>
      </c>
      <c r="C116" s="115">
        <v>58430932</v>
      </c>
    </row>
    <row r="117" spans="1:3" x14ac:dyDescent="0.25">
      <c r="A117" s="28" t="s">
        <v>1154</v>
      </c>
      <c r="B117" s="115">
        <v>15356</v>
      </c>
      <c r="C117" s="28">
        <v>0</v>
      </c>
    </row>
    <row r="118" spans="1:3" x14ac:dyDescent="0.25">
      <c r="A118" s="28" t="s">
        <v>1155</v>
      </c>
      <c r="B118" s="28">
        <v>0</v>
      </c>
      <c r="C118" s="28">
        <v>0</v>
      </c>
    </row>
    <row r="119" spans="1:3" x14ac:dyDescent="0.25">
      <c r="A119" s="28" t="s">
        <v>1156</v>
      </c>
      <c r="B119" s="28">
        <v>0</v>
      </c>
      <c r="C119" s="28">
        <v>0</v>
      </c>
    </row>
    <row r="120" spans="1:3" x14ac:dyDescent="0.25">
      <c r="A120" s="28" t="s">
        <v>1157</v>
      </c>
      <c r="B120" s="28">
        <v>0</v>
      </c>
      <c r="C120" s="28">
        <v>0</v>
      </c>
    </row>
    <row r="121" spans="1:3" x14ac:dyDescent="0.25">
      <c r="A121" s="28" t="s">
        <v>1158</v>
      </c>
      <c r="B121" s="28">
        <v>0</v>
      </c>
      <c r="C121" s="28">
        <v>0</v>
      </c>
    </row>
    <row r="122" spans="1:3" x14ac:dyDescent="0.25">
      <c r="A122" s="28" t="s">
        <v>1159</v>
      </c>
      <c r="B122" s="28">
        <v>0</v>
      </c>
      <c r="C122" s="28">
        <v>0</v>
      </c>
    </row>
    <row r="123" spans="1:3" x14ac:dyDescent="0.25">
      <c r="A123" s="28" t="s">
        <v>1160</v>
      </c>
      <c r="B123" s="28">
        <v>0</v>
      </c>
      <c r="C123" s="28">
        <v>0</v>
      </c>
    </row>
    <row r="124" spans="1:3" x14ac:dyDescent="0.25">
      <c r="A124" s="28" t="s">
        <v>1161</v>
      </c>
      <c r="B124" s="28">
        <v>0</v>
      </c>
      <c r="C124" s="28">
        <v>0</v>
      </c>
    </row>
    <row r="125" spans="1:3" x14ac:dyDescent="0.25">
      <c r="A125" s="28" t="s">
        <v>1162</v>
      </c>
      <c r="B125" s="28">
        <v>0</v>
      </c>
      <c r="C125" s="28">
        <v>0</v>
      </c>
    </row>
    <row r="126" spans="1:3" x14ac:dyDescent="0.25">
      <c r="A126" s="28" t="s">
        <v>1163</v>
      </c>
      <c r="B126" s="28">
        <v>0</v>
      </c>
      <c r="C126" s="28">
        <v>0</v>
      </c>
    </row>
    <row r="127" spans="1:3" x14ac:dyDescent="0.25">
      <c r="A127" s="28" t="s">
        <v>1164</v>
      </c>
      <c r="B127" s="28">
        <v>0</v>
      </c>
      <c r="C127" s="28">
        <v>0</v>
      </c>
    </row>
    <row r="128" spans="1:3" x14ac:dyDescent="0.25">
      <c r="A128" s="28" t="s">
        <v>1165</v>
      </c>
      <c r="B128" s="28">
        <v>0</v>
      </c>
      <c r="C128" s="28">
        <v>0</v>
      </c>
    </row>
    <row r="129" spans="1:3" x14ac:dyDescent="0.25">
      <c r="A129" s="28" t="s">
        <v>1166</v>
      </c>
      <c r="B129" s="28">
        <v>0</v>
      </c>
      <c r="C129" s="28">
        <v>0</v>
      </c>
    </row>
    <row r="130" spans="1:3" x14ac:dyDescent="0.25">
      <c r="A130" s="28" t="s">
        <v>1167</v>
      </c>
      <c r="B130" s="28">
        <v>0</v>
      </c>
      <c r="C130" s="28">
        <v>0</v>
      </c>
    </row>
    <row r="131" spans="1:3" x14ac:dyDescent="0.25">
      <c r="A131" s="28" t="s">
        <v>1168</v>
      </c>
      <c r="B131" s="28">
        <v>0</v>
      </c>
      <c r="C131" s="28">
        <v>0</v>
      </c>
    </row>
    <row r="132" spans="1:3" x14ac:dyDescent="0.25">
      <c r="A132" s="28" t="s">
        <v>1169</v>
      </c>
      <c r="B132" s="28">
        <v>0</v>
      </c>
      <c r="C132" s="28">
        <v>0</v>
      </c>
    </row>
    <row r="133" spans="1:3" x14ac:dyDescent="0.25">
      <c r="A133" s="28" t="s">
        <v>1170</v>
      </c>
      <c r="B133" s="28">
        <v>0</v>
      </c>
      <c r="C133" s="28">
        <v>0</v>
      </c>
    </row>
    <row r="134" spans="1:3" x14ac:dyDescent="0.25">
      <c r="A134" s="28" t="s">
        <v>1171</v>
      </c>
      <c r="B134" s="28">
        <v>0</v>
      </c>
      <c r="C134" s="28">
        <v>0</v>
      </c>
    </row>
    <row r="135" spans="1:3" x14ac:dyDescent="0.25">
      <c r="A135" s="28" t="s">
        <v>1172</v>
      </c>
      <c r="B135" s="28">
        <v>0</v>
      </c>
      <c r="C135" s="28">
        <v>0</v>
      </c>
    </row>
    <row r="136" spans="1:3" x14ac:dyDescent="0.25">
      <c r="A136" s="28" t="s">
        <v>1173</v>
      </c>
      <c r="B136" s="28">
        <v>0</v>
      </c>
      <c r="C136" s="28">
        <v>0</v>
      </c>
    </row>
    <row r="137" spans="1:3" x14ac:dyDescent="0.25">
      <c r="A137" s="28" t="s">
        <v>1174</v>
      </c>
      <c r="B137" s="28">
        <v>0</v>
      </c>
      <c r="C137" s="28">
        <v>0</v>
      </c>
    </row>
    <row r="138" spans="1:3" x14ac:dyDescent="0.25">
      <c r="A138" s="28" t="s">
        <v>1175</v>
      </c>
      <c r="B138" s="28">
        <v>0</v>
      </c>
      <c r="C138" s="28">
        <v>0</v>
      </c>
    </row>
    <row r="139" spans="1:3" x14ac:dyDescent="0.25">
      <c r="A139" s="28" t="s">
        <v>1176</v>
      </c>
      <c r="B139" s="28">
        <v>0</v>
      </c>
      <c r="C139" s="28">
        <v>0</v>
      </c>
    </row>
    <row r="140" spans="1:3" x14ac:dyDescent="0.25">
      <c r="A140" s="28" t="s">
        <v>1177</v>
      </c>
      <c r="B140" s="28">
        <v>0</v>
      </c>
      <c r="C140" s="28">
        <v>0</v>
      </c>
    </row>
    <row r="141" spans="1:3" x14ac:dyDescent="0.25">
      <c r="A141" s="28" t="s">
        <v>1178</v>
      </c>
      <c r="B141" s="28">
        <v>0</v>
      </c>
      <c r="C141" s="28">
        <v>0</v>
      </c>
    </row>
    <row r="142" spans="1:3" x14ac:dyDescent="0.25">
      <c r="A142" s="28" t="s">
        <v>1179</v>
      </c>
      <c r="B142" s="28">
        <v>0</v>
      </c>
      <c r="C142" s="28">
        <v>0</v>
      </c>
    </row>
    <row r="143" spans="1:3" x14ac:dyDescent="0.25">
      <c r="A143" s="28" t="s">
        <v>1180</v>
      </c>
      <c r="B143" s="28">
        <v>0</v>
      </c>
      <c r="C143" s="28">
        <v>0</v>
      </c>
    </row>
    <row r="144" spans="1:3" x14ac:dyDescent="0.25">
      <c r="A144" s="28" t="s">
        <v>1181</v>
      </c>
      <c r="B144" s="28">
        <v>0</v>
      </c>
      <c r="C144" s="28">
        <v>0</v>
      </c>
    </row>
    <row r="145" spans="1:3" x14ac:dyDescent="0.25">
      <c r="A145" s="28" t="s">
        <v>1182</v>
      </c>
      <c r="B145" s="28">
        <v>0</v>
      </c>
      <c r="C145" s="28">
        <v>0</v>
      </c>
    </row>
    <row r="146" spans="1:3" x14ac:dyDescent="0.25">
      <c r="A146" s="28" t="s">
        <v>1183</v>
      </c>
      <c r="B146" s="28">
        <v>0</v>
      </c>
      <c r="C146" s="28">
        <v>0</v>
      </c>
    </row>
    <row r="147" spans="1:3" s="291" customFormat="1" x14ac:dyDescent="0.25">
      <c r="A147" s="377" t="s">
        <v>1184</v>
      </c>
      <c r="B147" s="378">
        <v>55365992</v>
      </c>
      <c r="C147" s="378">
        <v>58514332</v>
      </c>
    </row>
    <row r="148" spans="1:3" x14ac:dyDescent="0.25">
      <c r="A148" s="28" t="s">
        <v>1185</v>
      </c>
      <c r="B148" s="28">
        <v>0</v>
      </c>
      <c r="C148" s="115">
        <v>40170000</v>
      </c>
    </row>
    <row r="149" spans="1:3" x14ac:dyDescent="0.25">
      <c r="A149" s="28" t="s">
        <v>1186</v>
      </c>
      <c r="B149" s="28">
        <v>0</v>
      </c>
      <c r="C149" s="28">
        <v>0</v>
      </c>
    </row>
    <row r="150" spans="1:3" x14ac:dyDescent="0.25">
      <c r="A150" s="28" t="s">
        <v>1187</v>
      </c>
      <c r="B150" s="28">
        <v>0</v>
      </c>
      <c r="C150" s="115">
        <v>40170000</v>
      </c>
    </row>
    <row r="151" spans="1:3" x14ac:dyDescent="0.25">
      <c r="A151" s="28" t="s">
        <v>1188</v>
      </c>
      <c r="B151" s="28">
        <v>0</v>
      </c>
      <c r="C151" s="28">
        <v>0</v>
      </c>
    </row>
    <row r="152" spans="1:3" x14ac:dyDescent="0.25">
      <c r="A152" s="28" t="s">
        <v>1189</v>
      </c>
      <c r="B152" s="28">
        <v>0</v>
      </c>
      <c r="C152" s="28">
        <v>0</v>
      </c>
    </row>
    <row r="153" spans="1:3" x14ac:dyDescent="0.25">
      <c r="A153" s="28" t="s">
        <v>1190</v>
      </c>
      <c r="B153" s="28">
        <v>0</v>
      </c>
      <c r="C153" s="28">
        <v>0</v>
      </c>
    </row>
    <row r="154" spans="1:3" x14ac:dyDescent="0.25">
      <c r="A154" s="28" t="s">
        <v>1191</v>
      </c>
      <c r="B154" s="28">
        <v>0</v>
      </c>
      <c r="C154" s="28">
        <v>0</v>
      </c>
    </row>
    <row r="155" spans="1:3" x14ac:dyDescent="0.25">
      <c r="A155" s="28" t="s">
        <v>1192</v>
      </c>
      <c r="B155" s="28">
        <v>0</v>
      </c>
      <c r="C155" s="28">
        <v>0</v>
      </c>
    </row>
    <row r="156" spans="1:3" x14ac:dyDescent="0.25">
      <c r="A156" s="28" t="s">
        <v>1193</v>
      </c>
      <c r="B156" s="28">
        <v>0</v>
      </c>
      <c r="C156" s="28">
        <v>0</v>
      </c>
    </row>
    <row r="157" spans="1:3" x14ac:dyDescent="0.25">
      <c r="A157" s="28" t="s">
        <v>1194</v>
      </c>
      <c r="B157" s="115">
        <v>10000</v>
      </c>
      <c r="C157" s="115">
        <v>10000</v>
      </c>
    </row>
    <row r="158" spans="1:3" x14ac:dyDescent="0.25">
      <c r="A158" s="28" t="s">
        <v>1195</v>
      </c>
      <c r="B158" s="28">
        <v>0</v>
      </c>
      <c r="C158" s="28">
        <v>0</v>
      </c>
    </row>
    <row r="159" spans="1:3" x14ac:dyDescent="0.25">
      <c r="A159" s="28" t="s">
        <v>1196</v>
      </c>
      <c r="B159" s="28">
        <v>0</v>
      </c>
      <c r="C159" s="28">
        <v>0</v>
      </c>
    </row>
    <row r="160" spans="1:3" x14ac:dyDescent="0.25">
      <c r="A160" s="28" t="s">
        <v>1197</v>
      </c>
      <c r="B160" s="28">
        <v>0</v>
      </c>
      <c r="C160" s="28">
        <v>0</v>
      </c>
    </row>
    <row r="161" spans="1:3" x14ac:dyDescent="0.25">
      <c r="A161" s="28" t="s">
        <v>1198</v>
      </c>
      <c r="B161" s="28">
        <v>0</v>
      </c>
      <c r="C161" s="28">
        <v>0</v>
      </c>
    </row>
    <row r="162" spans="1:3" x14ac:dyDescent="0.25">
      <c r="A162" s="28" t="s">
        <v>1199</v>
      </c>
      <c r="B162" s="28">
        <v>0</v>
      </c>
      <c r="C162" s="28">
        <v>0</v>
      </c>
    </row>
    <row r="163" spans="1:3" s="291" customFormat="1" x14ac:dyDescent="0.25">
      <c r="A163" s="377" t="s">
        <v>1200</v>
      </c>
      <c r="B163" s="378">
        <v>10000</v>
      </c>
      <c r="C163" s="378">
        <v>40180000</v>
      </c>
    </row>
    <row r="164" spans="1:3" s="134" customFormat="1" x14ac:dyDescent="0.25">
      <c r="A164" s="379" t="s">
        <v>1201</v>
      </c>
      <c r="B164" s="365">
        <v>76718878</v>
      </c>
      <c r="C164" s="365">
        <v>121554877</v>
      </c>
    </row>
    <row r="165" spans="1:3" x14ac:dyDescent="0.25">
      <c r="A165" s="28" t="s">
        <v>1202</v>
      </c>
      <c r="B165" s="28">
        <v>0</v>
      </c>
      <c r="C165" s="28">
        <v>0</v>
      </c>
    </row>
    <row r="166" spans="1:3" x14ac:dyDescent="0.25">
      <c r="A166" s="28" t="s">
        <v>1203</v>
      </c>
      <c r="B166" s="28">
        <v>0</v>
      </c>
      <c r="C166" s="115">
        <v>7911419</v>
      </c>
    </row>
    <row r="167" spans="1:3" x14ac:dyDescent="0.25">
      <c r="A167" s="28" t="s">
        <v>1204</v>
      </c>
      <c r="B167" s="28">
        <v>0</v>
      </c>
      <c r="C167" s="28">
        <v>0</v>
      </c>
    </row>
    <row r="168" spans="1:3" x14ac:dyDescent="0.25">
      <c r="A168" s="28" t="s">
        <v>1205</v>
      </c>
      <c r="B168" s="28">
        <v>0</v>
      </c>
      <c r="C168" s="28">
        <v>0</v>
      </c>
    </row>
    <row r="169" spans="1:3" x14ac:dyDescent="0.25">
      <c r="A169" s="28" t="s">
        <v>1206</v>
      </c>
      <c r="B169" s="28">
        <v>0</v>
      </c>
      <c r="C169" s="115">
        <v>7911419</v>
      </c>
    </row>
    <row r="170" spans="1:3" x14ac:dyDescent="0.25">
      <c r="A170" s="28" t="s">
        <v>1207</v>
      </c>
      <c r="B170" s="28">
        <v>0</v>
      </c>
      <c r="C170" s="28">
        <v>0</v>
      </c>
    </row>
    <row r="171" spans="1:3" x14ac:dyDescent="0.25">
      <c r="A171" s="28" t="s">
        <v>1208</v>
      </c>
      <c r="B171" s="115">
        <v>1866779</v>
      </c>
      <c r="C171" s="115">
        <v>-21024891</v>
      </c>
    </row>
    <row r="172" spans="1:3" x14ac:dyDescent="0.25">
      <c r="A172" s="28" t="s">
        <v>1209</v>
      </c>
      <c r="B172" s="115">
        <v>1866779</v>
      </c>
      <c r="C172" s="115">
        <v>-21024891</v>
      </c>
    </row>
    <row r="173" spans="1:3" x14ac:dyDescent="0.25">
      <c r="A173" s="28" t="s">
        <v>1210</v>
      </c>
      <c r="B173" s="28">
        <v>0</v>
      </c>
      <c r="C173" s="115">
        <v>138134</v>
      </c>
    </row>
    <row r="174" spans="1:3" x14ac:dyDescent="0.25">
      <c r="A174" s="28" t="s">
        <v>1211</v>
      </c>
      <c r="B174" s="28">
        <v>0</v>
      </c>
      <c r="C174" s="28">
        <v>0</v>
      </c>
    </row>
    <row r="175" spans="1:3" x14ac:dyDescent="0.25">
      <c r="A175" s="28" t="s">
        <v>1212</v>
      </c>
      <c r="B175" s="28">
        <v>0</v>
      </c>
      <c r="C175" s="115">
        <v>138134</v>
      </c>
    </row>
    <row r="176" spans="1:3" s="291" customFormat="1" x14ac:dyDescent="0.25">
      <c r="A176" s="377" t="s">
        <v>1213</v>
      </c>
      <c r="B176" s="378">
        <v>1866779</v>
      </c>
      <c r="C176" s="378">
        <v>-12975338</v>
      </c>
    </row>
    <row r="177" spans="1:3" x14ac:dyDescent="0.25">
      <c r="A177" s="28" t="s">
        <v>1214</v>
      </c>
      <c r="B177" s="28">
        <v>0</v>
      </c>
      <c r="C177" s="28">
        <v>0</v>
      </c>
    </row>
    <row r="178" spans="1:3" x14ac:dyDescent="0.25">
      <c r="A178" s="28" t="s">
        <v>1215</v>
      </c>
      <c r="B178" s="28">
        <v>0</v>
      </c>
      <c r="C178" s="28">
        <v>0</v>
      </c>
    </row>
    <row r="179" spans="1:3" x14ac:dyDescent="0.25">
      <c r="A179" s="28" t="s">
        <v>1216</v>
      </c>
      <c r="B179" s="28">
        <v>0</v>
      </c>
      <c r="C179" s="28">
        <v>0</v>
      </c>
    </row>
    <row r="180" spans="1:3" x14ac:dyDescent="0.25">
      <c r="A180" s="28" t="s">
        <v>1217</v>
      </c>
      <c r="B180" s="28">
        <v>0</v>
      </c>
      <c r="C180" s="28">
        <v>0</v>
      </c>
    </row>
    <row r="181" spans="1:3" s="134" customFormat="1" x14ac:dyDescent="0.25">
      <c r="A181" s="379" t="s">
        <v>1218</v>
      </c>
      <c r="B181" s="365">
        <v>3341135378</v>
      </c>
      <c r="C181" s="365">
        <v>3449826683</v>
      </c>
    </row>
    <row r="182" spans="1:3" x14ac:dyDescent="0.25">
      <c r="A182" s="28" t="s">
        <v>1219</v>
      </c>
      <c r="B182" s="115">
        <v>4126331620</v>
      </c>
      <c r="C182" s="115">
        <v>4126331620</v>
      </c>
    </row>
    <row r="183" spans="1:3" x14ac:dyDescent="0.25">
      <c r="A183" s="28" t="s">
        <v>1220</v>
      </c>
      <c r="B183" s="115">
        <v>-230597883</v>
      </c>
      <c r="C183" s="115">
        <v>-230597883</v>
      </c>
    </row>
    <row r="184" spans="1:3" x14ac:dyDescent="0.25">
      <c r="A184" s="28" t="s">
        <v>1221</v>
      </c>
      <c r="B184" s="115">
        <v>12773412</v>
      </c>
      <c r="C184" s="115">
        <v>12773412</v>
      </c>
    </row>
    <row r="185" spans="1:3" x14ac:dyDescent="0.25">
      <c r="A185" s="28" t="s">
        <v>1222</v>
      </c>
      <c r="B185" s="115">
        <v>-764302715</v>
      </c>
      <c r="C185" s="115">
        <v>-776681102</v>
      </c>
    </row>
    <row r="186" spans="1:3" x14ac:dyDescent="0.25">
      <c r="A186" s="28" t="s">
        <v>1223</v>
      </c>
      <c r="B186" s="28">
        <v>0</v>
      </c>
      <c r="C186" s="28">
        <v>0</v>
      </c>
    </row>
    <row r="187" spans="1:3" x14ac:dyDescent="0.25">
      <c r="A187" s="28" t="s">
        <v>1224</v>
      </c>
      <c r="B187" s="115">
        <v>-12378387</v>
      </c>
      <c r="C187" s="115">
        <v>102679077</v>
      </c>
    </row>
    <row r="188" spans="1:3" x14ac:dyDescent="0.25">
      <c r="A188" s="28" t="s">
        <v>1225</v>
      </c>
      <c r="B188" s="115">
        <v>3131826047</v>
      </c>
      <c r="C188" s="115">
        <v>3234505124</v>
      </c>
    </row>
    <row r="189" spans="1:3" x14ac:dyDescent="0.25">
      <c r="A189" s="28" t="s">
        <v>1226</v>
      </c>
      <c r="B189" s="28">
        <v>0</v>
      </c>
      <c r="C189" s="28">
        <v>0</v>
      </c>
    </row>
    <row r="190" spans="1:3" x14ac:dyDescent="0.25">
      <c r="A190" s="28" t="s">
        <v>1227</v>
      </c>
      <c r="B190" s="28">
        <v>0</v>
      </c>
      <c r="C190" s="28">
        <v>0</v>
      </c>
    </row>
    <row r="191" spans="1:3" x14ac:dyDescent="0.25">
      <c r="A191" s="28" t="s">
        <v>1228</v>
      </c>
      <c r="B191" s="115">
        <v>326858</v>
      </c>
      <c r="C191" s="28">
        <v>0</v>
      </c>
    </row>
    <row r="192" spans="1:3" x14ac:dyDescent="0.25">
      <c r="A192" s="28" t="s">
        <v>1229</v>
      </c>
      <c r="B192" s="28">
        <v>0</v>
      </c>
      <c r="C192" s="28">
        <v>0</v>
      </c>
    </row>
    <row r="193" spans="1:3" x14ac:dyDescent="0.25">
      <c r="A193" s="28" t="s">
        <v>1230</v>
      </c>
      <c r="B193" s="28">
        <v>0</v>
      </c>
      <c r="C193" s="28">
        <v>0</v>
      </c>
    </row>
    <row r="194" spans="1:3" x14ac:dyDescent="0.25">
      <c r="A194" s="28" t="s">
        <v>1231</v>
      </c>
      <c r="B194" s="28">
        <v>0</v>
      </c>
      <c r="C194" s="28">
        <v>0</v>
      </c>
    </row>
    <row r="195" spans="1:3" x14ac:dyDescent="0.25">
      <c r="A195" s="28" t="s">
        <v>1232</v>
      </c>
      <c r="B195" s="28">
        <v>0</v>
      </c>
      <c r="C195" s="28">
        <v>0</v>
      </c>
    </row>
    <row r="196" spans="1:3" x14ac:dyDescent="0.25">
      <c r="A196" s="28" t="s">
        <v>1233</v>
      </c>
      <c r="B196" s="28">
        <v>0</v>
      </c>
      <c r="C196" s="28">
        <v>0</v>
      </c>
    </row>
    <row r="197" spans="1:3" x14ac:dyDescent="0.25">
      <c r="A197" s="28" t="s">
        <v>1234</v>
      </c>
      <c r="B197" s="28">
        <v>0</v>
      </c>
      <c r="C197" s="28">
        <v>0</v>
      </c>
    </row>
    <row r="198" spans="1:3" x14ac:dyDescent="0.25">
      <c r="A198" s="28" t="s">
        <v>1235</v>
      </c>
      <c r="B198" s="28">
        <v>0</v>
      </c>
      <c r="C198" s="28">
        <v>0</v>
      </c>
    </row>
    <row r="199" spans="1:3" x14ac:dyDescent="0.25">
      <c r="A199" s="28" t="s">
        <v>1236</v>
      </c>
      <c r="B199" s="28">
        <v>0</v>
      </c>
      <c r="C199" s="28">
        <v>0</v>
      </c>
    </row>
    <row r="200" spans="1:3" x14ac:dyDescent="0.25">
      <c r="A200" s="28" t="s">
        <v>1237</v>
      </c>
      <c r="B200" s="28">
        <v>0</v>
      </c>
      <c r="C200" s="28">
        <v>0</v>
      </c>
    </row>
    <row r="201" spans="1:3" x14ac:dyDescent="0.25">
      <c r="A201" s="28" t="s">
        <v>1238</v>
      </c>
      <c r="B201" s="28">
        <v>0</v>
      </c>
      <c r="C201" s="28">
        <v>0</v>
      </c>
    </row>
    <row r="202" spans="1:3" x14ac:dyDescent="0.25">
      <c r="A202" s="28" t="s">
        <v>1239</v>
      </c>
      <c r="B202" s="28">
        <v>0</v>
      </c>
      <c r="C202" s="28">
        <v>0</v>
      </c>
    </row>
    <row r="203" spans="1:3" x14ac:dyDescent="0.25">
      <c r="A203" s="28" t="s">
        <v>1240</v>
      </c>
      <c r="B203" s="28">
        <v>0</v>
      </c>
      <c r="C203" s="28">
        <v>0</v>
      </c>
    </row>
    <row r="204" spans="1:3" x14ac:dyDescent="0.25">
      <c r="A204" s="28" t="s">
        <v>1241</v>
      </c>
      <c r="B204" s="28">
        <v>0</v>
      </c>
      <c r="C204" s="28">
        <v>0</v>
      </c>
    </row>
    <row r="205" spans="1:3" x14ac:dyDescent="0.25">
      <c r="A205" s="28" t="s">
        <v>1242</v>
      </c>
      <c r="B205" s="28">
        <v>0</v>
      </c>
      <c r="C205" s="28">
        <v>0</v>
      </c>
    </row>
    <row r="206" spans="1:3" x14ac:dyDescent="0.25">
      <c r="A206" s="28" t="s">
        <v>1243</v>
      </c>
      <c r="B206" s="28">
        <v>0</v>
      </c>
      <c r="C206" s="28">
        <v>0</v>
      </c>
    </row>
    <row r="207" spans="1:3" x14ac:dyDescent="0.25">
      <c r="A207" s="28" t="s">
        <v>1244</v>
      </c>
      <c r="B207" s="28">
        <v>0</v>
      </c>
      <c r="C207" s="28">
        <v>0</v>
      </c>
    </row>
    <row r="208" spans="1:3" x14ac:dyDescent="0.25">
      <c r="A208" s="28" t="s">
        <v>1245</v>
      </c>
      <c r="B208" s="28">
        <v>0</v>
      </c>
      <c r="C208" s="28">
        <v>0</v>
      </c>
    </row>
    <row r="209" spans="1:3" x14ac:dyDescent="0.25">
      <c r="A209" s="28" t="s">
        <v>1246</v>
      </c>
      <c r="B209" s="28">
        <v>0</v>
      </c>
      <c r="C209" s="28">
        <v>0</v>
      </c>
    </row>
    <row r="210" spans="1:3" x14ac:dyDescent="0.25">
      <c r="A210" s="28" t="s">
        <v>1247</v>
      </c>
      <c r="B210" s="28">
        <v>0</v>
      </c>
      <c r="C210" s="28">
        <v>0</v>
      </c>
    </row>
    <row r="211" spans="1:3" x14ac:dyDescent="0.25">
      <c r="A211" s="28" t="s">
        <v>1248</v>
      </c>
      <c r="B211" s="28">
        <v>0</v>
      </c>
      <c r="C211" s="28">
        <v>0</v>
      </c>
    </row>
    <row r="212" spans="1:3" x14ac:dyDescent="0.25">
      <c r="A212" s="28" t="s">
        <v>1249</v>
      </c>
      <c r="B212" s="28">
        <v>0</v>
      </c>
      <c r="C212" s="28">
        <v>0</v>
      </c>
    </row>
    <row r="213" spans="1:3" x14ac:dyDescent="0.25">
      <c r="A213" s="28" t="s">
        <v>1250</v>
      </c>
      <c r="B213" s="28">
        <v>0</v>
      </c>
      <c r="C213" s="28">
        <v>0</v>
      </c>
    </row>
    <row r="214" spans="1:3" s="291" customFormat="1" x14ac:dyDescent="0.25">
      <c r="A214" s="377" t="s">
        <v>1251</v>
      </c>
      <c r="B214" s="378">
        <v>326858</v>
      </c>
      <c r="C214" s="377">
        <v>0</v>
      </c>
    </row>
    <row r="215" spans="1:3" x14ac:dyDescent="0.25">
      <c r="A215" s="28" t="s">
        <v>1252</v>
      </c>
      <c r="B215" s="28">
        <v>0</v>
      </c>
      <c r="C215" s="28">
        <v>0</v>
      </c>
    </row>
    <row r="216" spans="1:3" x14ac:dyDescent="0.25">
      <c r="A216" s="28" t="s">
        <v>1253</v>
      </c>
      <c r="B216" s="28">
        <v>0</v>
      </c>
      <c r="C216" s="28">
        <v>0</v>
      </c>
    </row>
    <row r="217" spans="1:3" x14ac:dyDescent="0.25">
      <c r="A217" s="28" t="s">
        <v>1254</v>
      </c>
      <c r="B217" s="28">
        <v>0</v>
      </c>
      <c r="C217" s="28">
        <v>0</v>
      </c>
    </row>
    <row r="218" spans="1:3" x14ac:dyDescent="0.25">
      <c r="A218" s="28" t="s">
        <v>1255</v>
      </c>
      <c r="B218" s="28">
        <v>0</v>
      </c>
      <c r="C218" s="28">
        <v>0</v>
      </c>
    </row>
    <row r="219" spans="1:3" x14ac:dyDescent="0.25">
      <c r="A219" s="28" t="s">
        <v>1256</v>
      </c>
      <c r="B219" s="28">
        <v>0</v>
      </c>
      <c r="C219" s="28">
        <v>0</v>
      </c>
    </row>
    <row r="220" spans="1:3" x14ac:dyDescent="0.25">
      <c r="A220" s="28" t="s">
        <v>1257</v>
      </c>
      <c r="B220" s="28">
        <v>0</v>
      </c>
      <c r="C220" s="28">
        <v>0</v>
      </c>
    </row>
    <row r="221" spans="1:3" x14ac:dyDescent="0.25">
      <c r="A221" s="28" t="s">
        <v>1258</v>
      </c>
      <c r="B221" s="28">
        <v>0</v>
      </c>
      <c r="C221" s="28">
        <v>0</v>
      </c>
    </row>
    <row r="222" spans="1:3" x14ac:dyDescent="0.25">
      <c r="A222" s="28" t="s">
        <v>1259</v>
      </c>
      <c r="B222" s="28">
        <v>0</v>
      </c>
      <c r="C222" s="28">
        <v>0</v>
      </c>
    </row>
    <row r="223" spans="1:3" x14ac:dyDescent="0.25">
      <c r="A223" s="28" t="s">
        <v>1260</v>
      </c>
      <c r="B223" s="28">
        <v>0</v>
      </c>
      <c r="C223" s="28">
        <v>0</v>
      </c>
    </row>
    <row r="224" spans="1:3" x14ac:dyDescent="0.25">
      <c r="A224" s="28" t="s">
        <v>1261</v>
      </c>
      <c r="B224" s="28">
        <v>0</v>
      </c>
      <c r="C224" s="28">
        <v>0</v>
      </c>
    </row>
    <row r="225" spans="1:3" x14ac:dyDescent="0.25">
      <c r="A225" s="28" t="s">
        <v>1262</v>
      </c>
      <c r="B225" s="28">
        <v>0</v>
      </c>
      <c r="C225" s="28">
        <v>0</v>
      </c>
    </row>
    <row r="226" spans="1:3" x14ac:dyDescent="0.25">
      <c r="A226" s="28" t="s">
        <v>1263</v>
      </c>
      <c r="B226" s="28">
        <v>0</v>
      </c>
      <c r="C226" s="28">
        <v>0</v>
      </c>
    </row>
    <row r="227" spans="1:3" s="291" customFormat="1" x14ac:dyDescent="0.25">
      <c r="A227" s="377" t="s">
        <v>1264</v>
      </c>
      <c r="B227" s="378">
        <v>15378279</v>
      </c>
      <c r="C227" s="378">
        <v>14996350</v>
      </c>
    </row>
    <row r="228" spans="1:3" x14ac:dyDescent="0.25">
      <c r="A228" s="28" t="s">
        <v>1265</v>
      </c>
      <c r="B228" s="115">
        <v>8440000</v>
      </c>
      <c r="C228" s="115">
        <v>6328000</v>
      </c>
    </row>
    <row r="229" spans="1:3" x14ac:dyDescent="0.25">
      <c r="A229" s="28" t="s">
        <v>1266</v>
      </c>
      <c r="B229" s="28">
        <v>0</v>
      </c>
      <c r="C229" s="28">
        <v>0</v>
      </c>
    </row>
    <row r="230" spans="1:3" x14ac:dyDescent="0.25">
      <c r="A230" s="28" t="s">
        <v>1267</v>
      </c>
      <c r="B230" s="28">
        <v>0</v>
      </c>
      <c r="C230" s="28">
        <v>0</v>
      </c>
    </row>
    <row r="231" spans="1:3" x14ac:dyDescent="0.25">
      <c r="A231" s="28" t="s">
        <v>1268</v>
      </c>
      <c r="B231" s="28">
        <v>0</v>
      </c>
      <c r="C231" s="28">
        <v>0</v>
      </c>
    </row>
    <row r="232" spans="1:3" x14ac:dyDescent="0.25">
      <c r="A232" s="28" t="s">
        <v>1269</v>
      </c>
      <c r="B232" s="115">
        <v>6938279</v>
      </c>
      <c r="C232" s="115">
        <v>8668350</v>
      </c>
    </row>
    <row r="233" spans="1:3" x14ac:dyDescent="0.25">
      <c r="A233" s="28" t="s">
        <v>1270</v>
      </c>
      <c r="B233" s="28">
        <v>0</v>
      </c>
      <c r="C233" s="28">
        <v>0</v>
      </c>
    </row>
    <row r="234" spans="1:3" x14ac:dyDescent="0.25">
      <c r="A234" s="28" t="s">
        <v>1271</v>
      </c>
      <c r="B234" s="28">
        <v>0</v>
      </c>
      <c r="C234" s="28">
        <v>0</v>
      </c>
    </row>
    <row r="235" spans="1:3" x14ac:dyDescent="0.25">
      <c r="A235" s="28" t="s">
        <v>1272</v>
      </c>
      <c r="B235" s="28">
        <v>0</v>
      </c>
      <c r="C235" s="28">
        <v>0</v>
      </c>
    </row>
    <row r="236" spans="1:3" x14ac:dyDescent="0.25">
      <c r="A236" s="28" t="s">
        <v>1273</v>
      </c>
      <c r="B236" s="28">
        <v>0</v>
      </c>
      <c r="C236" s="28">
        <v>0</v>
      </c>
    </row>
    <row r="237" spans="1:3" x14ac:dyDescent="0.25">
      <c r="A237" s="28" t="s">
        <v>1274</v>
      </c>
      <c r="B237" s="28">
        <v>0</v>
      </c>
      <c r="C237" s="28">
        <v>0</v>
      </c>
    </row>
    <row r="238" spans="1:3" x14ac:dyDescent="0.25">
      <c r="A238" s="28" t="s">
        <v>1275</v>
      </c>
      <c r="B238" s="115">
        <v>15378279</v>
      </c>
      <c r="C238" s="115">
        <v>14996350</v>
      </c>
    </row>
    <row r="239" spans="1:3" x14ac:dyDescent="0.25">
      <c r="A239" s="28" t="s">
        <v>1276</v>
      </c>
      <c r="B239" s="115">
        <v>12169098</v>
      </c>
      <c r="C239" s="115">
        <v>17593915</v>
      </c>
    </row>
    <row r="240" spans="1:3" x14ac:dyDescent="0.25">
      <c r="A240" s="28" t="s">
        <v>1277</v>
      </c>
      <c r="B240" s="28">
        <v>0</v>
      </c>
      <c r="C240" s="28">
        <v>0</v>
      </c>
    </row>
    <row r="241" spans="1:3" x14ac:dyDescent="0.25">
      <c r="A241" s="28" t="s">
        <v>1278</v>
      </c>
      <c r="B241" s="115">
        <v>304069</v>
      </c>
      <c r="C241" s="115">
        <v>128770</v>
      </c>
    </row>
    <row r="242" spans="1:3" x14ac:dyDescent="0.25">
      <c r="A242" s="28" t="s">
        <v>1279</v>
      </c>
      <c r="B242" s="28">
        <v>0</v>
      </c>
      <c r="C242" s="28">
        <v>0</v>
      </c>
    </row>
    <row r="243" spans="1:3" x14ac:dyDescent="0.25">
      <c r="A243" s="28" t="s">
        <v>1280</v>
      </c>
      <c r="B243" s="28">
        <v>0</v>
      </c>
      <c r="C243" s="28">
        <v>0</v>
      </c>
    </row>
    <row r="244" spans="1:3" x14ac:dyDescent="0.25">
      <c r="A244" s="28" t="s">
        <v>1281</v>
      </c>
      <c r="B244" s="28">
        <v>0</v>
      </c>
      <c r="C244" s="28">
        <v>0</v>
      </c>
    </row>
    <row r="245" spans="1:3" x14ac:dyDescent="0.25">
      <c r="A245" s="28" t="s">
        <v>1282</v>
      </c>
      <c r="B245" s="28">
        <v>0</v>
      </c>
      <c r="C245" s="28">
        <v>0</v>
      </c>
    </row>
    <row r="246" spans="1:3" x14ac:dyDescent="0.25">
      <c r="A246" s="28" t="s">
        <v>1283</v>
      </c>
      <c r="B246" s="28">
        <v>0</v>
      </c>
      <c r="C246" s="28">
        <v>0</v>
      </c>
    </row>
    <row r="247" spans="1:3" x14ac:dyDescent="0.25">
      <c r="A247" s="28" t="s">
        <v>1284</v>
      </c>
      <c r="B247" s="28">
        <v>0</v>
      </c>
      <c r="C247" s="28">
        <v>0</v>
      </c>
    </row>
    <row r="248" spans="1:3" s="291" customFormat="1" x14ac:dyDescent="0.25">
      <c r="A248" s="377" t="s">
        <v>1285</v>
      </c>
      <c r="B248" s="378">
        <v>12473167</v>
      </c>
      <c r="C248" s="378">
        <v>17722685</v>
      </c>
    </row>
    <row r="249" spans="1:3" s="134" customFormat="1" x14ac:dyDescent="0.25">
      <c r="A249" s="379" t="s">
        <v>1286</v>
      </c>
      <c r="B249" s="365">
        <v>28178304</v>
      </c>
      <c r="C249" s="365">
        <v>32719035</v>
      </c>
    </row>
    <row r="250" spans="1:3" x14ac:dyDescent="0.25">
      <c r="A250" s="28" t="s">
        <v>1287</v>
      </c>
      <c r="B250" s="28">
        <v>0</v>
      </c>
      <c r="C250" s="28">
        <v>0</v>
      </c>
    </row>
    <row r="251" spans="1:3" x14ac:dyDescent="0.25">
      <c r="A251" s="28" t="s">
        <v>1288</v>
      </c>
      <c r="B251" s="28">
        <v>0</v>
      </c>
      <c r="C251" s="28">
        <v>0</v>
      </c>
    </row>
    <row r="252" spans="1:3" x14ac:dyDescent="0.25">
      <c r="A252" s="28" t="s">
        <v>1289</v>
      </c>
      <c r="B252" s="115">
        <v>3481027</v>
      </c>
      <c r="C252" s="115">
        <v>4952524</v>
      </c>
    </row>
    <row r="253" spans="1:3" x14ac:dyDescent="0.25">
      <c r="A253" s="28" t="s">
        <v>1290</v>
      </c>
      <c r="B253" s="115">
        <v>177650000</v>
      </c>
      <c r="C253" s="115">
        <v>177650000</v>
      </c>
    </row>
    <row r="254" spans="1:3" x14ac:dyDescent="0.25">
      <c r="A254" s="28" t="s">
        <v>1291</v>
      </c>
      <c r="B254" s="115">
        <v>181131027</v>
      </c>
      <c r="C254" s="115">
        <v>182602524</v>
      </c>
    </row>
    <row r="255" spans="1:3" s="134" customFormat="1" x14ac:dyDescent="0.25">
      <c r="A255" s="379" t="s">
        <v>1292</v>
      </c>
      <c r="B255" s="365">
        <v>3341135378</v>
      </c>
      <c r="C255" s="365">
        <v>3449826683</v>
      </c>
    </row>
  </sheetData>
  <mergeCells count="1">
    <mergeCell ref="A1:C1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3" fitToHeight="2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B26" sqref="B26"/>
    </sheetView>
  </sheetViews>
  <sheetFormatPr defaultRowHeight="15" x14ac:dyDescent="0.25"/>
  <cols>
    <col min="2" max="2" width="94.28515625" customWidth="1"/>
    <col min="3" max="3" width="19.140625" style="219" customWidth="1"/>
    <col min="4" max="4" width="18.140625" style="382" customWidth="1"/>
  </cols>
  <sheetData>
    <row r="1" spans="1:4" ht="26.25" customHeight="1" x14ac:dyDescent="0.25">
      <c r="B1" s="410" t="s">
        <v>877</v>
      </c>
      <c r="C1" s="417"/>
    </row>
    <row r="2" spans="1:4" ht="30.75" customHeight="1" x14ac:dyDescent="0.25">
      <c r="B2" s="418" t="s">
        <v>875</v>
      </c>
      <c r="C2" s="409"/>
      <c r="D2" s="382" t="s">
        <v>1296</v>
      </c>
    </row>
    <row r="4" spans="1:4" x14ac:dyDescent="0.25">
      <c r="B4" s="83" t="s">
        <v>639</v>
      </c>
    </row>
    <row r="5" spans="1:4" ht="48.75" customHeight="1" x14ac:dyDescent="0.25">
      <c r="B5" s="2" t="s">
        <v>136</v>
      </c>
      <c r="C5" s="381" t="s">
        <v>279</v>
      </c>
      <c r="D5" s="381" t="s">
        <v>1293</v>
      </c>
    </row>
    <row r="6" spans="1:4" ht="15.75" x14ac:dyDescent="0.25">
      <c r="A6" s="28"/>
      <c r="B6" s="108" t="s">
        <v>280</v>
      </c>
      <c r="C6" s="151">
        <v>0</v>
      </c>
      <c r="D6" s="383"/>
    </row>
    <row r="7" spans="1:4" x14ac:dyDescent="0.25">
      <c r="A7" s="28" t="s">
        <v>281</v>
      </c>
      <c r="B7" s="97" t="s">
        <v>282</v>
      </c>
      <c r="C7" s="151">
        <v>0</v>
      </c>
      <c r="D7" s="383"/>
    </row>
    <row r="8" spans="1:4" x14ac:dyDescent="0.25">
      <c r="A8" s="28" t="s">
        <v>283</v>
      </c>
      <c r="B8" s="103" t="s">
        <v>284</v>
      </c>
      <c r="C8" s="151">
        <v>232829</v>
      </c>
      <c r="D8" s="383">
        <v>498014</v>
      </c>
    </row>
    <row r="9" spans="1:4" x14ac:dyDescent="0.25">
      <c r="A9" s="28" t="s">
        <v>285</v>
      </c>
      <c r="B9" s="104" t="s">
        <v>286</v>
      </c>
      <c r="C9" s="151">
        <v>0</v>
      </c>
      <c r="D9" s="383"/>
    </row>
    <row r="10" spans="1:4" x14ac:dyDescent="0.25">
      <c r="A10" s="28" t="s">
        <v>287</v>
      </c>
      <c r="B10" s="97" t="s">
        <v>288</v>
      </c>
      <c r="C10" s="151">
        <v>0</v>
      </c>
      <c r="D10" s="383"/>
    </row>
    <row r="11" spans="1:4" x14ac:dyDescent="0.25">
      <c r="A11" s="85" t="s">
        <v>295</v>
      </c>
      <c r="B11" s="106" t="s">
        <v>289</v>
      </c>
      <c r="C11" s="152">
        <f>SUM(C6:C10)</f>
        <v>232829</v>
      </c>
      <c r="D11" s="152">
        <f>SUM(D6:D10)</f>
        <v>498014</v>
      </c>
    </row>
    <row r="12" spans="1:4" x14ac:dyDescent="0.25">
      <c r="A12" s="28" t="s">
        <v>290</v>
      </c>
      <c r="B12" s="97" t="s">
        <v>291</v>
      </c>
      <c r="C12" s="151"/>
      <c r="D12" s="383"/>
    </row>
    <row r="13" spans="1:4" x14ac:dyDescent="0.25">
      <c r="A13" s="97" t="s">
        <v>292</v>
      </c>
      <c r="B13" s="31" t="s">
        <v>293</v>
      </c>
      <c r="C13" s="151"/>
      <c r="D13" s="383"/>
    </row>
    <row r="14" spans="1:4" x14ac:dyDescent="0.25">
      <c r="A14" s="85" t="s">
        <v>294</v>
      </c>
      <c r="B14" s="106" t="s">
        <v>296</v>
      </c>
      <c r="C14" s="151"/>
      <c r="D14" s="383"/>
    </row>
    <row r="15" spans="1:4" x14ac:dyDescent="0.25">
      <c r="A15" s="28" t="s">
        <v>298</v>
      </c>
      <c r="B15" s="104" t="s">
        <v>297</v>
      </c>
      <c r="C15" s="151"/>
      <c r="D15" s="383"/>
    </row>
    <row r="16" spans="1:4" x14ac:dyDescent="0.25">
      <c r="A16" s="28" t="s">
        <v>299</v>
      </c>
      <c r="B16" s="98" t="s">
        <v>300</v>
      </c>
      <c r="C16" s="151">
        <v>368720</v>
      </c>
      <c r="D16" s="383">
        <v>284290</v>
      </c>
    </row>
    <row r="17" spans="1:4" x14ac:dyDescent="0.25">
      <c r="A17" s="28" t="s">
        <v>301</v>
      </c>
      <c r="B17" s="98" t="s">
        <v>302</v>
      </c>
      <c r="C17" s="151">
        <v>55185</v>
      </c>
      <c r="D17" s="383">
        <v>329995</v>
      </c>
    </row>
    <row r="18" spans="1:4" x14ac:dyDescent="0.25">
      <c r="A18" s="28" t="s">
        <v>303</v>
      </c>
      <c r="B18" s="99" t="s">
        <v>304</v>
      </c>
      <c r="C18" s="151">
        <v>0</v>
      </c>
      <c r="D18" s="383"/>
    </row>
    <row r="19" spans="1:4" x14ac:dyDescent="0.25">
      <c r="A19" s="28" t="s">
        <v>305</v>
      </c>
      <c r="B19" s="99" t="s">
        <v>306</v>
      </c>
      <c r="C19" s="151">
        <v>0</v>
      </c>
      <c r="D19" s="383"/>
    </row>
    <row r="20" spans="1:4" x14ac:dyDescent="0.25">
      <c r="A20" s="85" t="s">
        <v>307</v>
      </c>
      <c r="B20" s="107" t="s">
        <v>308</v>
      </c>
      <c r="C20" s="152">
        <f>SUM(C15:C19)</f>
        <v>423905</v>
      </c>
      <c r="D20" s="152">
        <f>SUM(D15:D19)</f>
        <v>614285</v>
      </c>
    </row>
    <row r="21" spans="1:4" x14ac:dyDescent="0.25">
      <c r="A21" s="28" t="s">
        <v>309</v>
      </c>
      <c r="B21" s="98" t="s">
        <v>1294</v>
      </c>
      <c r="C21" s="151">
        <v>38554</v>
      </c>
      <c r="D21" s="383">
        <v>68820</v>
      </c>
    </row>
    <row r="22" spans="1:4" x14ac:dyDescent="0.25">
      <c r="A22" s="28" t="s">
        <v>311</v>
      </c>
      <c r="B22" s="98" t="s">
        <v>312</v>
      </c>
      <c r="C22" s="151"/>
      <c r="D22" s="383"/>
    </row>
    <row r="23" spans="1:4" x14ac:dyDescent="0.25">
      <c r="A23" s="28" t="s">
        <v>313</v>
      </c>
      <c r="B23" s="98" t="s">
        <v>314</v>
      </c>
      <c r="C23" s="151"/>
      <c r="D23" s="383"/>
    </row>
    <row r="24" spans="1:4" x14ac:dyDescent="0.25">
      <c r="A24" s="85" t="s">
        <v>315</v>
      </c>
      <c r="B24" s="102" t="s">
        <v>316</v>
      </c>
      <c r="C24" s="152">
        <f>SUM(C21:C23)</f>
        <v>38554</v>
      </c>
      <c r="D24" s="152">
        <f>SUM(D21:D23)</f>
        <v>68820</v>
      </c>
    </row>
    <row r="25" spans="1:4" x14ac:dyDescent="0.25">
      <c r="A25" s="85" t="s">
        <v>317</v>
      </c>
      <c r="B25" s="105" t="s">
        <v>318</v>
      </c>
      <c r="C25" s="152">
        <v>359000</v>
      </c>
      <c r="D25" s="152">
        <v>614469</v>
      </c>
    </row>
    <row r="26" spans="1:4" x14ac:dyDescent="0.25">
      <c r="A26" s="85" t="s">
        <v>319</v>
      </c>
      <c r="B26" s="105" t="s">
        <v>320</v>
      </c>
      <c r="C26" s="151"/>
      <c r="D26" s="383"/>
    </row>
    <row r="27" spans="1:4" x14ac:dyDescent="0.25">
      <c r="A27" s="28"/>
      <c r="B27" s="111" t="s">
        <v>321</v>
      </c>
      <c r="C27" s="223">
        <f>SUM(C25:C26,C24,C20,C11)</f>
        <v>1054288</v>
      </c>
      <c r="D27" s="223">
        <f>SUM(D25:D26,D24,D20,D11)</f>
        <v>1795588</v>
      </c>
    </row>
    <row r="28" spans="1:4" ht="15.75" x14ac:dyDescent="0.25">
      <c r="A28" s="28"/>
      <c r="B28" s="109" t="s">
        <v>322</v>
      </c>
      <c r="C28" s="151"/>
      <c r="D28" s="383"/>
    </row>
    <row r="29" spans="1:4" x14ac:dyDescent="0.25">
      <c r="A29" s="28" t="s">
        <v>323</v>
      </c>
      <c r="B29" s="100" t="s">
        <v>324</v>
      </c>
      <c r="C29" s="151"/>
      <c r="D29" s="383"/>
    </row>
    <row r="30" spans="1:4" x14ac:dyDescent="0.25">
      <c r="A30" s="28" t="s">
        <v>330</v>
      </c>
      <c r="B30" s="100" t="s">
        <v>325</v>
      </c>
      <c r="C30" s="151"/>
      <c r="D30" s="383"/>
    </row>
    <row r="31" spans="1:4" x14ac:dyDescent="0.25">
      <c r="A31" s="28" t="s">
        <v>331</v>
      </c>
      <c r="B31" s="100" t="s">
        <v>326</v>
      </c>
      <c r="C31" s="151"/>
      <c r="D31" s="383"/>
    </row>
    <row r="32" spans="1:4" x14ac:dyDescent="0.25">
      <c r="A32" s="28" t="s">
        <v>332</v>
      </c>
      <c r="B32" s="100" t="s">
        <v>327</v>
      </c>
      <c r="C32" s="151">
        <v>-6658231</v>
      </c>
      <c r="D32" s="383">
        <v>-6278050</v>
      </c>
    </row>
    <row r="33" spans="1:4" x14ac:dyDescent="0.25">
      <c r="A33" s="28" t="s">
        <v>333</v>
      </c>
      <c r="B33" s="100" t="s">
        <v>328</v>
      </c>
      <c r="C33" s="151"/>
      <c r="D33" s="383"/>
    </row>
    <row r="34" spans="1:4" x14ac:dyDescent="0.25">
      <c r="A34" s="28" t="s">
        <v>334</v>
      </c>
      <c r="B34" s="101" t="s">
        <v>329</v>
      </c>
      <c r="C34" s="151">
        <v>380181</v>
      </c>
      <c r="D34" s="383">
        <v>618064</v>
      </c>
    </row>
    <row r="35" spans="1:4" x14ac:dyDescent="0.25">
      <c r="A35" s="85" t="s">
        <v>335</v>
      </c>
      <c r="B35" s="105" t="s">
        <v>336</v>
      </c>
      <c r="C35" s="152">
        <f>SUM(C29:C34)</f>
        <v>-6278050</v>
      </c>
      <c r="D35" s="152">
        <f>SUM(D29:D34)</f>
        <v>-5659986</v>
      </c>
    </row>
    <row r="36" spans="1:4" x14ac:dyDescent="0.25">
      <c r="A36" s="28" t="s">
        <v>337</v>
      </c>
      <c r="B36" s="101" t="s">
        <v>338</v>
      </c>
      <c r="C36" s="151"/>
      <c r="D36" s="383"/>
    </row>
    <row r="37" spans="1:4" x14ac:dyDescent="0.25">
      <c r="A37" s="28" t="s">
        <v>339</v>
      </c>
      <c r="B37" s="101" t="s">
        <v>340</v>
      </c>
      <c r="C37" s="151"/>
      <c r="D37" s="383"/>
    </row>
    <row r="38" spans="1:4" x14ac:dyDescent="0.25">
      <c r="A38" s="85" t="s">
        <v>341</v>
      </c>
      <c r="B38" s="102" t="s">
        <v>342</v>
      </c>
      <c r="C38" s="151">
        <f>SUM(C36:C37)</f>
        <v>0</v>
      </c>
      <c r="D38" s="383"/>
    </row>
    <row r="39" spans="1:4" x14ac:dyDescent="0.25">
      <c r="A39" s="85" t="s">
        <v>343</v>
      </c>
      <c r="B39" s="110" t="s">
        <v>344</v>
      </c>
      <c r="C39" s="152">
        <v>7332338</v>
      </c>
      <c r="D39" s="152">
        <v>7455574</v>
      </c>
    </row>
    <row r="40" spans="1:4" x14ac:dyDescent="0.25">
      <c r="A40" s="28"/>
      <c r="B40" s="112" t="s">
        <v>345</v>
      </c>
      <c r="C40" s="223">
        <f>SUM(C39,C38,C35)</f>
        <v>1054288</v>
      </c>
      <c r="D40" s="223">
        <f>SUM(D39,D38,D35)</f>
        <v>1795588</v>
      </c>
    </row>
  </sheetData>
  <mergeCells count="2">
    <mergeCell ref="B1:C1"/>
    <mergeCell ref="B2:C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7" fitToHeight="2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B26" sqref="B26"/>
    </sheetView>
  </sheetViews>
  <sheetFormatPr defaultRowHeight="15" x14ac:dyDescent="0.25"/>
  <cols>
    <col min="1" max="1" width="7.5703125" customWidth="1"/>
    <col min="2" max="2" width="84.42578125" customWidth="1"/>
    <col min="3" max="3" width="18.140625" style="219" customWidth="1"/>
    <col min="4" max="4" width="17.42578125" style="384" customWidth="1"/>
  </cols>
  <sheetData>
    <row r="1" spans="1:4" x14ac:dyDescent="0.25">
      <c r="B1" s="410" t="s">
        <v>835</v>
      </c>
      <c r="C1" s="417"/>
    </row>
    <row r="2" spans="1:4" x14ac:dyDescent="0.25">
      <c r="B2" s="418" t="s">
        <v>278</v>
      </c>
      <c r="C2" s="409"/>
    </row>
    <row r="3" spans="1:4" x14ac:dyDescent="0.25">
      <c r="D3" s="384" t="s">
        <v>1295</v>
      </c>
    </row>
    <row r="4" spans="1:4" x14ac:dyDescent="0.25">
      <c r="B4" s="83" t="s">
        <v>349</v>
      </c>
    </row>
    <row r="5" spans="1:4" x14ac:dyDescent="0.25">
      <c r="B5" s="2" t="s">
        <v>136</v>
      </c>
      <c r="C5" s="222" t="s">
        <v>279</v>
      </c>
      <c r="D5" s="210" t="s">
        <v>1293</v>
      </c>
    </row>
    <row r="6" spans="1:4" ht="15.75" x14ac:dyDescent="0.25">
      <c r="A6" s="28"/>
      <c r="B6" s="108" t="s">
        <v>280</v>
      </c>
      <c r="C6" s="151"/>
      <c r="D6" s="385"/>
    </row>
    <row r="7" spans="1:4" x14ac:dyDescent="0.25">
      <c r="A7" s="28" t="s">
        <v>281</v>
      </c>
      <c r="B7" s="97" t="s">
        <v>282</v>
      </c>
      <c r="C7" s="151"/>
      <c r="D7" s="385"/>
    </row>
    <row r="8" spans="1:4" x14ac:dyDescent="0.25">
      <c r="A8" s="28" t="s">
        <v>283</v>
      </c>
      <c r="B8" s="103" t="s">
        <v>284</v>
      </c>
      <c r="C8" s="151"/>
      <c r="D8" s="385">
        <v>1202297</v>
      </c>
    </row>
    <row r="9" spans="1:4" x14ac:dyDescent="0.25">
      <c r="A9" s="28" t="s">
        <v>285</v>
      </c>
      <c r="B9" s="104" t="s">
        <v>286</v>
      </c>
      <c r="C9" s="151"/>
      <c r="D9" s="385"/>
    </row>
    <row r="10" spans="1:4" x14ac:dyDescent="0.25">
      <c r="A10" s="28" t="s">
        <v>287</v>
      </c>
      <c r="B10" s="97" t="s">
        <v>288</v>
      </c>
      <c r="C10" s="151"/>
      <c r="D10" s="385"/>
    </row>
    <row r="11" spans="1:4" x14ac:dyDescent="0.25">
      <c r="A11" s="85" t="s">
        <v>295</v>
      </c>
      <c r="B11" s="106" t="s">
        <v>289</v>
      </c>
      <c r="C11" s="151"/>
      <c r="D11" s="386">
        <f>SUM(D8:D10)</f>
        <v>1202297</v>
      </c>
    </row>
    <row r="12" spans="1:4" x14ac:dyDescent="0.25">
      <c r="A12" s="28" t="s">
        <v>290</v>
      </c>
      <c r="B12" s="97" t="s">
        <v>291</v>
      </c>
      <c r="C12" s="151"/>
      <c r="D12" s="385"/>
    </row>
    <row r="13" spans="1:4" x14ac:dyDescent="0.25">
      <c r="A13" s="97" t="s">
        <v>292</v>
      </c>
      <c r="B13" s="31" t="s">
        <v>293</v>
      </c>
      <c r="C13" s="151"/>
      <c r="D13" s="385"/>
    </row>
    <row r="14" spans="1:4" x14ac:dyDescent="0.25">
      <c r="A14" s="85" t="s">
        <v>294</v>
      </c>
      <c r="B14" s="106" t="s">
        <v>296</v>
      </c>
      <c r="C14" s="151"/>
      <c r="D14" s="385"/>
    </row>
    <row r="15" spans="1:4" x14ac:dyDescent="0.25">
      <c r="A15" s="28" t="s">
        <v>298</v>
      </c>
      <c r="B15" s="104" t="s">
        <v>297</v>
      </c>
      <c r="C15" s="151"/>
      <c r="D15" s="385"/>
    </row>
    <row r="16" spans="1:4" x14ac:dyDescent="0.25">
      <c r="A16" s="28" t="s">
        <v>299</v>
      </c>
      <c r="B16" s="98" t="s">
        <v>300</v>
      </c>
      <c r="C16" s="151">
        <v>36125</v>
      </c>
      <c r="D16" s="385">
        <v>74555</v>
      </c>
    </row>
    <row r="17" spans="1:4" x14ac:dyDescent="0.25">
      <c r="A17" s="28" t="s">
        <v>301</v>
      </c>
      <c r="B17" s="98" t="s">
        <v>302</v>
      </c>
      <c r="C17" s="151">
        <v>47678</v>
      </c>
      <c r="D17" s="385">
        <v>336277</v>
      </c>
    </row>
    <row r="18" spans="1:4" x14ac:dyDescent="0.25">
      <c r="A18" s="28" t="s">
        <v>303</v>
      </c>
      <c r="B18" s="99" t="s">
        <v>304</v>
      </c>
      <c r="C18" s="151"/>
      <c r="D18" s="385"/>
    </row>
    <row r="19" spans="1:4" x14ac:dyDescent="0.25">
      <c r="A19" s="28" t="s">
        <v>305</v>
      </c>
      <c r="B19" s="99" t="s">
        <v>306</v>
      </c>
      <c r="C19" s="151"/>
      <c r="D19" s="385"/>
    </row>
    <row r="20" spans="1:4" x14ac:dyDescent="0.25">
      <c r="A20" s="85" t="s">
        <v>307</v>
      </c>
      <c r="B20" s="107" t="s">
        <v>308</v>
      </c>
      <c r="C20" s="152">
        <f>SUM(C16:C19)</f>
        <v>83803</v>
      </c>
      <c r="D20" s="152">
        <f>SUM(D16:D19)</f>
        <v>410832</v>
      </c>
    </row>
    <row r="21" spans="1:4" x14ac:dyDescent="0.25">
      <c r="A21" s="28" t="s">
        <v>309</v>
      </c>
      <c r="B21" s="98" t="s">
        <v>310</v>
      </c>
      <c r="C21" s="151">
        <v>25000</v>
      </c>
      <c r="D21" s="385"/>
    </row>
    <row r="22" spans="1:4" x14ac:dyDescent="0.25">
      <c r="A22" s="28" t="s">
        <v>311</v>
      </c>
      <c r="B22" s="98" t="s">
        <v>312</v>
      </c>
      <c r="C22" s="151">
        <v>0</v>
      </c>
      <c r="D22" s="385"/>
    </row>
    <row r="23" spans="1:4" x14ac:dyDescent="0.25">
      <c r="A23" s="28" t="s">
        <v>313</v>
      </c>
      <c r="B23" s="98" t="s">
        <v>314</v>
      </c>
      <c r="C23" s="151">
        <v>0</v>
      </c>
      <c r="D23" s="385"/>
    </row>
    <row r="24" spans="1:4" x14ac:dyDescent="0.25">
      <c r="A24" s="85" t="s">
        <v>315</v>
      </c>
      <c r="B24" s="102" t="s">
        <v>316</v>
      </c>
      <c r="C24" s="152">
        <f>SUM(C21:C23)</f>
        <v>25000</v>
      </c>
      <c r="D24" s="385"/>
    </row>
    <row r="25" spans="1:4" x14ac:dyDescent="0.25">
      <c r="A25" s="85" t="s">
        <v>317</v>
      </c>
      <c r="B25" s="105" t="s">
        <v>318</v>
      </c>
      <c r="C25" s="151">
        <v>0</v>
      </c>
      <c r="D25" s="385"/>
    </row>
    <row r="26" spans="1:4" x14ac:dyDescent="0.25">
      <c r="A26" s="85" t="s">
        <v>319</v>
      </c>
      <c r="B26" s="105" t="s">
        <v>320</v>
      </c>
      <c r="C26" s="151">
        <v>0</v>
      </c>
      <c r="D26" s="385"/>
    </row>
    <row r="27" spans="1:4" x14ac:dyDescent="0.25">
      <c r="A27" s="28"/>
      <c r="B27" s="111" t="s">
        <v>321</v>
      </c>
      <c r="C27" s="223">
        <f>SUM(C25:C26,C24,C20)</f>
        <v>108803</v>
      </c>
      <c r="D27" s="223">
        <f>D26+D25+D24+D20+D11</f>
        <v>1613129</v>
      </c>
    </row>
    <row r="28" spans="1:4" ht="15.75" x14ac:dyDescent="0.25">
      <c r="A28" s="28"/>
      <c r="B28" s="109" t="s">
        <v>322</v>
      </c>
      <c r="C28" s="151"/>
      <c r="D28" s="385"/>
    </row>
    <row r="29" spans="1:4" x14ac:dyDescent="0.25">
      <c r="A29" s="28" t="s">
        <v>323</v>
      </c>
      <c r="B29" s="100" t="s">
        <v>324</v>
      </c>
      <c r="C29" s="151"/>
      <c r="D29" s="385"/>
    </row>
    <row r="30" spans="1:4" x14ac:dyDescent="0.25">
      <c r="A30" s="28" t="s">
        <v>330</v>
      </c>
      <c r="B30" s="100" t="s">
        <v>325</v>
      </c>
      <c r="C30" s="151"/>
      <c r="D30" s="385"/>
    </row>
    <row r="31" spans="1:4" x14ac:dyDescent="0.25">
      <c r="A31" s="28" t="s">
        <v>331</v>
      </c>
      <c r="B31" s="100" t="s">
        <v>326</v>
      </c>
      <c r="C31" s="151"/>
      <c r="D31" s="385"/>
    </row>
    <row r="32" spans="1:4" x14ac:dyDescent="0.25">
      <c r="A32" s="28" t="s">
        <v>332</v>
      </c>
      <c r="B32" s="100" t="s">
        <v>327</v>
      </c>
      <c r="C32" s="151">
        <v>-3220298</v>
      </c>
      <c r="D32" s="385">
        <v>-3631082</v>
      </c>
    </row>
    <row r="33" spans="1:4" x14ac:dyDescent="0.25">
      <c r="A33" s="28" t="s">
        <v>333</v>
      </c>
      <c r="B33" s="100" t="s">
        <v>328</v>
      </c>
      <c r="C33" s="151">
        <v>0</v>
      </c>
      <c r="D33" s="385"/>
    </row>
    <row r="34" spans="1:4" x14ac:dyDescent="0.25">
      <c r="A34" s="28" t="s">
        <v>334</v>
      </c>
      <c r="B34" s="101" t="s">
        <v>329</v>
      </c>
      <c r="C34" s="151">
        <v>-410784</v>
      </c>
      <c r="D34" s="385">
        <v>1500996</v>
      </c>
    </row>
    <row r="35" spans="1:4" x14ac:dyDescent="0.25">
      <c r="A35" s="85" t="s">
        <v>335</v>
      </c>
      <c r="B35" s="105" t="s">
        <v>336</v>
      </c>
      <c r="C35" s="152">
        <f>SUM(C34,C33,C32)</f>
        <v>-3631082</v>
      </c>
      <c r="D35" s="386">
        <v>-2130086</v>
      </c>
    </row>
    <row r="36" spans="1:4" x14ac:dyDescent="0.25">
      <c r="A36" s="28" t="s">
        <v>337</v>
      </c>
      <c r="B36" s="101" t="s">
        <v>338</v>
      </c>
      <c r="C36" s="151">
        <v>0</v>
      </c>
      <c r="D36" s="385"/>
    </row>
    <row r="37" spans="1:4" x14ac:dyDescent="0.25">
      <c r="A37" s="28" t="s">
        <v>339</v>
      </c>
      <c r="B37" s="101" t="s">
        <v>340</v>
      </c>
      <c r="C37" s="151">
        <v>0</v>
      </c>
      <c r="D37" s="385"/>
    </row>
    <row r="38" spans="1:4" x14ac:dyDescent="0.25">
      <c r="A38" s="85" t="s">
        <v>341</v>
      </c>
      <c r="B38" s="102" t="s">
        <v>342</v>
      </c>
      <c r="C38" s="152">
        <f>SUM(C36:C37)</f>
        <v>0</v>
      </c>
      <c r="D38" s="385"/>
    </row>
    <row r="39" spans="1:4" x14ac:dyDescent="0.25">
      <c r="A39" s="85" t="s">
        <v>343</v>
      </c>
      <c r="B39" s="110" t="s">
        <v>344</v>
      </c>
      <c r="C39" s="152">
        <v>3739885</v>
      </c>
      <c r="D39" s="386">
        <v>3743215</v>
      </c>
    </row>
    <row r="40" spans="1:4" x14ac:dyDescent="0.25">
      <c r="A40" s="28"/>
      <c r="B40" s="112" t="s">
        <v>345</v>
      </c>
      <c r="C40" s="223">
        <f>SUM(C39,C38,C35)</f>
        <v>108803</v>
      </c>
      <c r="D40" s="223">
        <f>SUM(D39,D38,D35)</f>
        <v>1613129</v>
      </c>
    </row>
  </sheetData>
  <mergeCells count="2">
    <mergeCell ref="B1:C1"/>
    <mergeCell ref="B2:C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0" fitToHeight="2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opLeftCell="A16" workbookViewId="0">
      <selection activeCell="B26" sqref="B26"/>
    </sheetView>
  </sheetViews>
  <sheetFormatPr defaultRowHeight="15" x14ac:dyDescent="0.25"/>
  <cols>
    <col min="1" max="1" width="6.7109375" customWidth="1"/>
    <col min="2" max="2" width="86" customWidth="1"/>
    <col min="3" max="3" width="14.5703125" style="219" customWidth="1"/>
    <col min="4" max="4" width="16.28515625" style="384" customWidth="1"/>
  </cols>
  <sheetData>
    <row r="1" spans="1:4" x14ac:dyDescent="0.25">
      <c r="B1" s="410" t="s">
        <v>835</v>
      </c>
      <c r="C1" s="417"/>
    </row>
    <row r="2" spans="1:4" ht="15" customHeight="1" x14ac:dyDescent="0.25">
      <c r="B2" s="418" t="s">
        <v>278</v>
      </c>
      <c r="C2" s="409"/>
    </row>
    <row r="3" spans="1:4" x14ac:dyDescent="0.25">
      <c r="C3" s="219" t="s">
        <v>148</v>
      </c>
    </row>
    <row r="4" spans="1:4" x14ac:dyDescent="0.25">
      <c r="B4" s="83" t="s">
        <v>640</v>
      </c>
    </row>
    <row r="5" spans="1:4" ht="30" x14ac:dyDescent="0.25">
      <c r="B5" s="2" t="s">
        <v>136</v>
      </c>
      <c r="C5" s="222" t="s">
        <v>279</v>
      </c>
      <c r="D5" s="210" t="s">
        <v>1293</v>
      </c>
    </row>
    <row r="6" spans="1:4" ht="15.75" x14ac:dyDescent="0.25">
      <c r="A6" s="28"/>
      <c r="B6" s="108" t="s">
        <v>280</v>
      </c>
      <c r="C6" s="151"/>
      <c r="D6" s="385"/>
    </row>
    <row r="7" spans="1:4" x14ac:dyDescent="0.25">
      <c r="A7" s="28" t="s">
        <v>281</v>
      </c>
      <c r="B7" s="97" t="s">
        <v>282</v>
      </c>
      <c r="C7" s="151"/>
      <c r="D7" s="385"/>
    </row>
    <row r="8" spans="1:4" x14ac:dyDescent="0.25">
      <c r="A8" s="28" t="s">
        <v>283</v>
      </c>
      <c r="B8" s="103" t="s">
        <v>284</v>
      </c>
      <c r="C8" s="151">
        <v>465705</v>
      </c>
      <c r="D8" s="385">
        <v>1721463</v>
      </c>
    </row>
    <row r="9" spans="1:4" x14ac:dyDescent="0.25">
      <c r="A9" s="28" t="s">
        <v>285</v>
      </c>
      <c r="B9" s="104" t="s">
        <v>286</v>
      </c>
      <c r="C9" s="151"/>
      <c r="D9" s="385"/>
    </row>
    <row r="10" spans="1:4" x14ac:dyDescent="0.25">
      <c r="A10" s="28" t="s">
        <v>287</v>
      </c>
      <c r="B10" s="97" t="s">
        <v>288</v>
      </c>
      <c r="C10" s="151"/>
      <c r="D10" s="385"/>
    </row>
    <row r="11" spans="1:4" x14ac:dyDescent="0.25">
      <c r="A11" s="85" t="s">
        <v>295</v>
      </c>
      <c r="B11" s="106" t="s">
        <v>289</v>
      </c>
      <c r="C11" s="152">
        <f>SUM(C8:C10)</f>
        <v>465705</v>
      </c>
      <c r="D11" s="152">
        <f>SUM(D8:D10)</f>
        <v>1721463</v>
      </c>
    </row>
    <row r="12" spans="1:4" x14ac:dyDescent="0.25">
      <c r="A12" s="28" t="s">
        <v>290</v>
      </c>
      <c r="B12" s="97" t="s">
        <v>291</v>
      </c>
      <c r="C12" s="151"/>
      <c r="D12" s="385"/>
    </row>
    <row r="13" spans="1:4" x14ac:dyDescent="0.25">
      <c r="A13" s="97" t="s">
        <v>292</v>
      </c>
      <c r="B13" s="31" t="s">
        <v>293</v>
      </c>
      <c r="C13" s="151"/>
      <c r="D13" s="385"/>
    </row>
    <row r="14" spans="1:4" x14ac:dyDescent="0.25">
      <c r="A14" s="85" t="s">
        <v>294</v>
      </c>
      <c r="B14" s="106" t="s">
        <v>296</v>
      </c>
      <c r="C14" s="151"/>
      <c r="D14" s="385"/>
    </row>
    <row r="15" spans="1:4" x14ac:dyDescent="0.25">
      <c r="A15" s="28" t="s">
        <v>298</v>
      </c>
      <c r="B15" s="104" t="s">
        <v>297</v>
      </c>
      <c r="C15" s="151"/>
      <c r="D15" s="385"/>
    </row>
    <row r="16" spans="1:4" x14ac:dyDescent="0.25">
      <c r="A16" s="28" t="s">
        <v>299</v>
      </c>
      <c r="B16" s="98" t="s">
        <v>300</v>
      </c>
      <c r="C16" s="151">
        <v>108045</v>
      </c>
      <c r="D16" s="385">
        <v>105090</v>
      </c>
    </row>
    <row r="17" spans="1:4" x14ac:dyDescent="0.25">
      <c r="A17" s="28" t="s">
        <v>301</v>
      </c>
      <c r="B17" s="98" t="s">
        <v>302</v>
      </c>
      <c r="C17" s="151">
        <v>85910</v>
      </c>
      <c r="D17" s="385">
        <v>200156</v>
      </c>
    </row>
    <row r="18" spans="1:4" x14ac:dyDescent="0.25">
      <c r="A18" s="28" t="s">
        <v>303</v>
      </c>
      <c r="B18" s="99" t="s">
        <v>304</v>
      </c>
      <c r="C18" s="151"/>
      <c r="D18" s="385"/>
    </row>
    <row r="19" spans="1:4" x14ac:dyDescent="0.25">
      <c r="A19" s="28" t="s">
        <v>305</v>
      </c>
      <c r="B19" s="99" t="s">
        <v>306</v>
      </c>
      <c r="C19" s="151"/>
      <c r="D19" s="385"/>
    </row>
    <row r="20" spans="1:4" x14ac:dyDescent="0.25">
      <c r="A20" s="85" t="s">
        <v>307</v>
      </c>
      <c r="B20" s="107" t="s">
        <v>308</v>
      </c>
      <c r="C20" s="151">
        <f>SUM(C16:C19)</f>
        <v>193955</v>
      </c>
      <c r="D20" s="151">
        <f>SUM(D16:D19)</f>
        <v>305246</v>
      </c>
    </row>
    <row r="21" spans="1:4" x14ac:dyDescent="0.25">
      <c r="A21" s="28" t="s">
        <v>309</v>
      </c>
      <c r="B21" s="98" t="s">
        <v>310</v>
      </c>
      <c r="C21" s="151"/>
      <c r="D21" s="385">
        <v>120000</v>
      </c>
    </row>
    <row r="22" spans="1:4" x14ac:dyDescent="0.25">
      <c r="A22" s="28" t="s">
        <v>311</v>
      </c>
      <c r="B22" s="98" t="s">
        <v>312</v>
      </c>
      <c r="C22" s="151"/>
      <c r="D22" s="385">
        <v>0</v>
      </c>
    </row>
    <row r="23" spans="1:4" x14ac:dyDescent="0.25">
      <c r="A23" s="28" t="s">
        <v>313</v>
      </c>
      <c r="B23" s="98" t="s">
        <v>1298</v>
      </c>
      <c r="C23" s="151"/>
      <c r="D23" s="385">
        <v>11379</v>
      </c>
    </row>
    <row r="24" spans="1:4" x14ac:dyDescent="0.25">
      <c r="A24" s="85" t="s">
        <v>315</v>
      </c>
      <c r="B24" s="102" t="s">
        <v>316</v>
      </c>
      <c r="C24" s="151"/>
      <c r="D24" s="386">
        <f>SUM(D21:D23)</f>
        <v>131379</v>
      </c>
    </row>
    <row r="25" spans="1:4" x14ac:dyDescent="0.25">
      <c r="A25" s="85" t="s">
        <v>317</v>
      </c>
      <c r="B25" s="105" t="s">
        <v>318</v>
      </c>
      <c r="C25" s="151"/>
      <c r="D25" s="385">
        <v>0</v>
      </c>
    </row>
    <row r="26" spans="1:4" x14ac:dyDescent="0.25">
      <c r="A26" s="85" t="s">
        <v>319</v>
      </c>
      <c r="B26" s="105" t="s">
        <v>320</v>
      </c>
      <c r="C26" s="151"/>
      <c r="D26" s="385">
        <v>0</v>
      </c>
    </row>
    <row r="27" spans="1:4" x14ac:dyDescent="0.25">
      <c r="A27" s="28"/>
      <c r="B27" s="111" t="s">
        <v>321</v>
      </c>
      <c r="C27" s="223">
        <f>SUM(C20,C11)</f>
        <v>659660</v>
      </c>
      <c r="D27" s="223">
        <f>SUM(D20,D11,D24)</f>
        <v>2158088</v>
      </c>
    </row>
    <row r="28" spans="1:4" ht="15.75" x14ac:dyDescent="0.25">
      <c r="A28" s="28"/>
      <c r="B28" s="109" t="s">
        <v>322</v>
      </c>
      <c r="C28" s="151"/>
      <c r="D28" s="385"/>
    </row>
    <row r="29" spans="1:4" x14ac:dyDescent="0.25">
      <c r="A29" s="28" t="s">
        <v>323</v>
      </c>
      <c r="B29" s="100" t="s">
        <v>324</v>
      </c>
      <c r="C29" s="151"/>
      <c r="D29" s="385"/>
    </row>
    <row r="30" spans="1:4" x14ac:dyDescent="0.25">
      <c r="A30" s="28" t="s">
        <v>330</v>
      </c>
      <c r="B30" s="100" t="s">
        <v>325</v>
      </c>
      <c r="C30" s="151"/>
      <c r="D30" s="385"/>
    </row>
    <row r="31" spans="1:4" x14ac:dyDescent="0.25">
      <c r="A31" s="28" t="s">
        <v>331</v>
      </c>
      <c r="B31" s="100" t="s">
        <v>326</v>
      </c>
      <c r="C31" s="151"/>
      <c r="D31" s="385"/>
    </row>
    <row r="32" spans="1:4" x14ac:dyDescent="0.25">
      <c r="A32" s="28" t="s">
        <v>332</v>
      </c>
      <c r="B32" s="100" t="s">
        <v>327</v>
      </c>
      <c r="C32" s="151">
        <v>-50838</v>
      </c>
      <c r="D32" s="385">
        <v>-35637</v>
      </c>
    </row>
    <row r="33" spans="1:4" x14ac:dyDescent="0.25">
      <c r="A33" s="28" t="s">
        <v>333</v>
      </c>
      <c r="B33" s="100" t="s">
        <v>328</v>
      </c>
      <c r="C33" s="151"/>
      <c r="D33" s="385"/>
    </row>
    <row r="34" spans="1:4" x14ac:dyDescent="0.25">
      <c r="A34" s="28" t="s">
        <v>334</v>
      </c>
      <c r="B34" s="101" t="s">
        <v>329</v>
      </c>
      <c r="C34" s="151">
        <v>15201</v>
      </c>
      <c r="D34" s="385">
        <v>1479812</v>
      </c>
    </row>
    <row r="35" spans="1:4" x14ac:dyDescent="0.25">
      <c r="A35" s="85" t="s">
        <v>335</v>
      </c>
      <c r="B35" s="105" t="s">
        <v>336</v>
      </c>
      <c r="C35" s="152">
        <f>SUM(C34,C33,C32,C31,C30,C29)</f>
        <v>-35637</v>
      </c>
      <c r="D35" s="152">
        <f>SUM(D34,D33,D32,D31,D30,D29)</f>
        <v>1444175</v>
      </c>
    </row>
    <row r="36" spans="1:4" x14ac:dyDescent="0.25">
      <c r="A36" s="28" t="s">
        <v>337</v>
      </c>
      <c r="B36" s="101" t="s">
        <v>338</v>
      </c>
      <c r="C36" s="151"/>
      <c r="D36" s="385"/>
    </row>
    <row r="37" spans="1:4" x14ac:dyDescent="0.25">
      <c r="A37" s="28" t="s">
        <v>339</v>
      </c>
      <c r="B37" s="101" t="s">
        <v>340</v>
      </c>
      <c r="C37" s="151"/>
      <c r="D37" s="385"/>
    </row>
    <row r="38" spans="1:4" x14ac:dyDescent="0.25">
      <c r="A38" s="85" t="s">
        <v>341</v>
      </c>
      <c r="B38" s="102" t="s">
        <v>342</v>
      </c>
      <c r="C38" s="151"/>
      <c r="D38" s="385"/>
    </row>
    <row r="39" spans="1:4" x14ac:dyDescent="0.25">
      <c r="A39" s="85" t="s">
        <v>343</v>
      </c>
      <c r="B39" s="110" t="s">
        <v>344</v>
      </c>
      <c r="C39" s="152">
        <v>695297</v>
      </c>
      <c r="D39" s="386">
        <v>713913</v>
      </c>
    </row>
    <row r="40" spans="1:4" x14ac:dyDescent="0.25">
      <c r="A40" s="28"/>
      <c r="B40" s="112" t="s">
        <v>345</v>
      </c>
      <c r="C40" s="223">
        <f>SUM(C39,C38,C35)</f>
        <v>659660</v>
      </c>
      <c r="D40" s="223">
        <f>SUM(D39,D38,D35)</f>
        <v>2158088</v>
      </c>
    </row>
  </sheetData>
  <mergeCells count="2">
    <mergeCell ref="B1:C1"/>
    <mergeCell ref="B2:C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2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1"/>
  <sheetViews>
    <sheetView topLeftCell="A103" zoomScaleNormal="100" workbookViewId="0">
      <selection activeCell="D1" sqref="D1"/>
    </sheetView>
  </sheetViews>
  <sheetFormatPr defaultRowHeight="15" x14ac:dyDescent="0.25"/>
  <cols>
    <col min="1" max="1" width="90.7109375" customWidth="1"/>
    <col min="3" max="3" width="13.7109375" customWidth="1"/>
    <col min="4" max="4" width="13.28515625" customWidth="1"/>
    <col min="5" max="5" width="14" customWidth="1"/>
  </cols>
  <sheetData>
    <row r="1" spans="1:6" ht="29.25" customHeight="1" x14ac:dyDescent="0.25">
      <c r="A1" s="93" t="s">
        <v>836</v>
      </c>
      <c r="B1" s="94"/>
      <c r="C1" s="94"/>
      <c r="D1" s="94" t="s">
        <v>147</v>
      </c>
      <c r="E1" s="94"/>
      <c r="F1" s="94"/>
    </row>
    <row r="2" spans="1:6" ht="18.75" customHeight="1" x14ac:dyDescent="0.25">
      <c r="A2" s="408" t="s">
        <v>48</v>
      </c>
      <c r="B2" s="409"/>
      <c r="C2" s="409"/>
      <c r="D2" s="409"/>
    </row>
    <row r="3" spans="1:6" ht="18" x14ac:dyDescent="0.25">
      <c r="A3" s="51"/>
    </row>
    <row r="4" spans="1:6" x14ac:dyDescent="0.25">
      <c r="A4" s="83" t="s">
        <v>276</v>
      </c>
    </row>
    <row r="5" spans="1:6" ht="30.75" x14ac:dyDescent="0.3">
      <c r="A5" s="2" t="s">
        <v>379</v>
      </c>
      <c r="B5" s="3" t="s">
        <v>380</v>
      </c>
      <c r="C5" s="62" t="s">
        <v>275</v>
      </c>
      <c r="D5" s="95" t="s">
        <v>277</v>
      </c>
      <c r="E5" s="132" t="s">
        <v>831</v>
      </c>
    </row>
    <row r="6" spans="1:6" x14ac:dyDescent="0.25">
      <c r="A6" s="29" t="s">
        <v>381</v>
      </c>
      <c r="B6" s="30" t="s">
        <v>382</v>
      </c>
      <c r="C6" s="43">
        <v>69047</v>
      </c>
      <c r="D6" s="43">
        <v>62225</v>
      </c>
      <c r="E6" s="43">
        <v>62225</v>
      </c>
    </row>
    <row r="7" spans="1:6" x14ac:dyDescent="0.25">
      <c r="A7" s="29" t="s">
        <v>383</v>
      </c>
      <c r="B7" s="31" t="s">
        <v>384</v>
      </c>
      <c r="C7" s="43"/>
      <c r="D7" s="43"/>
      <c r="E7" s="43"/>
    </row>
    <row r="8" spans="1:6" x14ac:dyDescent="0.25">
      <c r="A8" s="29" t="s">
        <v>385</v>
      </c>
      <c r="B8" s="31" t="s">
        <v>386</v>
      </c>
      <c r="C8" s="43"/>
      <c r="D8" s="43"/>
      <c r="E8" s="43"/>
    </row>
    <row r="9" spans="1:6" x14ac:dyDescent="0.25">
      <c r="A9" s="32" t="s">
        <v>387</v>
      </c>
      <c r="B9" s="31" t="s">
        <v>388</v>
      </c>
      <c r="C9" s="43">
        <v>150</v>
      </c>
      <c r="D9" s="43">
        <v>15</v>
      </c>
      <c r="E9" s="43"/>
    </row>
    <row r="10" spans="1:6" x14ac:dyDescent="0.25">
      <c r="A10" s="32" t="s">
        <v>389</v>
      </c>
      <c r="B10" s="31" t="s">
        <v>390</v>
      </c>
      <c r="C10" s="43"/>
      <c r="D10" s="43"/>
      <c r="E10" s="43"/>
    </row>
    <row r="11" spans="1:6" x14ac:dyDescent="0.25">
      <c r="A11" s="32" t="s">
        <v>391</v>
      </c>
      <c r="B11" s="31" t="s">
        <v>392</v>
      </c>
      <c r="C11" s="43"/>
      <c r="D11" s="43"/>
      <c r="E11" s="43"/>
    </row>
    <row r="12" spans="1:6" x14ac:dyDescent="0.25">
      <c r="A12" s="32" t="s">
        <v>393</v>
      </c>
      <c r="B12" s="31" t="s">
        <v>394</v>
      </c>
      <c r="C12" s="43">
        <v>2326</v>
      </c>
      <c r="D12" s="43">
        <v>2008</v>
      </c>
      <c r="E12" s="43">
        <v>2008</v>
      </c>
    </row>
    <row r="13" spans="1:6" x14ac:dyDescent="0.25">
      <c r="A13" s="32" t="s">
        <v>395</v>
      </c>
      <c r="B13" s="31" t="s">
        <v>396</v>
      </c>
      <c r="C13" s="43"/>
      <c r="D13" s="43"/>
      <c r="E13" s="43"/>
    </row>
    <row r="14" spans="1:6" x14ac:dyDescent="0.25">
      <c r="A14" s="5" t="s">
        <v>397</v>
      </c>
      <c r="B14" s="31" t="s">
        <v>398</v>
      </c>
      <c r="C14" s="43">
        <v>546</v>
      </c>
      <c r="D14" s="43">
        <v>401</v>
      </c>
      <c r="E14" s="43">
        <v>401</v>
      </c>
    </row>
    <row r="15" spans="1:6" x14ac:dyDescent="0.25">
      <c r="A15" s="5" t="s">
        <v>399</v>
      </c>
      <c r="B15" s="31" t="s">
        <v>400</v>
      </c>
      <c r="C15" s="43"/>
      <c r="D15" s="43"/>
      <c r="E15" s="43"/>
    </row>
    <row r="16" spans="1:6" x14ac:dyDescent="0.25">
      <c r="A16" s="5" t="s">
        <v>401</v>
      </c>
      <c r="B16" s="31" t="s">
        <v>402</v>
      </c>
      <c r="C16" s="43"/>
      <c r="D16" s="43"/>
      <c r="E16" s="43"/>
    </row>
    <row r="17" spans="1:5" x14ac:dyDescent="0.25">
      <c r="A17" s="5" t="s">
        <v>403</v>
      </c>
      <c r="B17" s="31" t="s">
        <v>404</v>
      </c>
      <c r="C17" s="43"/>
      <c r="D17" s="43"/>
      <c r="E17" s="43"/>
    </row>
    <row r="18" spans="1:5" x14ac:dyDescent="0.25">
      <c r="A18" s="5" t="s">
        <v>745</v>
      </c>
      <c r="B18" s="31" t="s">
        <v>405</v>
      </c>
      <c r="C18" s="43"/>
      <c r="D18" s="43">
        <v>134</v>
      </c>
      <c r="E18" s="43">
        <v>134</v>
      </c>
    </row>
    <row r="19" spans="1:5" x14ac:dyDescent="0.25">
      <c r="A19" s="33" t="s">
        <v>684</v>
      </c>
      <c r="B19" s="34" t="s">
        <v>406</v>
      </c>
      <c r="C19" s="81">
        <f>SUM(C6:C18)</f>
        <v>72069</v>
      </c>
      <c r="D19" s="81">
        <f>SUM(D6:D18)</f>
        <v>64783</v>
      </c>
      <c r="E19" s="81">
        <f>SUM(E6:E18)</f>
        <v>64768</v>
      </c>
    </row>
    <row r="20" spans="1:5" x14ac:dyDescent="0.25">
      <c r="A20" s="5" t="s">
        <v>407</v>
      </c>
      <c r="B20" s="31" t="s">
        <v>408</v>
      </c>
      <c r="C20" s="43"/>
      <c r="D20" s="43"/>
      <c r="E20" s="43"/>
    </row>
    <row r="21" spans="1:5" ht="30" x14ac:dyDescent="0.25">
      <c r="A21" s="5" t="s">
        <v>409</v>
      </c>
      <c r="B21" s="31" t="s">
        <v>410</v>
      </c>
      <c r="C21" s="43"/>
      <c r="D21" s="43"/>
      <c r="E21" s="43"/>
    </row>
    <row r="22" spans="1:5" x14ac:dyDescent="0.25">
      <c r="A22" s="6" t="s">
        <v>411</v>
      </c>
      <c r="B22" s="31" t="s">
        <v>412</v>
      </c>
      <c r="C22" s="43">
        <v>0</v>
      </c>
      <c r="D22" s="43">
        <v>1152</v>
      </c>
      <c r="E22" s="43">
        <v>1152</v>
      </c>
    </row>
    <row r="23" spans="1:5" x14ac:dyDescent="0.25">
      <c r="A23" s="7" t="s">
        <v>685</v>
      </c>
      <c r="B23" s="34" t="s">
        <v>413</v>
      </c>
      <c r="C23" s="43">
        <f>SUM(C20:C22)</f>
        <v>0</v>
      </c>
      <c r="D23" s="43">
        <f>SUM(D20:D22)</f>
        <v>1152</v>
      </c>
      <c r="E23" s="43">
        <f>SUM(E20:E22)</f>
        <v>1152</v>
      </c>
    </row>
    <row r="24" spans="1:5" x14ac:dyDescent="0.25">
      <c r="A24" s="54" t="s">
        <v>778</v>
      </c>
      <c r="B24" s="55" t="s">
        <v>414</v>
      </c>
      <c r="C24" s="80">
        <f>C19+C23</f>
        <v>72069</v>
      </c>
      <c r="D24" s="80">
        <f>D19+D23</f>
        <v>65935</v>
      </c>
      <c r="E24" s="80">
        <f>E19+E23</f>
        <v>65920</v>
      </c>
    </row>
    <row r="25" spans="1:5" x14ac:dyDescent="0.25">
      <c r="A25" s="40" t="s">
        <v>746</v>
      </c>
      <c r="B25" s="55" t="s">
        <v>415</v>
      </c>
      <c r="C25" s="80">
        <v>14619</v>
      </c>
      <c r="D25" s="80">
        <v>13355</v>
      </c>
      <c r="E25" s="80">
        <v>13355</v>
      </c>
    </row>
    <row r="26" spans="1:5" x14ac:dyDescent="0.25">
      <c r="A26" s="5" t="s">
        <v>416</v>
      </c>
      <c r="B26" s="31" t="s">
        <v>417</v>
      </c>
      <c r="C26" s="43">
        <v>851</v>
      </c>
      <c r="D26" s="43">
        <v>453</v>
      </c>
      <c r="E26" s="43">
        <v>453</v>
      </c>
    </row>
    <row r="27" spans="1:5" x14ac:dyDescent="0.25">
      <c r="A27" s="5" t="s">
        <v>418</v>
      </c>
      <c r="B27" s="31" t="s">
        <v>419</v>
      </c>
      <c r="C27" s="43">
        <v>730</v>
      </c>
      <c r="D27" s="43">
        <v>1149</v>
      </c>
      <c r="E27" s="43">
        <v>1149</v>
      </c>
    </row>
    <row r="28" spans="1:5" x14ac:dyDescent="0.25">
      <c r="A28" s="5" t="s">
        <v>420</v>
      </c>
      <c r="B28" s="31" t="s">
        <v>421</v>
      </c>
      <c r="C28" s="43"/>
      <c r="D28" s="43"/>
      <c r="E28" s="43"/>
    </row>
    <row r="29" spans="1:5" x14ac:dyDescent="0.25">
      <c r="A29" s="7" t="s">
        <v>686</v>
      </c>
      <c r="B29" s="34" t="s">
        <v>422</v>
      </c>
      <c r="C29" s="43">
        <f>SUM(C26:C28)</f>
        <v>1581</v>
      </c>
      <c r="D29" s="43">
        <f>SUM(D26:D28)</f>
        <v>1602</v>
      </c>
      <c r="E29" s="43">
        <f>SUM(E26:E28)</f>
        <v>1602</v>
      </c>
    </row>
    <row r="30" spans="1:5" x14ac:dyDescent="0.25">
      <c r="A30" s="5" t="s">
        <v>423</v>
      </c>
      <c r="B30" s="31" t="s">
        <v>424</v>
      </c>
      <c r="C30" s="43"/>
      <c r="D30" s="43"/>
      <c r="E30" s="43"/>
    </row>
    <row r="31" spans="1:5" x14ac:dyDescent="0.25">
      <c r="A31" s="5" t="s">
        <v>425</v>
      </c>
      <c r="B31" s="31" t="s">
        <v>426</v>
      </c>
      <c r="C31" s="43"/>
      <c r="D31" s="43"/>
      <c r="E31" s="43"/>
    </row>
    <row r="32" spans="1:5" ht="15" customHeight="1" x14ac:dyDescent="0.25">
      <c r="A32" s="7" t="s">
        <v>779</v>
      </c>
      <c r="B32" s="34" t="s">
        <v>427</v>
      </c>
      <c r="C32" s="43">
        <f>SUM(C30:C31)</f>
        <v>0</v>
      </c>
      <c r="D32" s="43">
        <f>SUM(D30:D31)</f>
        <v>0</v>
      </c>
      <c r="E32" s="43">
        <f>SUM(E30:E31)</f>
        <v>0</v>
      </c>
    </row>
    <row r="33" spans="1:5" x14ac:dyDescent="0.25">
      <c r="A33" s="5" t="s">
        <v>428</v>
      </c>
      <c r="B33" s="31" t="s">
        <v>429</v>
      </c>
      <c r="C33" s="43">
        <v>3689</v>
      </c>
      <c r="D33" s="43">
        <v>2966</v>
      </c>
      <c r="E33" s="43">
        <v>2956</v>
      </c>
    </row>
    <row r="34" spans="1:5" x14ac:dyDescent="0.25">
      <c r="A34" s="5" t="s">
        <v>430</v>
      </c>
      <c r="B34" s="31" t="s">
        <v>431</v>
      </c>
      <c r="C34" s="43">
        <v>9000</v>
      </c>
      <c r="D34" s="43">
        <v>10011</v>
      </c>
      <c r="E34" s="43">
        <v>9348</v>
      </c>
    </row>
    <row r="35" spans="1:5" x14ac:dyDescent="0.25">
      <c r="A35" s="5" t="s">
        <v>747</v>
      </c>
      <c r="B35" s="31" t="s">
        <v>432</v>
      </c>
      <c r="C35" s="43"/>
      <c r="D35" s="43">
        <v>47</v>
      </c>
      <c r="E35" s="43">
        <v>47</v>
      </c>
    </row>
    <row r="36" spans="1:5" x14ac:dyDescent="0.25">
      <c r="A36" s="5" t="s">
        <v>433</v>
      </c>
      <c r="B36" s="31" t="s">
        <v>434</v>
      </c>
      <c r="C36" s="43">
        <v>600</v>
      </c>
      <c r="D36" s="43">
        <v>488</v>
      </c>
      <c r="E36" s="43">
        <v>488</v>
      </c>
    </row>
    <row r="37" spans="1:5" x14ac:dyDescent="0.25">
      <c r="A37" s="10" t="s">
        <v>748</v>
      </c>
      <c r="B37" s="31" t="s">
        <v>435</v>
      </c>
      <c r="C37" s="43"/>
      <c r="D37" s="43"/>
      <c r="E37" s="43"/>
    </row>
    <row r="38" spans="1:5" x14ac:dyDescent="0.25">
      <c r="A38" s="6" t="s">
        <v>436</v>
      </c>
      <c r="B38" s="31" t="s">
        <v>437</v>
      </c>
      <c r="C38" s="43">
        <v>890</v>
      </c>
      <c r="D38" s="43">
        <v>938</v>
      </c>
      <c r="E38" s="43">
        <v>938</v>
      </c>
    </row>
    <row r="39" spans="1:5" x14ac:dyDescent="0.25">
      <c r="A39" s="5" t="s">
        <v>749</v>
      </c>
      <c r="B39" s="31" t="s">
        <v>438</v>
      </c>
      <c r="C39" s="43">
        <v>600</v>
      </c>
      <c r="D39" s="43">
        <v>1278</v>
      </c>
      <c r="E39" s="43">
        <v>1278</v>
      </c>
    </row>
    <row r="40" spans="1:5" x14ac:dyDescent="0.25">
      <c r="A40" s="7" t="s">
        <v>687</v>
      </c>
      <c r="B40" s="34" t="s">
        <v>439</v>
      </c>
      <c r="C40" s="43">
        <f>SUM(C33:C39)</f>
        <v>14779</v>
      </c>
      <c r="D40" s="43">
        <f>SUM(D33:D39)</f>
        <v>15728</v>
      </c>
      <c r="E40" s="43">
        <f>SUM(E33:E39)</f>
        <v>15055</v>
      </c>
    </row>
    <row r="41" spans="1:5" x14ac:dyDescent="0.25">
      <c r="A41" s="5" t="s">
        <v>440</v>
      </c>
      <c r="B41" s="31" t="s">
        <v>441</v>
      </c>
      <c r="C41" s="43">
        <v>150</v>
      </c>
      <c r="D41" s="43">
        <v>75</v>
      </c>
      <c r="E41" s="43">
        <v>75</v>
      </c>
    </row>
    <row r="42" spans="1:5" x14ac:dyDescent="0.25">
      <c r="A42" s="5" t="s">
        <v>442</v>
      </c>
      <c r="B42" s="31" t="s">
        <v>443</v>
      </c>
      <c r="C42" s="43"/>
      <c r="D42" s="43"/>
      <c r="E42" s="43"/>
    </row>
    <row r="43" spans="1:5" x14ac:dyDescent="0.25">
      <c r="A43" s="7" t="s">
        <v>688</v>
      </c>
      <c r="B43" s="34" t="s">
        <v>444</v>
      </c>
      <c r="C43" s="43">
        <f>SUM(C41:C42)</f>
        <v>150</v>
      </c>
      <c r="D43" s="43">
        <f>SUM(D41:D42)</f>
        <v>75</v>
      </c>
      <c r="E43" s="43">
        <f>SUM(E41:E42)</f>
        <v>75</v>
      </c>
    </row>
    <row r="44" spans="1:5" x14ac:dyDescent="0.25">
      <c r="A44" s="5" t="s">
        <v>445</v>
      </c>
      <c r="B44" s="31" t="s">
        <v>446</v>
      </c>
      <c r="C44" s="43">
        <v>4528</v>
      </c>
      <c r="D44" s="43">
        <v>4272</v>
      </c>
      <c r="E44" s="43">
        <v>4090</v>
      </c>
    </row>
    <row r="45" spans="1:5" x14ac:dyDescent="0.25">
      <c r="A45" s="5" t="s">
        <v>447</v>
      </c>
      <c r="B45" s="31" t="s">
        <v>448</v>
      </c>
      <c r="C45" s="43"/>
      <c r="D45" s="43"/>
      <c r="E45" s="43"/>
    </row>
    <row r="46" spans="1:5" x14ac:dyDescent="0.25">
      <c r="A46" s="5" t="s">
        <v>750</v>
      </c>
      <c r="B46" s="31" t="s">
        <v>449</v>
      </c>
      <c r="C46" s="43"/>
      <c r="D46" s="43"/>
      <c r="E46" s="43"/>
    </row>
    <row r="47" spans="1:5" x14ac:dyDescent="0.25">
      <c r="A47" s="5" t="s">
        <v>751</v>
      </c>
      <c r="B47" s="31" t="s">
        <v>450</v>
      </c>
      <c r="C47" s="43"/>
      <c r="D47" s="43">
        <v>0</v>
      </c>
      <c r="E47" s="43">
        <v>0</v>
      </c>
    </row>
    <row r="48" spans="1:5" x14ac:dyDescent="0.25">
      <c r="A48" s="5" t="s">
        <v>451</v>
      </c>
      <c r="B48" s="31" t="s">
        <v>452</v>
      </c>
      <c r="C48" s="43">
        <v>250</v>
      </c>
      <c r="D48" s="43">
        <v>464</v>
      </c>
      <c r="E48" s="43">
        <v>464</v>
      </c>
    </row>
    <row r="49" spans="1:5" x14ac:dyDescent="0.25">
      <c r="A49" s="7" t="s">
        <v>689</v>
      </c>
      <c r="B49" s="34" t="s">
        <v>453</v>
      </c>
      <c r="C49" s="43">
        <f>SUM(C44:C48)</f>
        <v>4778</v>
      </c>
      <c r="D49" s="43">
        <f>SUM(D44:D48)</f>
        <v>4736</v>
      </c>
      <c r="E49" s="43">
        <f>SUM(E44:E48)</f>
        <v>4554</v>
      </c>
    </row>
    <row r="50" spans="1:5" x14ac:dyDescent="0.25">
      <c r="A50" s="40" t="s">
        <v>690</v>
      </c>
      <c r="B50" s="55" t="s">
        <v>454</v>
      </c>
      <c r="C50" s="80">
        <f>C29+C32+C40+C43+C49</f>
        <v>21288</v>
      </c>
      <c r="D50" s="80">
        <f>D29+D32+D40+D43+D49</f>
        <v>22141</v>
      </c>
      <c r="E50" s="80">
        <f>E29+E32+E40+E43+E49</f>
        <v>21286</v>
      </c>
    </row>
    <row r="51" spans="1:5" x14ac:dyDescent="0.25">
      <c r="A51" s="13" t="s">
        <v>455</v>
      </c>
      <c r="B51" s="31" t="s">
        <v>456</v>
      </c>
      <c r="C51" s="43"/>
      <c r="D51" s="43"/>
      <c r="E51" s="43"/>
    </row>
    <row r="52" spans="1:5" x14ac:dyDescent="0.25">
      <c r="A52" s="13" t="s">
        <v>691</v>
      </c>
      <c r="B52" s="31" t="s">
        <v>457</v>
      </c>
      <c r="C52" s="43"/>
      <c r="D52" s="43"/>
      <c r="E52" s="43"/>
    </row>
    <row r="53" spans="1:5" x14ac:dyDescent="0.25">
      <c r="A53" s="17" t="s">
        <v>752</v>
      </c>
      <c r="B53" s="31" t="s">
        <v>458</v>
      </c>
      <c r="C53" s="43"/>
      <c r="D53" s="43"/>
      <c r="E53" s="43"/>
    </row>
    <row r="54" spans="1:5" x14ac:dyDescent="0.25">
      <c r="A54" s="17" t="s">
        <v>753</v>
      </c>
      <c r="B54" s="31" t="s">
        <v>459</v>
      </c>
      <c r="C54" s="43"/>
      <c r="D54" s="43"/>
      <c r="E54" s="43"/>
    </row>
    <row r="55" spans="1:5" x14ac:dyDescent="0.25">
      <c r="A55" s="17" t="s">
        <v>754</v>
      </c>
      <c r="B55" s="31" t="s">
        <v>460</v>
      </c>
      <c r="C55" s="43"/>
      <c r="D55" s="43"/>
      <c r="E55" s="43"/>
    </row>
    <row r="56" spans="1:5" x14ac:dyDescent="0.25">
      <c r="A56" s="13" t="s">
        <v>755</v>
      </c>
      <c r="B56" s="31" t="s">
        <v>461</v>
      </c>
      <c r="C56" s="43"/>
      <c r="D56" s="43"/>
      <c r="E56" s="43"/>
    </row>
    <row r="57" spans="1:5" x14ac:dyDescent="0.25">
      <c r="A57" s="13" t="s">
        <v>756</v>
      </c>
      <c r="B57" s="31" t="s">
        <v>462</v>
      </c>
      <c r="C57" s="43"/>
      <c r="D57" s="43"/>
      <c r="E57" s="43"/>
    </row>
    <row r="58" spans="1:5" x14ac:dyDescent="0.25">
      <c r="A58" s="13" t="s">
        <v>757</v>
      </c>
      <c r="B58" s="31" t="s">
        <v>463</v>
      </c>
      <c r="C58" s="43"/>
      <c r="D58" s="43"/>
      <c r="E58" s="43"/>
    </row>
    <row r="59" spans="1:5" x14ac:dyDescent="0.25">
      <c r="A59" s="52" t="s">
        <v>720</v>
      </c>
      <c r="B59" s="55" t="s">
        <v>464</v>
      </c>
      <c r="C59" s="81">
        <f>SUM(C51:C58)</f>
        <v>0</v>
      </c>
      <c r="D59" s="80"/>
      <c r="E59" s="80"/>
    </row>
    <row r="60" spans="1:5" x14ac:dyDescent="0.25">
      <c r="A60" s="12" t="s">
        <v>761</v>
      </c>
      <c r="B60" s="31" t="s">
        <v>465</v>
      </c>
      <c r="C60" s="43"/>
      <c r="D60" s="43"/>
      <c r="E60" s="43"/>
    </row>
    <row r="61" spans="1:5" x14ac:dyDescent="0.25">
      <c r="A61" s="12" t="s">
        <v>466</v>
      </c>
      <c r="B61" s="31" t="s">
        <v>467</v>
      </c>
      <c r="C61" s="43"/>
      <c r="D61" s="43"/>
      <c r="E61" s="43"/>
    </row>
    <row r="62" spans="1:5" x14ac:dyDescent="0.25">
      <c r="A62" s="12" t="s">
        <v>468</v>
      </c>
      <c r="B62" s="31" t="s">
        <v>469</v>
      </c>
      <c r="C62" s="43"/>
      <c r="D62" s="43"/>
      <c r="E62" s="43"/>
    </row>
    <row r="63" spans="1:5" x14ac:dyDescent="0.25">
      <c r="A63" s="12" t="s">
        <v>721</v>
      </c>
      <c r="B63" s="31" t="s">
        <v>470</v>
      </c>
      <c r="C63" s="43"/>
      <c r="D63" s="43"/>
      <c r="E63" s="43"/>
    </row>
    <row r="64" spans="1:5" x14ac:dyDescent="0.25">
      <c r="A64" s="12" t="s">
        <v>762</v>
      </c>
      <c r="B64" s="31" t="s">
        <v>471</v>
      </c>
      <c r="C64" s="43"/>
      <c r="D64" s="43"/>
      <c r="E64" s="43"/>
    </row>
    <row r="65" spans="1:5" x14ac:dyDescent="0.25">
      <c r="A65" s="12" t="s">
        <v>723</v>
      </c>
      <c r="B65" s="31" t="s">
        <v>472</v>
      </c>
      <c r="C65" s="43"/>
      <c r="D65" s="43"/>
      <c r="E65" s="43"/>
    </row>
    <row r="66" spans="1:5" ht="30" x14ac:dyDescent="0.25">
      <c r="A66" s="12" t="s">
        <v>763</v>
      </c>
      <c r="B66" s="31" t="s">
        <v>473</v>
      </c>
      <c r="C66" s="43"/>
      <c r="D66" s="43"/>
      <c r="E66" s="43"/>
    </row>
    <row r="67" spans="1:5" x14ac:dyDescent="0.25">
      <c r="A67" s="12" t="s">
        <v>764</v>
      </c>
      <c r="B67" s="31" t="s">
        <v>474</v>
      </c>
      <c r="C67" s="43"/>
      <c r="D67" s="43"/>
      <c r="E67" s="43"/>
    </row>
    <row r="68" spans="1:5" x14ac:dyDescent="0.25">
      <c r="A68" s="12" t="s">
        <v>475</v>
      </c>
      <c r="B68" s="31" t="s">
        <v>476</v>
      </c>
      <c r="C68" s="43"/>
      <c r="D68" s="43"/>
      <c r="E68" s="43"/>
    </row>
    <row r="69" spans="1:5" x14ac:dyDescent="0.25">
      <c r="A69" s="20" t="s">
        <v>477</v>
      </c>
      <c r="B69" s="31" t="s">
        <v>478</v>
      </c>
      <c r="C69" s="43"/>
      <c r="D69" s="43"/>
      <c r="E69" s="43"/>
    </row>
    <row r="70" spans="1:5" x14ac:dyDescent="0.25">
      <c r="A70" s="12" t="s">
        <v>765</v>
      </c>
      <c r="B70" s="31" t="s">
        <v>479</v>
      </c>
      <c r="C70" s="43"/>
      <c r="D70" s="43"/>
      <c r="E70" s="43"/>
    </row>
    <row r="71" spans="1:5" x14ac:dyDescent="0.25">
      <c r="A71" s="20" t="s">
        <v>134</v>
      </c>
      <c r="B71" s="31" t="s">
        <v>480</v>
      </c>
      <c r="C71" s="43"/>
      <c r="D71" s="43"/>
      <c r="E71" s="43"/>
    </row>
    <row r="72" spans="1:5" x14ac:dyDescent="0.25">
      <c r="A72" s="20" t="s">
        <v>135</v>
      </c>
      <c r="B72" s="31" t="s">
        <v>480</v>
      </c>
      <c r="C72" s="43"/>
      <c r="D72" s="43"/>
      <c r="E72" s="43"/>
    </row>
    <row r="73" spans="1:5" x14ac:dyDescent="0.25">
      <c r="A73" s="52" t="s">
        <v>726</v>
      </c>
      <c r="B73" s="55" t="s">
        <v>481</v>
      </c>
      <c r="C73" s="80"/>
      <c r="D73" s="80"/>
      <c r="E73" s="80"/>
    </row>
    <row r="74" spans="1:5" ht="15.75" x14ac:dyDescent="0.25">
      <c r="A74" s="61" t="s">
        <v>83</v>
      </c>
      <c r="B74" s="55"/>
      <c r="C74" s="43"/>
      <c r="D74" s="43"/>
      <c r="E74" s="43"/>
    </row>
    <row r="75" spans="1:5" x14ac:dyDescent="0.25">
      <c r="A75" s="35" t="s">
        <v>482</v>
      </c>
      <c r="B75" s="31" t="s">
        <v>483</v>
      </c>
      <c r="C75" s="43"/>
      <c r="D75" s="43"/>
      <c r="E75" s="43"/>
    </row>
    <row r="76" spans="1:5" x14ac:dyDescent="0.25">
      <c r="A76" s="35" t="s">
        <v>766</v>
      </c>
      <c r="B76" s="31" t="s">
        <v>484</v>
      </c>
      <c r="C76" s="43"/>
      <c r="D76" s="43"/>
      <c r="E76" s="43"/>
    </row>
    <row r="77" spans="1:5" x14ac:dyDescent="0.25">
      <c r="A77" s="35" t="s">
        <v>485</v>
      </c>
      <c r="B77" s="31" t="s">
        <v>486</v>
      </c>
      <c r="C77" s="43"/>
      <c r="D77" s="43"/>
      <c r="E77" s="43"/>
    </row>
    <row r="78" spans="1:5" x14ac:dyDescent="0.25">
      <c r="A78" s="35" t="s">
        <v>487</v>
      </c>
      <c r="B78" s="31" t="s">
        <v>488</v>
      </c>
      <c r="C78" s="43">
        <v>218</v>
      </c>
      <c r="D78" s="43">
        <v>328</v>
      </c>
      <c r="E78" s="43">
        <v>328</v>
      </c>
    </row>
    <row r="79" spans="1:5" x14ac:dyDescent="0.25">
      <c r="A79" s="6" t="s">
        <v>489</v>
      </c>
      <c r="B79" s="31" t="s">
        <v>490</v>
      </c>
      <c r="C79" s="43"/>
      <c r="D79" s="43"/>
      <c r="E79" s="43"/>
    </row>
    <row r="80" spans="1:5" x14ac:dyDescent="0.25">
      <c r="A80" s="6" t="s">
        <v>491</v>
      </c>
      <c r="B80" s="31" t="s">
        <v>492</v>
      </c>
      <c r="C80" s="43"/>
      <c r="D80" s="43"/>
      <c r="E80" s="43"/>
    </row>
    <row r="81" spans="1:5" x14ac:dyDescent="0.25">
      <c r="A81" s="6" t="s">
        <v>493</v>
      </c>
      <c r="B81" s="31" t="s">
        <v>494</v>
      </c>
      <c r="C81" s="43">
        <v>59</v>
      </c>
      <c r="D81" s="43">
        <v>88</v>
      </c>
      <c r="E81" s="43">
        <v>88</v>
      </c>
    </row>
    <row r="82" spans="1:5" x14ac:dyDescent="0.25">
      <c r="A82" s="53" t="s">
        <v>727</v>
      </c>
      <c r="B82" s="55" t="s">
        <v>495</v>
      </c>
      <c r="C82" s="80">
        <f>SUM(C75:C81)</f>
        <v>277</v>
      </c>
      <c r="D82" s="80">
        <f>SUM(D75:D81)</f>
        <v>416</v>
      </c>
      <c r="E82" s="80">
        <f>SUM(E75:E81)</f>
        <v>416</v>
      </c>
    </row>
    <row r="83" spans="1:5" x14ac:dyDescent="0.25">
      <c r="A83" s="13" t="s">
        <v>496</v>
      </c>
      <c r="B83" s="31" t="s">
        <v>497</v>
      </c>
      <c r="C83" s="43"/>
      <c r="D83" s="43"/>
      <c r="E83" s="43"/>
    </row>
    <row r="84" spans="1:5" x14ac:dyDescent="0.25">
      <c r="A84" s="13" t="s">
        <v>498</v>
      </c>
      <c r="B84" s="31" t="s">
        <v>499</v>
      </c>
      <c r="C84" s="43"/>
      <c r="D84" s="43"/>
      <c r="E84" s="43"/>
    </row>
    <row r="85" spans="1:5" x14ac:dyDescent="0.25">
      <c r="A85" s="13" t="s">
        <v>500</v>
      </c>
      <c r="B85" s="31" t="s">
        <v>501</v>
      </c>
      <c r="C85" s="43"/>
      <c r="D85" s="43"/>
      <c r="E85" s="43"/>
    </row>
    <row r="86" spans="1:5" x14ac:dyDescent="0.25">
      <c r="A86" s="13" t="s">
        <v>502</v>
      </c>
      <c r="B86" s="31" t="s">
        <v>503</v>
      </c>
      <c r="C86" s="43"/>
      <c r="D86" s="43"/>
      <c r="E86" s="43"/>
    </row>
    <row r="87" spans="1:5" x14ac:dyDescent="0.25">
      <c r="A87" s="52" t="s">
        <v>728</v>
      </c>
      <c r="B87" s="55" t="s">
        <v>504</v>
      </c>
      <c r="C87" s="80"/>
      <c r="D87" s="80"/>
      <c r="E87" s="80"/>
    </row>
    <row r="88" spans="1:5" ht="30" x14ac:dyDescent="0.25">
      <c r="A88" s="13" t="s">
        <v>505</v>
      </c>
      <c r="B88" s="31" t="s">
        <v>506</v>
      </c>
      <c r="C88" s="43"/>
      <c r="D88" s="43"/>
      <c r="E88" s="43"/>
    </row>
    <row r="89" spans="1:5" ht="30" x14ac:dyDescent="0.25">
      <c r="A89" s="13" t="s">
        <v>767</v>
      </c>
      <c r="B89" s="31" t="s">
        <v>507</v>
      </c>
      <c r="C89" s="43"/>
      <c r="D89" s="43"/>
      <c r="E89" s="43"/>
    </row>
    <row r="90" spans="1:5" ht="30" x14ac:dyDescent="0.25">
      <c r="A90" s="13" t="s">
        <v>768</v>
      </c>
      <c r="B90" s="31" t="s">
        <v>508</v>
      </c>
      <c r="C90" s="43"/>
      <c r="D90" s="43"/>
      <c r="E90" s="43"/>
    </row>
    <row r="91" spans="1:5" x14ac:dyDescent="0.25">
      <c r="A91" s="13" t="s">
        <v>769</v>
      </c>
      <c r="B91" s="31" t="s">
        <v>509</v>
      </c>
      <c r="C91" s="43"/>
      <c r="D91" s="43"/>
      <c r="E91" s="43"/>
    </row>
    <row r="92" spans="1:5" ht="30" x14ac:dyDescent="0.25">
      <c r="A92" s="13" t="s">
        <v>770</v>
      </c>
      <c r="B92" s="31" t="s">
        <v>510</v>
      </c>
      <c r="C92" s="43"/>
      <c r="D92" s="43"/>
      <c r="E92" s="43"/>
    </row>
    <row r="93" spans="1:5" ht="30" x14ac:dyDescent="0.25">
      <c r="A93" s="13" t="s">
        <v>771</v>
      </c>
      <c r="B93" s="31" t="s">
        <v>511</v>
      </c>
      <c r="C93" s="43"/>
      <c r="D93" s="43"/>
      <c r="E93" s="43"/>
    </row>
    <row r="94" spans="1:5" x14ac:dyDescent="0.25">
      <c r="A94" s="13" t="s">
        <v>512</v>
      </c>
      <c r="B94" s="31" t="s">
        <v>513</v>
      </c>
      <c r="C94" s="43"/>
      <c r="D94" s="43"/>
      <c r="E94" s="43"/>
    </row>
    <row r="95" spans="1:5" x14ac:dyDescent="0.25">
      <c r="A95" s="13" t="s">
        <v>772</v>
      </c>
      <c r="B95" s="31" t="s">
        <v>514</v>
      </c>
      <c r="C95" s="43"/>
      <c r="D95" s="43"/>
      <c r="E95" s="43"/>
    </row>
    <row r="96" spans="1:5" x14ac:dyDescent="0.25">
      <c r="A96" s="52" t="s">
        <v>729</v>
      </c>
      <c r="B96" s="55" t="s">
        <v>515</v>
      </c>
      <c r="C96" s="80"/>
      <c r="D96" s="80"/>
      <c r="E96" s="80"/>
    </row>
    <row r="97" spans="1:23" ht="15.75" x14ac:dyDescent="0.25">
      <c r="A97" s="61" t="s">
        <v>82</v>
      </c>
      <c r="B97" s="55"/>
      <c r="C97" s="43"/>
      <c r="D97" s="43"/>
      <c r="E97" s="43"/>
    </row>
    <row r="98" spans="1:23" ht="15.75" x14ac:dyDescent="0.25">
      <c r="A98" s="36" t="s">
        <v>780</v>
      </c>
      <c r="B98" s="37" t="s">
        <v>516</v>
      </c>
      <c r="C98" s="80">
        <f>C24+C25+C50+C59+C73+C82+C87+C96</f>
        <v>108253</v>
      </c>
      <c r="D98" s="80">
        <f>D24+D25+D50+D59+D73+D82+D87+D96</f>
        <v>101847</v>
      </c>
      <c r="E98" s="80">
        <f>E24+E25+E50+E59+E73+E82+E87+E96</f>
        <v>100977</v>
      </c>
    </row>
    <row r="99" spans="1:23" x14ac:dyDescent="0.25">
      <c r="A99" s="13" t="s">
        <v>773</v>
      </c>
      <c r="B99" s="5" t="s">
        <v>517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4"/>
      <c r="W99" s="24"/>
    </row>
    <row r="100" spans="1:23" x14ac:dyDescent="0.25">
      <c r="A100" s="13" t="s">
        <v>520</v>
      </c>
      <c r="B100" s="5" t="s">
        <v>521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4"/>
      <c r="W100" s="24"/>
    </row>
    <row r="101" spans="1:23" x14ac:dyDescent="0.25">
      <c r="A101" s="13" t="s">
        <v>774</v>
      </c>
      <c r="B101" s="5" t="s">
        <v>522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4"/>
      <c r="W101" s="24"/>
    </row>
    <row r="102" spans="1:23" x14ac:dyDescent="0.25">
      <c r="A102" s="15" t="s">
        <v>734</v>
      </c>
      <c r="B102" s="7" t="s">
        <v>524</v>
      </c>
      <c r="C102" s="15"/>
      <c r="D102" s="15"/>
      <c r="E102" s="1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4"/>
      <c r="W102" s="24"/>
    </row>
    <row r="103" spans="1:23" x14ac:dyDescent="0.25">
      <c r="A103" s="38" t="s">
        <v>775</v>
      </c>
      <c r="B103" s="5" t="s">
        <v>525</v>
      </c>
      <c r="C103" s="38"/>
      <c r="D103" s="38"/>
      <c r="E103" s="3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4"/>
      <c r="W103" s="24"/>
    </row>
    <row r="104" spans="1:23" x14ac:dyDescent="0.25">
      <c r="A104" s="38" t="s">
        <v>740</v>
      </c>
      <c r="B104" s="5" t="s">
        <v>528</v>
      </c>
      <c r="C104" s="38"/>
      <c r="D104" s="38"/>
      <c r="E104" s="3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4"/>
      <c r="W104" s="24"/>
    </row>
    <row r="105" spans="1:23" x14ac:dyDescent="0.25">
      <c r="A105" s="13" t="s">
        <v>529</v>
      </c>
      <c r="B105" s="5" t="s">
        <v>530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4"/>
      <c r="W105" s="24"/>
    </row>
    <row r="106" spans="1:23" x14ac:dyDescent="0.25">
      <c r="A106" s="13" t="s">
        <v>776</v>
      </c>
      <c r="B106" s="5" t="s">
        <v>531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4"/>
      <c r="W106" s="24"/>
    </row>
    <row r="107" spans="1:23" x14ac:dyDescent="0.25">
      <c r="A107" s="14" t="s">
        <v>737</v>
      </c>
      <c r="B107" s="7" t="s">
        <v>532</v>
      </c>
      <c r="C107" s="14"/>
      <c r="D107" s="14"/>
      <c r="E107" s="14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4"/>
      <c r="W107" s="24"/>
    </row>
    <row r="108" spans="1:23" x14ac:dyDescent="0.25">
      <c r="A108" s="38" t="s">
        <v>533</v>
      </c>
      <c r="B108" s="5" t="s">
        <v>534</v>
      </c>
      <c r="C108" s="38"/>
      <c r="D108" s="38"/>
      <c r="E108" s="3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4"/>
      <c r="W108" s="24"/>
    </row>
    <row r="109" spans="1:23" x14ac:dyDescent="0.25">
      <c r="A109" s="38" t="s">
        <v>535</v>
      </c>
      <c r="B109" s="5" t="s">
        <v>536</v>
      </c>
      <c r="C109" s="38"/>
      <c r="D109" s="38"/>
      <c r="E109" s="3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4"/>
      <c r="W109" s="24"/>
    </row>
    <row r="110" spans="1:23" x14ac:dyDescent="0.25">
      <c r="A110" s="14" t="s">
        <v>537</v>
      </c>
      <c r="B110" s="7" t="s">
        <v>538</v>
      </c>
      <c r="C110" s="82"/>
      <c r="D110" s="82"/>
      <c r="E110" s="82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4"/>
      <c r="W110" s="24"/>
    </row>
    <row r="111" spans="1:23" x14ac:dyDescent="0.25">
      <c r="A111" s="38" t="s">
        <v>539</v>
      </c>
      <c r="B111" s="5" t="s">
        <v>540</v>
      </c>
      <c r="C111" s="38"/>
      <c r="D111" s="38"/>
      <c r="E111" s="3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4"/>
      <c r="W111" s="24"/>
    </row>
    <row r="112" spans="1:23" x14ac:dyDescent="0.25">
      <c r="A112" s="38" t="s">
        <v>541</v>
      </c>
      <c r="B112" s="5" t="s">
        <v>542</v>
      </c>
      <c r="C112" s="38"/>
      <c r="D112" s="38"/>
      <c r="E112" s="3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4"/>
      <c r="W112" s="24"/>
    </row>
    <row r="113" spans="1:23" x14ac:dyDescent="0.25">
      <c r="A113" s="38" t="s">
        <v>543</v>
      </c>
      <c r="B113" s="5" t="s">
        <v>544</v>
      </c>
      <c r="C113" s="38"/>
      <c r="D113" s="38"/>
      <c r="E113" s="3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4"/>
      <c r="W113" s="24"/>
    </row>
    <row r="114" spans="1:23" x14ac:dyDescent="0.25">
      <c r="A114" s="39" t="s">
        <v>738</v>
      </c>
      <c r="B114" s="40" t="s">
        <v>545</v>
      </c>
      <c r="C114" s="14"/>
      <c r="D114" s="14"/>
      <c r="E114" s="14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4"/>
      <c r="W114" s="24"/>
    </row>
    <row r="115" spans="1:23" x14ac:dyDescent="0.25">
      <c r="A115" s="38" t="s">
        <v>546</v>
      </c>
      <c r="B115" s="5" t="s">
        <v>547</v>
      </c>
      <c r="C115" s="38"/>
      <c r="D115" s="38"/>
      <c r="E115" s="3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4"/>
      <c r="W115" s="24"/>
    </row>
    <row r="116" spans="1:23" x14ac:dyDescent="0.25">
      <c r="A116" s="13" t="s">
        <v>548</v>
      </c>
      <c r="B116" s="5" t="s">
        <v>549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4"/>
      <c r="W116" s="24"/>
    </row>
    <row r="117" spans="1:23" x14ac:dyDescent="0.25">
      <c r="A117" s="38" t="s">
        <v>777</v>
      </c>
      <c r="B117" s="5" t="s">
        <v>550</v>
      </c>
      <c r="C117" s="38"/>
      <c r="D117" s="38"/>
      <c r="E117" s="3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4"/>
      <c r="W117" s="24"/>
    </row>
    <row r="118" spans="1:23" x14ac:dyDescent="0.25">
      <c r="A118" s="38" t="s">
        <v>743</v>
      </c>
      <c r="B118" s="5" t="s">
        <v>551</v>
      </c>
      <c r="C118" s="38"/>
      <c r="D118" s="38"/>
      <c r="E118" s="3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4"/>
      <c r="W118" s="24"/>
    </row>
    <row r="119" spans="1:23" x14ac:dyDescent="0.25">
      <c r="A119" s="39" t="s">
        <v>744</v>
      </c>
      <c r="B119" s="40" t="s">
        <v>555</v>
      </c>
      <c r="C119" s="14"/>
      <c r="D119" s="14"/>
      <c r="E119" s="14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4"/>
      <c r="W119" s="24"/>
    </row>
    <row r="120" spans="1:23" x14ac:dyDescent="0.25">
      <c r="A120" s="13" t="s">
        <v>556</v>
      </c>
      <c r="B120" s="5" t="s">
        <v>557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4"/>
      <c r="W120" s="24"/>
    </row>
    <row r="121" spans="1:23" ht="15.75" x14ac:dyDescent="0.25">
      <c r="A121" s="41" t="s">
        <v>781</v>
      </c>
      <c r="B121" s="42" t="s">
        <v>558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4"/>
      <c r="W121" s="24"/>
    </row>
    <row r="122" spans="1:23" ht="15.75" x14ac:dyDescent="0.25">
      <c r="A122" s="46" t="s">
        <v>3</v>
      </c>
      <c r="B122" s="47"/>
      <c r="C122" s="96">
        <f>C98+C121</f>
        <v>108253</v>
      </c>
      <c r="D122" s="96">
        <f>D98+D121</f>
        <v>101847</v>
      </c>
      <c r="E122" s="96">
        <f>E98+E121</f>
        <v>100977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2:23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2:23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2:23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2:23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2:23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2:23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2:23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2:23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2:23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2:23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2:23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2:23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2:23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2:23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2:23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2:23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2:23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2:23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2:23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2:23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2:23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2:23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2:23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2:23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2:23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2:23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2:23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2:23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2:23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2:23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2:23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2:23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2:23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2:23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2:23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2:23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2:23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2:23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2:23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2:23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2:23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2:23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2:23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</sheetData>
  <mergeCells count="1">
    <mergeCell ref="A2:D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workbookViewId="0">
      <selection activeCell="D3" sqref="D3"/>
    </sheetView>
  </sheetViews>
  <sheetFormatPr defaultRowHeight="15" x14ac:dyDescent="0.25"/>
  <cols>
    <col min="1" max="1" width="92.5703125" customWidth="1"/>
    <col min="3" max="3" width="15.7109375" customWidth="1"/>
    <col min="4" max="4" width="14.140625" customWidth="1"/>
    <col min="5" max="5" width="13.85546875" customWidth="1"/>
  </cols>
  <sheetData>
    <row r="1" spans="1:5" ht="20.25" customHeight="1" x14ac:dyDescent="0.25">
      <c r="A1" s="410" t="s">
        <v>836</v>
      </c>
      <c r="B1" s="409"/>
      <c r="C1" s="409"/>
      <c r="D1" s="409"/>
      <c r="E1" s="409"/>
    </row>
    <row r="2" spans="1:5" ht="19.5" customHeight="1" x14ac:dyDescent="0.25">
      <c r="A2" s="408" t="s">
        <v>48</v>
      </c>
      <c r="B2" s="409"/>
      <c r="C2" s="409"/>
      <c r="D2" s="409"/>
      <c r="E2" s="409"/>
    </row>
    <row r="3" spans="1:5" ht="18" x14ac:dyDescent="0.25">
      <c r="A3" s="51"/>
      <c r="D3" t="s">
        <v>786</v>
      </c>
    </row>
    <row r="4" spans="1:5" x14ac:dyDescent="0.25">
      <c r="A4" s="83" t="s">
        <v>347</v>
      </c>
    </row>
    <row r="5" spans="1:5" ht="30.75" x14ac:dyDescent="0.3">
      <c r="A5" s="2" t="s">
        <v>379</v>
      </c>
      <c r="B5" s="3" t="s">
        <v>380</v>
      </c>
      <c r="C5" s="62" t="s">
        <v>275</v>
      </c>
      <c r="D5" s="95" t="s">
        <v>277</v>
      </c>
      <c r="E5" s="132" t="s">
        <v>831</v>
      </c>
    </row>
    <row r="6" spans="1:5" x14ac:dyDescent="0.25">
      <c r="A6" s="29" t="s">
        <v>381</v>
      </c>
      <c r="B6" s="30" t="s">
        <v>382</v>
      </c>
      <c r="C6" s="43">
        <v>27500</v>
      </c>
      <c r="D6" s="81">
        <v>26676</v>
      </c>
      <c r="E6" s="43">
        <v>26676</v>
      </c>
    </row>
    <row r="7" spans="1:5" x14ac:dyDescent="0.25">
      <c r="A7" s="29" t="s">
        <v>383</v>
      </c>
      <c r="B7" s="31" t="s">
        <v>384</v>
      </c>
      <c r="C7" s="43">
        <v>2075</v>
      </c>
      <c r="D7" s="43">
        <v>2075</v>
      </c>
      <c r="E7" s="43">
        <v>2075</v>
      </c>
    </row>
    <row r="8" spans="1:5" x14ac:dyDescent="0.25">
      <c r="A8" s="29" t="s">
        <v>385</v>
      </c>
      <c r="B8" s="31" t="s">
        <v>386</v>
      </c>
      <c r="C8" s="43"/>
      <c r="D8" s="43">
        <v>325</v>
      </c>
      <c r="E8" s="43">
        <v>325</v>
      </c>
    </row>
    <row r="9" spans="1:5" x14ac:dyDescent="0.25">
      <c r="A9" s="32" t="s">
        <v>387</v>
      </c>
      <c r="B9" s="31" t="s">
        <v>388</v>
      </c>
      <c r="C9" s="43"/>
      <c r="D9" s="43"/>
      <c r="E9" s="43"/>
    </row>
    <row r="10" spans="1:5" x14ac:dyDescent="0.25">
      <c r="A10" s="32" t="s">
        <v>389</v>
      </c>
      <c r="B10" s="31" t="s">
        <v>390</v>
      </c>
      <c r="C10" s="43"/>
      <c r="D10" s="43"/>
      <c r="E10" s="43"/>
    </row>
    <row r="11" spans="1:5" x14ac:dyDescent="0.25">
      <c r="A11" s="32" t="s">
        <v>391</v>
      </c>
      <c r="B11" s="31" t="s">
        <v>392</v>
      </c>
      <c r="C11" s="43"/>
      <c r="D11" s="43"/>
      <c r="E11" s="43"/>
    </row>
    <row r="12" spans="1:5" x14ac:dyDescent="0.25">
      <c r="A12" s="32" t="s">
        <v>393</v>
      </c>
      <c r="B12" s="31" t="s">
        <v>394</v>
      </c>
      <c r="C12" s="43">
        <v>1237</v>
      </c>
      <c r="D12" s="43">
        <v>1320</v>
      </c>
      <c r="E12" s="43">
        <v>1320</v>
      </c>
    </row>
    <row r="13" spans="1:5" x14ac:dyDescent="0.25">
      <c r="A13" s="32" t="s">
        <v>395</v>
      </c>
      <c r="B13" s="31" t="s">
        <v>396</v>
      </c>
      <c r="C13" s="43"/>
      <c r="D13" s="43"/>
      <c r="E13" s="43"/>
    </row>
    <row r="14" spans="1:5" x14ac:dyDescent="0.25">
      <c r="A14" s="5" t="s">
        <v>397</v>
      </c>
      <c r="B14" s="31" t="s">
        <v>398</v>
      </c>
      <c r="C14" s="43">
        <v>320</v>
      </c>
      <c r="D14" s="43">
        <v>257</v>
      </c>
      <c r="E14" s="43">
        <v>257</v>
      </c>
    </row>
    <row r="15" spans="1:5" x14ac:dyDescent="0.25">
      <c r="A15" s="5" t="s">
        <v>399</v>
      </c>
      <c r="B15" s="31" t="s">
        <v>400</v>
      </c>
      <c r="C15" s="43"/>
      <c r="D15" s="43"/>
      <c r="E15" s="43"/>
    </row>
    <row r="16" spans="1:5" x14ac:dyDescent="0.25">
      <c r="A16" s="5" t="s">
        <v>401</v>
      </c>
      <c r="B16" s="31" t="s">
        <v>402</v>
      </c>
      <c r="C16" s="43"/>
      <c r="D16" s="43"/>
      <c r="E16" s="43"/>
    </row>
    <row r="17" spans="1:5" x14ac:dyDescent="0.25">
      <c r="A17" s="5" t="s">
        <v>403</v>
      </c>
      <c r="B17" s="31" t="s">
        <v>404</v>
      </c>
      <c r="C17" s="43"/>
      <c r="D17" s="43"/>
      <c r="E17" s="43"/>
    </row>
    <row r="18" spans="1:5" x14ac:dyDescent="0.25">
      <c r="A18" s="5" t="s">
        <v>745</v>
      </c>
      <c r="B18" s="31" t="s">
        <v>405</v>
      </c>
      <c r="C18" s="43"/>
      <c r="D18" s="43"/>
      <c r="E18" s="43"/>
    </row>
    <row r="19" spans="1:5" x14ac:dyDescent="0.25">
      <c r="A19" s="33" t="s">
        <v>684</v>
      </c>
      <c r="B19" s="34" t="s">
        <v>406</v>
      </c>
      <c r="C19" s="81">
        <f>SUM(C6:C18)</f>
        <v>31132</v>
      </c>
      <c r="D19" s="81">
        <f>SUM(D6:D18)</f>
        <v>30653</v>
      </c>
      <c r="E19" s="81">
        <f>SUM(E6:E18)</f>
        <v>30653</v>
      </c>
    </row>
    <row r="20" spans="1:5" x14ac:dyDescent="0.25">
      <c r="A20" s="5" t="s">
        <v>407</v>
      </c>
      <c r="B20" s="31" t="s">
        <v>408</v>
      </c>
      <c r="C20" s="43">
        <v>0</v>
      </c>
      <c r="D20" s="43">
        <v>0</v>
      </c>
      <c r="E20" s="43">
        <v>0</v>
      </c>
    </row>
    <row r="21" spans="1:5" x14ac:dyDescent="0.25">
      <c r="A21" s="5" t="s">
        <v>409</v>
      </c>
      <c r="B21" s="31" t="s">
        <v>410</v>
      </c>
      <c r="C21" s="43">
        <v>3300</v>
      </c>
      <c r="D21" s="43">
        <v>3315</v>
      </c>
      <c r="E21" s="43">
        <v>3315</v>
      </c>
    </row>
    <row r="22" spans="1:5" x14ac:dyDescent="0.25">
      <c r="A22" s="6" t="s">
        <v>411</v>
      </c>
      <c r="B22" s="31" t="s">
        <v>412</v>
      </c>
      <c r="C22" s="43"/>
      <c r="D22" s="43">
        <v>315</v>
      </c>
      <c r="E22" s="43">
        <v>315</v>
      </c>
    </row>
    <row r="23" spans="1:5" x14ac:dyDescent="0.25">
      <c r="A23" s="7" t="s">
        <v>685</v>
      </c>
      <c r="B23" s="34" t="s">
        <v>413</v>
      </c>
      <c r="C23" s="43">
        <f>SUM(C20:C22)</f>
        <v>3300</v>
      </c>
      <c r="D23" s="43">
        <f>SUM(D20:D22)</f>
        <v>3630</v>
      </c>
      <c r="E23" s="43">
        <f>SUM(E20:E22)</f>
        <v>3630</v>
      </c>
    </row>
    <row r="24" spans="1:5" x14ac:dyDescent="0.25">
      <c r="A24" s="54" t="s">
        <v>778</v>
      </c>
      <c r="B24" s="55" t="s">
        <v>414</v>
      </c>
      <c r="C24" s="80">
        <f>C19+C23</f>
        <v>34432</v>
      </c>
      <c r="D24" s="80">
        <f>D19+D23</f>
        <v>34283</v>
      </c>
      <c r="E24" s="80">
        <f>E19+E23</f>
        <v>34283</v>
      </c>
    </row>
    <row r="25" spans="1:5" x14ac:dyDescent="0.25">
      <c r="A25" s="40" t="s">
        <v>746</v>
      </c>
      <c r="B25" s="55" t="s">
        <v>415</v>
      </c>
      <c r="C25" s="80">
        <v>7462</v>
      </c>
      <c r="D25" s="80">
        <v>6884</v>
      </c>
      <c r="E25" s="80">
        <v>6884</v>
      </c>
    </row>
    <row r="26" spans="1:5" x14ac:dyDescent="0.25">
      <c r="A26" s="5" t="s">
        <v>416</v>
      </c>
      <c r="B26" s="31" t="s">
        <v>417</v>
      </c>
      <c r="C26" s="43">
        <v>300</v>
      </c>
      <c r="D26" s="43">
        <v>0</v>
      </c>
      <c r="E26" s="43">
        <v>0</v>
      </c>
    </row>
    <row r="27" spans="1:5" x14ac:dyDescent="0.25">
      <c r="A27" s="5" t="s">
        <v>418</v>
      </c>
      <c r="B27" s="31" t="s">
        <v>419</v>
      </c>
      <c r="C27" s="43">
        <v>1600</v>
      </c>
      <c r="D27" s="43">
        <v>944</v>
      </c>
      <c r="E27" s="43">
        <v>944</v>
      </c>
    </row>
    <row r="28" spans="1:5" x14ac:dyDescent="0.25">
      <c r="A28" s="5" t="s">
        <v>420</v>
      </c>
      <c r="B28" s="31" t="s">
        <v>421</v>
      </c>
      <c r="C28" s="43"/>
      <c r="D28" s="43"/>
      <c r="E28" s="43"/>
    </row>
    <row r="29" spans="1:5" x14ac:dyDescent="0.25">
      <c r="A29" s="7" t="s">
        <v>686</v>
      </c>
      <c r="B29" s="34" t="s">
        <v>422</v>
      </c>
      <c r="C29" s="43">
        <f>SUM(C26:C28)</f>
        <v>1900</v>
      </c>
      <c r="D29" s="43">
        <f>SUM(D26:D28)</f>
        <v>944</v>
      </c>
      <c r="E29" s="43">
        <v>943</v>
      </c>
    </row>
    <row r="30" spans="1:5" x14ac:dyDescent="0.25">
      <c r="A30" s="5" t="s">
        <v>423</v>
      </c>
      <c r="B30" s="31" t="s">
        <v>424</v>
      </c>
      <c r="C30" s="43">
        <v>610</v>
      </c>
      <c r="D30" s="43">
        <v>430</v>
      </c>
      <c r="E30" s="43">
        <v>430</v>
      </c>
    </row>
    <row r="31" spans="1:5" x14ac:dyDescent="0.25">
      <c r="A31" s="5" t="s">
        <v>425</v>
      </c>
      <c r="B31" s="31" t="s">
        <v>426</v>
      </c>
      <c r="C31" s="43"/>
      <c r="D31" s="43"/>
      <c r="E31" s="43"/>
    </row>
    <row r="32" spans="1:5" ht="15" customHeight="1" x14ac:dyDescent="0.25">
      <c r="A32" s="7" t="s">
        <v>779</v>
      </c>
      <c r="B32" s="34" t="s">
        <v>427</v>
      </c>
      <c r="C32" s="43">
        <f>SUM(C30:C31)</f>
        <v>610</v>
      </c>
      <c r="D32" s="43">
        <f>SUM(D30:D31)</f>
        <v>430</v>
      </c>
      <c r="E32" s="43">
        <f>SUM(E30:E31)</f>
        <v>430</v>
      </c>
    </row>
    <row r="33" spans="1:5" x14ac:dyDescent="0.25">
      <c r="A33" s="5" t="s">
        <v>428</v>
      </c>
      <c r="B33" s="31" t="s">
        <v>429</v>
      </c>
      <c r="C33" s="43">
        <v>1450</v>
      </c>
      <c r="D33" s="43">
        <v>1311</v>
      </c>
      <c r="E33" s="43">
        <v>1311</v>
      </c>
    </row>
    <row r="34" spans="1:5" x14ac:dyDescent="0.25">
      <c r="A34" s="5" t="s">
        <v>430</v>
      </c>
      <c r="B34" s="31" t="s">
        <v>431</v>
      </c>
      <c r="C34" s="43"/>
      <c r="D34" s="43"/>
      <c r="E34" s="43"/>
    </row>
    <row r="35" spans="1:5" x14ac:dyDescent="0.25">
      <c r="A35" s="5" t="s">
        <v>747</v>
      </c>
      <c r="B35" s="31" t="s">
        <v>432</v>
      </c>
      <c r="C35" s="43">
        <v>100</v>
      </c>
      <c r="D35" s="43">
        <v>24</v>
      </c>
      <c r="E35" s="43">
        <v>24</v>
      </c>
    </row>
    <row r="36" spans="1:5" x14ac:dyDescent="0.25">
      <c r="A36" s="5" t="s">
        <v>433</v>
      </c>
      <c r="B36" s="31" t="s">
        <v>434</v>
      </c>
      <c r="C36" s="43">
        <v>1000</v>
      </c>
      <c r="D36" s="43">
        <v>1513</v>
      </c>
      <c r="E36" s="43">
        <v>1486</v>
      </c>
    </row>
    <row r="37" spans="1:5" x14ac:dyDescent="0.25">
      <c r="A37" s="10" t="s">
        <v>748</v>
      </c>
      <c r="B37" s="31" t="s">
        <v>435</v>
      </c>
      <c r="C37" s="43"/>
      <c r="D37" s="43"/>
      <c r="E37" s="43"/>
    </row>
    <row r="38" spans="1:5" x14ac:dyDescent="0.25">
      <c r="A38" s="6" t="s">
        <v>436</v>
      </c>
      <c r="B38" s="31" t="s">
        <v>437</v>
      </c>
      <c r="C38" s="43">
        <v>3000</v>
      </c>
      <c r="D38" s="43">
        <v>3519</v>
      </c>
      <c r="E38" s="43">
        <v>3344</v>
      </c>
    </row>
    <row r="39" spans="1:5" x14ac:dyDescent="0.25">
      <c r="A39" s="5" t="s">
        <v>749</v>
      </c>
      <c r="B39" s="31" t="s">
        <v>438</v>
      </c>
      <c r="C39" s="43">
        <v>1200</v>
      </c>
      <c r="D39" s="43">
        <v>1262</v>
      </c>
      <c r="E39" s="43">
        <f>1159+92</f>
        <v>1251</v>
      </c>
    </row>
    <row r="40" spans="1:5" x14ac:dyDescent="0.25">
      <c r="A40" s="7" t="s">
        <v>687</v>
      </c>
      <c r="B40" s="34" t="s">
        <v>439</v>
      </c>
      <c r="C40" s="43">
        <f>SUM(C33:C39)</f>
        <v>6750</v>
      </c>
      <c r="D40" s="43">
        <f>SUM(D33:D39)</f>
        <v>7629</v>
      </c>
      <c r="E40" s="43">
        <f>SUM(E33:E39)</f>
        <v>7416</v>
      </c>
    </row>
    <row r="41" spans="1:5" x14ac:dyDescent="0.25">
      <c r="A41" s="5" t="s">
        <v>440</v>
      </c>
      <c r="B41" s="31" t="s">
        <v>441</v>
      </c>
      <c r="C41" s="43">
        <v>200</v>
      </c>
      <c r="D41" s="43">
        <v>153</v>
      </c>
      <c r="E41" s="43">
        <v>153</v>
      </c>
    </row>
    <row r="42" spans="1:5" x14ac:dyDescent="0.25">
      <c r="A42" s="5" t="s">
        <v>442</v>
      </c>
      <c r="B42" s="31" t="s">
        <v>443</v>
      </c>
      <c r="C42" s="43"/>
      <c r="D42" s="43"/>
      <c r="E42" s="43"/>
    </row>
    <row r="43" spans="1:5" x14ac:dyDescent="0.25">
      <c r="A43" s="7" t="s">
        <v>688</v>
      </c>
      <c r="B43" s="34" t="s">
        <v>444</v>
      </c>
      <c r="C43" s="43">
        <f>SUM(C41:C42)</f>
        <v>200</v>
      </c>
      <c r="D43" s="43">
        <v>154</v>
      </c>
      <c r="E43" s="43">
        <f>SUM(E41:E42)</f>
        <v>153</v>
      </c>
    </row>
    <row r="44" spans="1:5" x14ac:dyDescent="0.25">
      <c r="A44" s="5" t="s">
        <v>445</v>
      </c>
      <c r="B44" s="31" t="s">
        <v>446</v>
      </c>
      <c r="C44" s="43">
        <v>3000</v>
      </c>
      <c r="D44" s="43">
        <v>1823</v>
      </c>
      <c r="E44" s="43">
        <v>1769</v>
      </c>
    </row>
    <row r="45" spans="1:5" x14ac:dyDescent="0.25">
      <c r="A45" s="5" t="s">
        <v>447</v>
      </c>
      <c r="B45" s="31" t="s">
        <v>448</v>
      </c>
      <c r="C45" s="43"/>
      <c r="D45" s="43"/>
      <c r="E45" s="43"/>
    </row>
    <row r="46" spans="1:5" x14ac:dyDescent="0.25">
      <c r="A46" s="5" t="s">
        <v>750</v>
      </c>
      <c r="B46" s="31" t="s">
        <v>449</v>
      </c>
      <c r="C46" s="43"/>
      <c r="D46" s="43"/>
      <c r="E46" s="43"/>
    </row>
    <row r="47" spans="1:5" x14ac:dyDescent="0.25">
      <c r="A47" s="5" t="s">
        <v>751</v>
      </c>
      <c r="B47" s="31" t="s">
        <v>450</v>
      </c>
      <c r="C47" s="43"/>
      <c r="D47" s="43"/>
      <c r="E47" s="43"/>
    </row>
    <row r="48" spans="1:5" x14ac:dyDescent="0.25">
      <c r="A48" s="5" t="s">
        <v>451</v>
      </c>
      <c r="B48" s="31" t="s">
        <v>452</v>
      </c>
      <c r="C48" s="43">
        <v>800</v>
      </c>
      <c r="D48" s="43">
        <v>568</v>
      </c>
      <c r="E48" s="43">
        <v>568</v>
      </c>
    </row>
    <row r="49" spans="1:5" x14ac:dyDescent="0.25">
      <c r="A49" s="7" t="s">
        <v>689</v>
      </c>
      <c r="B49" s="34" t="s">
        <v>453</v>
      </c>
      <c r="C49" s="43">
        <f>SUM(C44:C48)</f>
        <v>3800</v>
      </c>
      <c r="D49" s="43">
        <f>SUM(D44:D48)</f>
        <v>2391</v>
      </c>
      <c r="E49" s="43">
        <f>SUM(E44:E48)</f>
        <v>2337</v>
      </c>
    </row>
    <row r="50" spans="1:5" x14ac:dyDescent="0.25">
      <c r="A50" s="40" t="s">
        <v>690</v>
      </c>
      <c r="B50" s="55" t="s">
        <v>454</v>
      </c>
      <c r="C50" s="80">
        <f>C29+C32+C40+C43+C49</f>
        <v>13260</v>
      </c>
      <c r="D50" s="80">
        <f>D29+D32+D40+D43+D49</f>
        <v>11548</v>
      </c>
      <c r="E50" s="80">
        <f>E29+E32+E40+E43+E49</f>
        <v>11279</v>
      </c>
    </row>
    <row r="51" spans="1:5" x14ac:dyDescent="0.25">
      <c r="A51" s="13" t="s">
        <v>455</v>
      </c>
      <c r="B51" s="31" t="s">
        <v>456</v>
      </c>
      <c r="C51" s="43"/>
      <c r="D51" s="43"/>
      <c r="E51" s="43"/>
    </row>
    <row r="52" spans="1:5" x14ac:dyDescent="0.25">
      <c r="A52" s="13" t="s">
        <v>691</v>
      </c>
      <c r="B52" s="31" t="s">
        <v>457</v>
      </c>
      <c r="C52" s="43"/>
      <c r="D52" s="43"/>
      <c r="E52" s="43"/>
    </row>
    <row r="53" spans="1:5" x14ac:dyDescent="0.25">
      <c r="A53" s="17" t="s">
        <v>752</v>
      </c>
      <c r="B53" s="31" t="s">
        <v>458</v>
      </c>
      <c r="C53" s="43"/>
      <c r="D53" s="43"/>
      <c r="E53" s="43"/>
    </row>
    <row r="54" spans="1:5" x14ac:dyDescent="0.25">
      <c r="A54" s="17" t="s">
        <v>753</v>
      </c>
      <c r="B54" s="31" t="s">
        <v>459</v>
      </c>
      <c r="C54" s="43"/>
      <c r="D54" s="43"/>
      <c r="E54" s="43"/>
    </row>
    <row r="55" spans="1:5" x14ac:dyDescent="0.25">
      <c r="A55" s="17" t="s">
        <v>754</v>
      </c>
      <c r="B55" s="31" t="s">
        <v>460</v>
      </c>
      <c r="C55" s="43"/>
      <c r="D55" s="43"/>
      <c r="E55" s="43"/>
    </row>
    <row r="56" spans="1:5" x14ac:dyDescent="0.25">
      <c r="A56" s="13" t="s">
        <v>755</v>
      </c>
      <c r="B56" s="31" t="s">
        <v>461</v>
      </c>
      <c r="C56" s="43"/>
      <c r="D56" s="43"/>
      <c r="E56" s="43"/>
    </row>
    <row r="57" spans="1:5" x14ac:dyDescent="0.25">
      <c r="A57" s="13" t="s">
        <v>756</v>
      </c>
      <c r="B57" s="31" t="s">
        <v>462</v>
      </c>
      <c r="C57" s="43"/>
      <c r="D57" s="43"/>
      <c r="E57" s="43"/>
    </row>
    <row r="58" spans="1:5" x14ac:dyDescent="0.25">
      <c r="A58" s="13" t="s">
        <v>757</v>
      </c>
      <c r="B58" s="31" t="s">
        <v>463</v>
      </c>
      <c r="C58" s="43"/>
      <c r="D58" s="43"/>
      <c r="E58" s="43"/>
    </row>
    <row r="59" spans="1:5" x14ac:dyDescent="0.25">
      <c r="A59" s="52" t="s">
        <v>720</v>
      </c>
      <c r="B59" s="55" t="s">
        <v>464</v>
      </c>
      <c r="C59" s="80">
        <f>SUM(C51:C58)</f>
        <v>0</v>
      </c>
      <c r="D59" s="80">
        <f>SUM(D51:D58)</f>
        <v>0</v>
      </c>
      <c r="E59" s="80">
        <f>SUM(E51:E58)</f>
        <v>0</v>
      </c>
    </row>
    <row r="60" spans="1:5" x14ac:dyDescent="0.25">
      <c r="A60" s="12" t="s">
        <v>761</v>
      </c>
      <c r="B60" s="31" t="s">
        <v>465</v>
      </c>
      <c r="C60" s="43"/>
      <c r="D60" s="43"/>
      <c r="E60" s="43"/>
    </row>
    <row r="61" spans="1:5" x14ac:dyDescent="0.25">
      <c r="A61" s="12" t="s">
        <v>466</v>
      </c>
      <c r="B61" s="31" t="s">
        <v>467</v>
      </c>
      <c r="C61" s="43"/>
      <c r="D61" s="43"/>
      <c r="E61" s="43"/>
    </row>
    <row r="62" spans="1:5" x14ac:dyDescent="0.25">
      <c r="A62" s="12" t="s">
        <v>468</v>
      </c>
      <c r="B62" s="31" t="s">
        <v>469</v>
      </c>
      <c r="C62" s="43"/>
      <c r="D62" s="43"/>
      <c r="E62" s="43"/>
    </row>
    <row r="63" spans="1:5" x14ac:dyDescent="0.25">
      <c r="A63" s="12" t="s">
        <v>721</v>
      </c>
      <c r="B63" s="31" t="s">
        <v>470</v>
      </c>
      <c r="C63" s="43"/>
      <c r="D63" s="43"/>
      <c r="E63" s="43"/>
    </row>
    <row r="64" spans="1:5" x14ac:dyDescent="0.25">
      <c r="A64" s="12" t="s">
        <v>762</v>
      </c>
      <c r="B64" s="31" t="s">
        <v>471</v>
      </c>
      <c r="C64" s="43"/>
      <c r="D64" s="43"/>
      <c r="E64" s="43"/>
    </row>
    <row r="65" spans="1:5" x14ac:dyDescent="0.25">
      <c r="A65" s="12" t="s">
        <v>723</v>
      </c>
      <c r="B65" s="31" t="s">
        <v>472</v>
      </c>
      <c r="C65" s="43"/>
      <c r="D65" s="43"/>
      <c r="E65" s="43"/>
    </row>
    <row r="66" spans="1:5" x14ac:dyDescent="0.25">
      <c r="A66" s="12" t="s">
        <v>763</v>
      </c>
      <c r="B66" s="31" t="s">
        <v>473</v>
      </c>
      <c r="C66" s="43"/>
      <c r="D66" s="43"/>
      <c r="E66" s="43"/>
    </row>
    <row r="67" spans="1:5" x14ac:dyDescent="0.25">
      <c r="A67" s="12" t="s">
        <v>764</v>
      </c>
      <c r="B67" s="31" t="s">
        <v>474</v>
      </c>
      <c r="C67" s="43"/>
      <c r="D67" s="43"/>
      <c r="E67" s="43"/>
    </row>
    <row r="68" spans="1:5" x14ac:dyDescent="0.25">
      <c r="A68" s="12" t="s">
        <v>475</v>
      </c>
      <c r="B68" s="31" t="s">
        <v>476</v>
      </c>
      <c r="C68" s="43"/>
      <c r="D68" s="43"/>
      <c r="E68" s="43"/>
    </row>
    <row r="69" spans="1:5" x14ac:dyDescent="0.25">
      <c r="A69" s="20" t="s">
        <v>477</v>
      </c>
      <c r="B69" s="31" t="s">
        <v>478</v>
      </c>
      <c r="C69" s="43"/>
      <c r="D69" s="43"/>
      <c r="E69" s="43"/>
    </row>
    <row r="70" spans="1:5" x14ac:dyDescent="0.25">
      <c r="A70" s="12" t="s">
        <v>765</v>
      </c>
      <c r="B70" s="31" t="s">
        <v>479</v>
      </c>
      <c r="C70" s="43"/>
      <c r="D70" s="43"/>
      <c r="E70" s="43"/>
    </row>
    <row r="71" spans="1:5" x14ac:dyDescent="0.25">
      <c r="A71" s="20" t="s">
        <v>134</v>
      </c>
      <c r="B71" s="31" t="s">
        <v>480</v>
      </c>
      <c r="C71" s="43"/>
      <c r="D71" s="43"/>
      <c r="E71" s="43"/>
    </row>
    <row r="72" spans="1:5" x14ac:dyDescent="0.25">
      <c r="A72" s="20" t="s">
        <v>135</v>
      </c>
      <c r="B72" s="31" t="s">
        <v>480</v>
      </c>
      <c r="C72" s="43"/>
      <c r="D72" s="43"/>
      <c r="E72" s="43"/>
    </row>
    <row r="73" spans="1:5" x14ac:dyDescent="0.25">
      <c r="A73" s="52" t="s">
        <v>726</v>
      </c>
      <c r="B73" s="55" t="s">
        <v>481</v>
      </c>
      <c r="C73" s="80"/>
      <c r="D73" s="80"/>
      <c r="E73" s="80"/>
    </row>
    <row r="74" spans="1:5" ht="15.75" x14ac:dyDescent="0.25">
      <c r="A74" s="61" t="s">
        <v>83</v>
      </c>
      <c r="B74" s="55"/>
      <c r="C74" s="43"/>
      <c r="D74" s="43"/>
      <c r="E74" s="43"/>
    </row>
    <row r="75" spans="1:5" x14ac:dyDescent="0.25">
      <c r="A75" s="35" t="s">
        <v>482</v>
      </c>
      <c r="B75" s="31" t="s">
        <v>483</v>
      </c>
      <c r="C75" s="43"/>
      <c r="D75" s="43"/>
      <c r="E75" s="43"/>
    </row>
    <row r="76" spans="1:5" x14ac:dyDescent="0.25">
      <c r="A76" s="35" t="s">
        <v>766</v>
      </c>
      <c r="B76" s="31" t="s">
        <v>484</v>
      </c>
      <c r="C76" s="43"/>
      <c r="D76" s="43"/>
      <c r="E76" s="43"/>
    </row>
    <row r="77" spans="1:5" x14ac:dyDescent="0.25">
      <c r="A77" s="35" t="s">
        <v>485</v>
      </c>
      <c r="B77" s="31" t="s">
        <v>486</v>
      </c>
      <c r="C77" s="43">
        <v>200</v>
      </c>
      <c r="D77" s="43">
        <v>0</v>
      </c>
      <c r="E77" s="43"/>
    </row>
    <row r="78" spans="1:5" x14ac:dyDescent="0.25">
      <c r="A78" s="35" t="s">
        <v>487</v>
      </c>
      <c r="B78" s="31" t="s">
        <v>488</v>
      </c>
      <c r="C78" s="43"/>
      <c r="D78" s="43">
        <v>47</v>
      </c>
      <c r="E78" s="43">
        <v>47</v>
      </c>
    </row>
    <row r="79" spans="1:5" x14ac:dyDescent="0.25">
      <c r="A79" s="6" t="s">
        <v>489</v>
      </c>
      <c r="B79" s="31" t="s">
        <v>490</v>
      </c>
      <c r="C79" s="43"/>
      <c r="D79" s="43"/>
      <c r="E79" s="43"/>
    </row>
    <row r="80" spans="1:5" x14ac:dyDescent="0.25">
      <c r="A80" s="6" t="s">
        <v>491</v>
      </c>
      <c r="B80" s="31" t="s">
        <v>492</v>
      </c>
      <c r="C80" s="43"/>
      <c r="D80" s="43"/>
      <c r="E80" s="43"/>
    </row>
    <row r="81" spans="1:5" x14ac:dyDescent="0.25">
      <c r="A81" s="6" t="s">
        <v>493</v>
      </c>
      <c r="B81" s="31" t="s">
        <v>494</v>
      </c>
      <c r="C81" s="43">
        <v>54</v>
      </c>
      <c r="D81" s="43">
        <v>12</v>
      </c>
      <c r="E81" s="43">
        <v>12</v>
      </c>
    </row>
    <row r="82" spans="1:5" x14ac:dyDescent="0.25">
      <c r="A82" s="53" t="s">
        <v>727</v>
      </c>
      <c r="B82" s="55" t="s">
        <v>495</v>
      </c>
      <c r="C82" s="80">
        <f>SUM(C75:C81)</f>
        <v>254</v>
      </c>
      <c r="D82" s="80">
        <f>SUM(D75:D81)</f>
        <v>59</v>
      </c>
      <c r="E82" s="80">
        <f>SUM(E75:E81)</f>
        <v>59</v>
      </c>
    </row>
    <row r="83" spans="1:5" x14ac:dyDescent="0.25">
      <c r="A83" s="13" t="s">
        <v>496</v>
      </c>
      <c r="B83" s="31" t="s">
        <v>497</v>
      </c>
      <c r="C83" s="43"/>
      <c r="D83" s="43"/>
      <c r="E83" s="43"/>
    </row>
    <row r="84" spans="1:5" x14ac:dyDescent="0.25">
      <c r="A84" s="13" t="s">
        <v>498</v>
      </c>
      <c r="B84" s="31" t="s">
        <v>499</v>
      </c>
      <c r="C84" s="43"/>
      <c r="D84" s="43"/>
      <c r="E84" s="43"/>
    </row>
    <row r="85" spans="1:5" x14ac:dyDescent="0.25">
      <c r="A85" s="13" t="s">
        <v>500</v>
      </c>
      <c r="B85" s="31" t="s">
        <v>501</v>
      </c>
      <c r="C85" s="43"/>
      <c r="D85" s="43"/>
      <c r="E85" s="43"/>
    </row>
    <row r="86" spans="1:5" x14ac:dyDescent="0.25">
      <c r="A86" s="13" t="s">
        <v>502</v>
      </c>
      <c r="B86" s="31" t="s">
        <v>503</v>
      </c>
      <c r="C86" s="43"/>
      <c r="D86" s="43"/>
      <c r="E86" s="43"/>
    </row>
    <row r="87" spans="1:5" x14ac:dyDescent="0.25">
      <c r="A87" s="52" t="s">
        <v>728</v>
      </c>
      <c r="B87" s="55" t="s">
        <v>504</v>
      </c>
      <c r="C87" s="80"/>
      <c r="D87" s="80"/>
      <c r="E87" s="80"/>
    </row>
    <row r="88" spans="1:5" ht="30" x14ac:dyDescent="0.25">
      <c r="A88" s="13" t="s">
        <v>505</v>
      </c>
      <c r="B88" s="31" t="s">
        <v>506</v>
      </c>
      <c r="C88" s="43"/>
      <c r="D88" s="43"/>
      <c r="E88" s="43"/>
    </row>
    <row r="89" spans="1:5" x14ac:dyDescent="0.25">
      <c r="A89" s="13" t="s">
        <v>767</v>
      </c>
      <c r="B89" s="31" t="s">
        <v>507</v>
      </c>
      <c r="C89" s="43"/>
      <c r="D89" s="43"/>
      <c r="E89" s="43"/>
    </row>
    <row r="90" spans="1:5" ht="30" x14ac:dyDescent="0.25">
      <c r="A90" s="13" t="s">
        <v>768</v>
      </c>
      <c r="B90" s="31" t="s">
        <v>508</v>
      </c>
      <c r="C90" s="43"/>
      <c r="D90" s="43"/>
      <c r="E90" s="43"/>
    </row>
    <row r="91" spans="1:5" x14ac:dyDescent="0.25">
      <c r="A91" s="13" t="s">
        <v>769</v>
      </c>
      <c r="B91" s="31" t="s">
        <v>509</v>
      </c>
      <c r="C91" s="43"/>
      <c r="D91" s="43"/>
      <c r="E91" s="43"/>
    </row>
    <row r="92" spans="1:5" ht="30" x14ac:dyDescent="0.25">
      <c r="A92" s="13" t="s">
        <v>770</v>
      </c>
      <c r="B92" s="31" t="s">
        <v>510</v>
      </c>
      <c r="C92" s="43"/>
      <c r="D92" s="43"/>
      <c r="E92" s="43"/>
    </row>
    <row r="93" spans="1:5" x14ac:dyDescent="0.25">
      <c r="A93" s="13" t="s">
        <v>771</v>
      </c>
      <c r="B93" s="31" t="s">
        <v>511</v>
      </c>
      <c r="C93" s="43"/>
      <c r="D93" s="43"/>
      <c r="E93" s="43"/>
    </row>
    <row r="94" spans="1:5" x14ac:dyDescent="0.25">
      <c r="A94" s="13" t="s">
        <v>512</v>
      </c>
      <c r="B94" s="31" t="s">
        <v>513</v>
      </c>
      <c r="C94" s="43"/>
      <c r="D94" s="43"/>
      <c r="E94" s="43"/>
    </row>
    <row r="95" spans="1:5" x14ac:dyDescent="0.25">
      <c r="A95" s="13" t="s">
        <v>772</v>
      </c>
      <c r="B95" s="31" t="s">
        <v>514</v>
      </c>
      <c r="C95" s="43"/>
      <c r="D95" s="43"/>
      <c r="E95" s="43"/>
    </row>
    <row r="96" spans="1:5" x14ac:dyDescent="0.25">
      <c r="A96" s="52" t="s">
        <v>729</v>
      </c>
      <c r="B96" s="55" t="s">
        <v>515</v>
      </c>
      <c r="C96" s="80"/>
      <c r="D96" s="80"/>
      <c r="E96" s="80"/>
    </row>
    <row r="97" spans="1:24" ht="15.75" x14ac:dyDescent="0.25">
      <c r="A97" s="61" t="s">
        <v>82</v>
      </c>
      <c r="B97" s="55"/>
      <c r="C97" s="43"/>
      <c r="D97" s="43"/>
      <c r="E97" s="43"/>
    </row>
    <row r="98" spans="1:24" ht="15.75" x14ac:dyDescent="0.25">
      <c r="A98" s="36" t="s">
        <v>780</v>
      </c>
      <c r="B98" s="37" t="s">
        <v>516</v>
      </c>
      <c r="C98" s="80">
        <f>C24+C25+C50+C59+C73+C82+C87+C96</f>
        <v>55408</v>
      </c>
      <c r="D98" s="80">
        <f>D24+D25+D50+D59+D73+D82+D87+D96</f>
        <v>52774</v>
      </c>
      <c r="E98" s="80">
        <f>E24+E25+E50+E59+E73+E82+E87+E96</f>
        <v>52505</v>
      </c>
    </row>
    <row r="99" spans="1:24" x14ac:dyDescent="0.25">
      <c r="A99" s="13" t="s">
        <v>773</v>
      </c>
      <c r="B99" s="5" t="s">
        <v>517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x14ac:dyDescent="0.25">
      <c r="A100" s="13" t="s">
        <v>520</v>
      </c>
      <c r="B100" s="5" t="s">
        <v>521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x14ac:dyDescent="0.25">
      <c r="A101" s="13" t="s">
        <v>774</v>
      </c>
      <c r="B101" s="5" t="s">
        <v>522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x14ac:dyDescent="0.25">
      <c r="A102" s="15" t="s">
        <v>734</v>
      </c>
      <c r="B102" s="7" t="s">
        <v>524</v>
      </c>
      <c r="C102" s="15"/>
      <c r="D102" s="15"/>
      <c r="E102" s="1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x14ac:dyDescent="0.25">
      <c r="A103" s="38" t="s">
        <v>775</v>
      </c>
      <c r="B103" s="5" t="s">
        <v>525</v>
      </c>
      <c r="C103" s="38"/>
      <c r="D103" s="38"/>
      <c r="E103" s="3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x14ac:dyDescent="0.25">
      <c r="A104" s="38" t="s">
        <v>740</v>
      </c>
      <c r="B104" s="5" t="s">
        <v>528</v>
      </c>
      <c r="C104" s="38"/>
      <c r="D104" s="38"/>
      <c r="E104" s="3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x14ac:dyDescent="0.25">
      <c r="A105" s="13" t="s">
        <v>529</v>
      </c>
      <c r="B105" s="5" t="s">
        <v>530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x14ac:dyDescent="0.25">
      <c r="A106" s="13" t="s">
        <v>776</v>
      </c>
      <c r="B106" s="5" t="s">
        <v>531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x14ac:dyDescent="0.25">
      <c r="A107" s="14" t="s">
        <v>737</v>
      </c>
      <c r="B107" s="7" t="s">
        <v>532</v>
      </c>
      <c r="C107" s="14"/>
      <c r="D107" s="14"/>
      <c r="E107" s="14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x14ac:dyDescent="0.25">
      <c r="A108" s="38" t="s">
        <v>533</v>
      </c>
      <c r="B108" s="5" t="s">
        <v>534</v>
      </c>
      <c r="C108" s="38"/>
      <c r="D108" s="38"/>
      <c r="E108" s="3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x14ac:dyDescent="0.25">
      <c r="A109" s="38" t="s">
        <v>535</v>
      </c>
      <c r="B109" s="5" t="s">
        <v>536</v>
      </c>
      <c r="C109" s="38"/>
      <c r="D109" s="38"/>
      <c r="E109" s="3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x14ac:dyDescent="0.25">
      <c r="A110" s="14" t="s">
        <v>537</v>
      </c>
      <c r="B110" s="7" t="s">
        <v>538</v>
      </c>
      <c r="C110" s="82"/>
      <c r="D110" s="82"/>
      <c r="E110" s="82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x14ac:dyDescent="0.25">
      <c r="A111" s="38" t="s">
        <v>539</v>
      </c>
      <c r="B111" s="5" t="s">
        <v>540</v>
      </c>
      <c r="C111" s="38"/>
      <c r="D111" s="38"/>
      <c r="E111" s="3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x14ac:dyDescent="0.25">
      <c r="A112" s="38" t="s">
        <v>541</v>
      </c>
      <c r="B112" s="5" t="s">
        <v>542</v>
      </c>
      <c r="C112" s="38"/>
      <c r="D112" s="38"/>
      <c r="E112" s="3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x14ac:dyDescent="0.25">
      <c r="A113" s="38" t="s">
        <v>543</v>
      </c>
      <c r="B113" s="5" t="s">
        <v>544</v>
      </c>
      <c r="C113" s="38"/>
      <c r="D113" s="38"/>
      <c r="E113" s="3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x14ac:dyDescent="0.25">
      <c r="A114" s="39" t="s">
        <v>738</v>
      </c>
      <c r="B114" s="40" t="s">
        <v>545</v>
      </c>
      <c r="C114" s="14"/>
      <c r="D114" s="14"/>
      <c r="E114" s="14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x14ac:dyDescent="0.25">
      <c r="A115" s="38" t="s">
        <v>546</v>
      </c>
      <c r="B115" s="5" t="s">
        <v>547</v>
      </c>
      <c r="C115" s="38"/>
      <c r="D115" s="38"/>
      <c r="E115" s="3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x14ac:dyDescent="0.25">
      <c r="A116" s="13" t="s">
        <v>548</v>
      </c>
      <c r="B116" s="5" t="s">
        <v>549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x14ac:dyDescent="0.25">
      <c r="A117" s="38" t="s">
        <v>777</v>
      </c>
      <c r="B117" s="5" t="s">
        <v>550</v>
      </c>
      <c r="C117" s="38"/>
      <c r="D117" s="38"/>
      <c r="E117" s="3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x14ac:dyDescent="0.25">
      <c r="A118" s="38" t="s">
        <v>743</v>
      </c>
      <c r="B118" s="5" t="s">
        <v>551</v>
      </c>
      <c r="C118" s="38"/>
      <c r="D118" s="38"/>
      <c r="E118" s="3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x14ac:dyDescent="0.25">
      <c r="A119" s="39" t="s">
        <v>744</v>
      </c>
      <c r="B119" s="40" t="s">
        <v>555</v>
      </c>
      <c r="C119" s="14"/>
      <c r="D119" s="14"/>
      <c r="E119" s="14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x14ac:dyDescent="0.25">
      <c r="A120" s="13" t="s">
        <v>556</v>
      </c>
      <c r="B120" s="5" t="s">
        <v>557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 x14ac:dyDescent="0.25">
      <c r="A121" s="41" t="s">
        <v>781</v>
      </c>
      <c r="B121" s="42" t="s">
        <v>558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 x14ac:dyDescent="0.25">
      <c r="A122" s="46" t="s">
        <v>3</v>
      </c>
      <c r="B122" s="47"/>
      <c r="C122" s="80">
        <f>C98+C121</f>
        <v>55408</v>
      </c>
      <c r="D122" s="80">
        <f>D98+D121</f>
        <v>52774</v>
      </c>
      <c r="E122" s="80">
        <f>E98+E121</f>
        <v>52505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mergeCells count="2">
    <mergeCell ref="A1:E1"/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Normal="100" workbookViewId="0">
      <selection activeCell="D3" sqref="D3"/>
    </sheetView>
  </sheetViews>
  <sheetFormatPr defaultRowHeight="15" x14ac:dyDescent="0.25"/>
  <cols>
    <col min="1" max="1" width="93.5703125" customWidth="1"/>
    <col min="2" max="2" width="12" customWidth="1"/>
    <col min="3" max="3" width="13.5703125" customWidth="1"/>
    <col min="4" max="4" width="13.140625" customWidth="1"/>
    <col min="5" max="5" width="14" customWidth="1"/>
  </cols>
  <sheetData>
    <row r="1" spans="1:5" x14ac:dyDescent="0.25">
      <c r="A1" s="410" t="s">
        <v>836</v>
      </c>
      <c r="B1" s="409"/>
      <c r="C1" s="409"/>
      <c r="D1" s="409"/>
      <c r="E1" s="409"/>
    </row>
    <row r="2" spans="1:5" x14ac:dyDescent="0.25">
      <c r="A2" s="408" t="s">
        <v>48</v>
      </c>
      <c r="B2" s="409"/>
      <c r="C2" s="409"/>
      <c r="D2" s="409"/>
      <c r="E2" s="409"/>
    </row>
    <row r="3" spans="1:5" ht="18" x14ac:dyDescent="0.25">
      <c r="A3" s="51"/>
      <c r="D3" t="s">
        <v>787</v>
      </c>
    </row>
    <row r="4" spans="1:5" x14ac:dyDescent="0.25">
      <c r="A4" s="83" t="s">
        <v>815</v>
      </c>
    </row>
    <row r="5" spans="1:5" ht="30.75" x14ac:dyDescent="0.3">
      <c r="A5" s="2" t="s">
        <v>379</v>
      </c>
      <c r="B5" s="3" t="s">
        <v>380</v>
      </c>
      <c r="C5" s="62" t="s">
        <v>275</v>
      </c>
      <c r="D5" s="95" t="s">
        <v>277</v>
      </c>
      <c r="E5" s="132" t="s">
        <v>831</v>
      </c>
    </row>
    <row r="6" spans="1:5" x14ac:dyDescent="0.25">
      <c r="A6" s="29" t="s">
        <v>381</v>
      </c>
      <c r="B6" s="30" t="s">
        <v>382</v>
      </c>
      <c r="C6" s="43">
        <v>5490</v>
      </c>
      <c r="D6" s="43">
        <v>6004</v>
      </c>
      <c r="E6" s="43">
        <v>6004</v>
      </c>
    </row>
    <row r="7" spans="1:5" x14ac:dyDescent="0.25">
      <c r="A7" s="29" t="s">
        <v>383</v>
      </c>
      <c r="B7" s="31" t="s">
        <v>384</v>
      </c>
      <c r="C7" s="43"/>
      <c r="D7" s="43"/>
      <c r="E7" s="43"/>
    </row>
    <row r="8" spans="1:5" x14ac:dyDescent="0.25">
      <c r="A8" s="29" t="s">
        <v>385</v>
      </c>
      <c r="B8" s="31" t="s">
        <v>386</v>
      </c>
      <c r="C8" s="43"/>
      <c r="D8" s="43"/>
      <c r="E8" s="43"/>
    </row>
    <row r="9" spans="1:5" ht="15.75" customHeight="1" x14ac:dyDescent="0.25">
      <c r="A9" s="32" t="s">
        <v>387</v>
      </c>
      <c r="B9" s="31" t="s">
        <v>388</v>
      </c>
      <c r="C9" s="43">
        <v>30</v>
      </c>
      <c r="D9" s="43">
        <v>0</v>
      </c>
      <c r="E9" s="43">
        <v>0</v>
      </c>
    </row>
    <row r="10" spans="1:5" ht="16.5" customHeight="1" x14ac:dyDescent="0.25">
      <c r="A10" s="32" t="s">
        <v>389</v>
      </c>
      <c r="B10" s="31" t="s">
        <v>390</v>
      </c>
      <c r="C10" s="43"/>
      <c r="D10" s="43"/>
      <c r="E10" s="43"/>
    </row>
    <row r="11" spans="1:5" ht="15" customHeight="1" x14ac:dyDescent="0.25">
      <c r="A11" s="32" t="s">
        <v>391</v>
      </c>
      <c r="B11" s="31" t="s">
        <v>392</v>
      </c>
      <c r="C11" s="43"/>
      <c r="D11" s="43"/>
      <c r="E11" s="43"/>
    </row>
    <row r="12" spans="1:5" ht="17.25" customHeight="1" x14ac:dyDescent="0.25">
      <c r="A12" s="32" t="s">
        <v>393</v>
      </c>
      <c r="B12" s="31" t="s">
        <v>394</v>
      </c>
      <c r="C12" s="43">
        <v>179</v>
      </c>
      <c r="D12" s="43">
        <v>179</v>
      </c>
      <c r="E12" s="43">
        <v>179</v>
      </c>
    </row>
    <row r="13" spans="1:5" ht="17.25" customHeight="1" x14ac:dyDescent="0.25">
      <c r="A13" s="32" t="s">
        <v>395</v>
      </c>
      <c r="B13" s="31" t="s">
        <v>396</v>
      </c>
      <c r="C13" s="43"/>
      <c r="D13" s="43"/>
      <c r="E13" s="43"/>
    </row>
    <row r="14" spans="1:5" ht="17.25" customHeight="1" x14ac:dyDescent="0.25">
      <c r="A14" s="5" t="s">
        <v>397</v>
      </c>
      <c r="B14" s="31" t="s">
        <v>398</v>
      </c>
      <c r="C14" s="43"/>
      <c r="D14" s="43"/>
      <c r="E14" s="43"/>
    </row>
    <row r="15" spans="1:5" ht="16.5" customHeight="1" x14ac:dyDescent="0.25">
      <c r="A15" s="5" t="s">
        <v>399</v>
      </c>
      <c r="B15" s="31" t="s">
        <v>400</v>
      </c>
      <c r="C15" s="43"/>
      <c r="D15" s="43"/>
      <c r="E15" s="43"/>
    </row>
    <row r="16" spans="1:5" ht="16.5" customHeight="1" x14ac:dyDescent="0.25">
      <c r="A16" s="5" t="s">
        <v>401</v>
      </c>
      <c r="B16" s="31" t="s">
        <v>402</v>
      </c>
      <c r="C16" s="43"/>
      <c r="D16" s="43"/>
      <c r="E16" s="43"/>
    </row>
    <row r="17" spans="1:5" ht="15.75" customHeight="1" x14ac:dyDescent="0.25">
      <c r="A17" s="5" t="s">
        <v>403</v>
      </c>
      <c r="B17" s="31" t="s">
        <v>404</v>
      </c>
      <c r="C17" s="43"/>
      <c r="D17" s="43"/>
      <c r="E17" s="43"/>
    </row>
    <row r="18" spans="1:5" ht="16.5" customHeight="1" x14ac:dyDescent="0.25">
      <c r="A18" s="5" t="s">
        <v>745</v>
      </c>
      <c r="B18" s="31" t="s">
        <v>405</v>
      </c>
      <c r="C18" s="43"/>
      <c r="D18" s="43"/>
      <c r="E18" s="43"/>
    </row>
    <row r="19" spans="1:5" ht="16.5" customHeight="1" x14ac:dyDescent="0.25">
      <c r="A19" s="33" t="s">
        <v>684</v>
      </c>
      <c r="B19" s="34" t="s">
        <v>406</v>
      </c>
      <c r="C19" s="81">
        <f>SUM(C6:C18)</f>
        <v>5699</v>
      </c>
      <c r="D19" s="81">
        <f>SUM(D6:D18)</f>
        <v>6183</v>
      </c>
      <c r="E19" s="81">
        <f>SUM(E6:E18)</f>
        <v>6183</v>
      </c>
    </row>
    <row r="20" spans="1:5" ht="16.5" customHeight="1" x14ac:dyDescent="0.25">
      <c r="A20" s="5" t="s">
        <v>407</v>
      </c>
      <c r="B20" s="31" t="s">
        <v>408</v>
      </c>
      <c r="C20" s="43"/>
      <c r="D20" s="43"/>
      <c r="E20" s="43"/>
    </row>
    <row r="21" spans="1:5" ht="18" customHeight="1" x14ac:dyDescent="0.25">
      <c r="A21" s="5" t="s">
        <v>409</v>
      </c>
      <c r="B21" s="31" t="s">
        <v>410</v>
      </c>
      <c r="C21" s="43"/>
      <c r="D21" s="43"/>
      <c r="E21" s="43"/>
    </row>
    <row r="22" spans="1:5" x14ac:dyDescent="0.25">
      <c r="A22" s="6" t="s">
        <v>411</v>
      </c>
      <c r="B22" s="31" t="s">
        <v>412</v>
      </c>
      <c r="C22" s="43">
        <v>1080</v>
      </c>
      <c r="D22" s="43">
        <v>1095</v>
      </c>
      <c r="E22" s="43">
        <v>1095</v>
      </c>
    </row>
    <row r="23" spans="1:5" ht="15.75" customHeight="1" x14ac:dyDescent="0.25">
      <c r="A23" s="7" t="s">
        <v>685</v>
      </c>
      <c r="B23" s="34" t="s">
        <v>413</v>
      </c>
      <c r="C23" s="43">
        <f>SUM(C20:C22)</f>
        <v>1080</v>
      </c>
      <c r="D23" s="43">
        <f>SUM(D20:D22)</f>
        <v>1095</v>
      </c>
      <c r="E23" s="43">
        <f>SUM(E20:E22)</f>
        <v>1095</v>
      </c>
    </row>
    <row r="24" spans="1:5" ht="15" customHeight="1" x14ac:dyDescent="0.25">
      <c r="A24" s="54" t="s">
        <v>778</v>
      </c>
      <c r="B24" s="55" t="s">
        <v>414</v>
      </c>
      <c r="C24" s="80">
        <f>C19+C23</f>
        <v>6779</v>
      </c>
      <c r="D24" s="80">
        <f>D19+D23</f>
        <v>7278</v>
      </c>
      <c r="E24" s="80">
        <f>E19+E23</f>
        <v>7278</v>
      </c>
    </row>
    <row r="25" spans="1:5" ht="15.75" customHeight="1" x14ac:dyDescent="0.25">
      <c r="A25" s="40" t="s">
        <v>746</v>
      </c>
      <c r="B25" s="55" t="s">
        <v>415</v>
      </c>
      <c r="C25" s="80">
        <v>1426</v>
      </c>
      <c r="D25" s="80">
        <v>1505</v>
      </c>
      <c r="E25" s="80">
        <v>1437</v>
      </c>
    </row>
    <row r="26" spans="1:5" ht="15.75" customHeight="1" x14ac:dyDescent="0.25">
      <c r="A26" s="5" t="s">
        <v>416</v>
      </c>
      <c r="B26" s="31" t="s">
        <v>417</v>
      </c>
      <c r="C26" s="43"/>
      <c r="D26" s="43"/>
      <c r="E26" s="43"/>
    </row>
    <row r="27" spans="1:5" ht="17.25" customHeight="1" x14ac:dyDescent="0.25">
      <c r="A27" s="5" t="s">
        <v>418</v>
      </c>
      <c r="B27" s="31" t="s">
        <v>419</v>
      </c>
      <c r="C27" s="43">
        <v>420</v>
      </c>
      <c r="D27" s="43">
        <v>601</v>
      </c>
      <c r="E27" s="43">
        <v>601</v>
      </c>
    </row>
    <row r="28" spans="1:5" ht="17.25" customHeight="1" x14ac:dyDescent="0.25">
      <c r="A28" s="5" t="s">
        <v>420</v>
      </c>
      <c r="B28" s="31" t="s">
        <v>421</v>
      </c>
      <c r="C28" s="43"/>
      <c r="D28" s="43"/>
      <c r="E28" s="43"/>
    </row>
    <row r="29" spans="1:5" ht="15" customHeight="1" x14ac:dyDescent="0.25">
      <c r="A29" s="7" t="s">
        <v>686</v>
      </c>
      <c r="B29" s="34" t="s">
        <v>422</v>
      </c>
      <c r="C29" s="43">
        <f>SUM(C26:C28)</f>
        <v>420</v>
      </c>
      <c r="D29" s="43">
        <f>SUM(D26:D28)</f>
        <v>601</v>
      </c>
      <c r="E29" s="43">
        <f>SUM(E26:E28)</f>
        <v>601</v>
      </c>
    </row>
    <row r="30" spans="1:5" ht="16.5" customHeight="1" x14ac:dyDescent="0.25">
      <c r="A30" s="5" t="s">
        <v>423</v>
      </c>
      <c r="B30" s="31" t="s">
        <v>424</v>
      </c>
      <c r="C30" s="43"/>
      <c r="D30" s="43"/>
      <c r="E30" s="43"/>
    </row>
    <row r="31" spans="1:5" ht="15" customHeight="1" x14ac:dyDescent="0.25">
      <c r="A31" s="5" t="s">
        <v>425</v>
      </c>
      <c r="B31" s="31" t="s">
        <v>426</v>
      </c>
      <c r="C31" s="43"/>
      <c r="D31" s="43"/>
      <c r="E31" s="43"/>
    </row>
    <row r="32" spans="1:5" ht="15.75" customHeight="1" x14ac:dyDescent="0.25">
      <c r="A32" s="7" t="s">
        <v>779</v>
      </c>
      <c r="B32" s="34" t="s">
        <v>427</v>
      </c>
      <c r="C32" s="43"/>
      <c r="D32" s="43"/>
      <c r="E32" s="43"/>
    </row>
    <row r="33" spans="1:5" ht="15" customHeight="1" x14ac:dyDescent="0.25">
      <c r="A33" s="5" t="s">
        <v>428</v>
      </c>
      <c r="B33" s="31" t="s">
        <v>429</v>
      </c>
      <c r="C33" s="43">
        <v>3350</v>
      </c>
      <c r="D33" s="43">
        <v>3033</v>
      </c>
      <c r="E33" s="43">
        <v>2681</v>
      </c>
    </row>
    <row r="34" spans="1:5" ht="15.75" customHeight="1" x14ac:dyDescent="0.25">
      <c r="A34" s="5" t="s">
        <v>430</v>
      </c>
      <c r="B34" s="31" t="s">
        <v>431</v>
      </c>
      <c r="C34" s="43"/>
      <c r="D34" s="43"/>
      <c r="E34" s="43"/>
    </row>
    <row r="35" spans="1:5" ht="15" customHeight="1" x14ac:dyDescent="0.25">
      <c r="A35" s="5" t="s">
        <v>747</v>
      </c>
      <c r="B35" s="31" t="s">
        <v>432</v>
      </c>
      <c r="C35" s="43"/>
      <c r="D35" s="43"/>
      <c r="E35" s="43"/>
    </row>
    <row r="36" spans="1:5" ht="16.5" customHeight="1" x14ac:dyDescent="0.25">
      <c r="A36" s="5" t="s">
        <v>433</v>
      </c>
      <c r="B36" s="31" t="s">
        <v>434</v>
      </c>
      <c r="C36" s="43">
        <v>200</v>
      </c>
      <c r="D36" s="43">
        <v>575</v>
      </c>
      <c r="E36" s="43">
        <v>575</v>
      </c>
    </row>
    <row r="37" spans="1:5" ht="15" customHeight="1" x14ac:dyDescent="0.25">
      <c r="A37" s="10" t="s">
        <v>748</v>
      </c>
      <c r="B37" s="31" t="s">
        <v>435</v>
      </c>
      <c r="C37" s="43"/>
      <c r="D37" s="43"/>
      <c r="E37" s="43"/>
    </row>
    <row r="38" spans="1:5" x14ac:dyDescent="0.25">
      <c r="A38" s="6" t="s">
        <v>436</v>
      </c>
      <c r="B38" s="31" t="s">
        <v>437</v>
      </c>
      <c r="C38" s="43">
        <v>60</v>
      </c>
      <c r="D38" s="43">
        <v>30</v>
      </c>
      <c r="E38" s="43">
        <v>30</v>
      </c>
    </row>
    <row r="39" spans="1:5" ht="16.5" customHeight="1" x14ac:dyDescent="0.25">
      <c r="A39" s="5" t="s">
        <v>749</v>
      </c>
      <c r="B39" s="31" t="s">
        <v>438</v>
      </c>
      <c r="C39" s="43">
        <v>200</v>
      </c>
      <c r="D39" s="43">
        <v>380</v>
      </c>
      <c r="E39" s="43">
        <v>380</v>
      </c>
    </row>
    <row r="40" spans="1:5" ht="15.75" customHeight="1" x14ac:dyDescent="0.25">
      <c r="A40" s="7" t="s">
        <v>687</v>
      </c>
      <c r="B40" s="34" t="s">
        <v>439</v>
      </c>
      <c r="C40" s="43">
        <f>SUM(C33:C39)</f>
        <v>3810</v>
      </c>
      <c r="D40" s="43">
        <f>SUM(D33:D39)</f>
        <v>4018</v>
      </c>
      <c r="E40" s="43">
        <f>SUM(E33:E39)</f>
        <v>3666</v>
      </c>
    </row>
    <row r="41" spans="1:5" ht="15" customHeight="1" x14ac:dyDescent="0.25">
      <c r="A41" s="5" t="s">
        <v>440</v>
      </c>
      <c r="B41" s="31" t="s">
        <v>441</v>
      </c>
      <c r="C41" s="43"/>
      <c r="D41" s="43"/>
      <c r="E41" s="43"/>
    </row>
    <row r="42" spans="1:5" ht="15.75" customHeight="1" x14ac:dyDescent="0.25">
      <c r="A42" s="5" t="s">
        <v>442</v>
      </c>
      <c r="B42" s="31" t="s">
        <v>443</v>
      </c>
      <c r="C42" s="43"/>
      <c r="D42" s="43"/>
      <c r="E42" s="43"/>
    </row>
    <row r="43" spans="1:5" ht="15.75" customHeight="1" x14ac:dyDescent="0.25">
      <c r="A43" s="7" t="s">
        <v>688</v>
      </c>
      <c r="B43" s="34" t="s">
        <v>444</v>
      </c>
      <c r="C43" s="43">
        <f>SUM(C41:C42)</f>
        <v>0</v>
      </c>
      <c r="D43" s="43">
        <f>SUM(D41:D42)</f>
        <v>0</v>
      </c>
      <c r="E43" s="43">
        <f>SUM(E41:E42)</f>
        <v>0</v>
      </c>
    </row>
    <row r="44" spans="1:5" ht="17.25" customHeight="1" x14ac:dyDescent="0.25">
      <c r="A44" s="5" t="s">
        <v>445</v>
      </c>
      <c r="B44" s="31" t="s">
        <v>446</v>
      </c>
      <c r="C44" s="43">
        <v>1790</v>
      </c>
      <c r="D44" s="43">
        <v>1347</v>
      </c>
      <c r="E44" s="43">
        <v>1346</v>
      </c>
    </row>
    <row r="45" spans="1:5" ht="18" customHeight="1" x14ac:dyDescent="0.25">
      <c r="A45" s="5" t="s">
        <v>447</v>
      </c>
      <c r="B45" s="31" t="s">
        <v>448</v>
      </c>
      <c r="C45" s="43"/>
      <c r="D45" s="43"/>
      <c r="E45" s="43"/>
    </row>
    <row r="46" spans="1:5" ht="16.5" customHeight="1" x14ac:dyDescent="0.25">
      <c r="A46" s="5" t="s">
        <v>750</v>
      </c>
      <c r="B46" s="31" t="s">
        <v>449</v>
      </c>
      <c r="C46" s="43"/>
      <c r="D46" s="43"/>
      <c r="E46" s="43"/>
    </row>
    <row r="47" spans="1:5" ht="15.75" customHeight="1" x14ac:dyDescent="0.25">
      <c r="A47" s="5" t="s">
        <v>751</v>
      </c>
      <c r="B47" s="31" t="s">
        <v>450</v>
      </c>
      <c r="C47" s="43"/>
      <c r="D47" s="43">
        <v>0</v>
      </c>
      <c r="E47" s="43">
        <v>0</v>
      </c>
    </row>
    <row r="48" spans="1:5" ht="15" customHeight="1" x14ac:dyDescent="0.25">
      <c r="A48" s="5" t="s">
        <v>451</v>
      </c>
      <c r="B48" s="31" t="s">
        <v>452</v>
      </c>
      <c r="C48" s="43">
        <v>2400</v>
      </c>
      <c r="D48" s="43">
        <v>2540</v>
      </c>
      <c r="E48" s="43">
        <v>2472</v>
      </c>
    </row>
    <row r="49" spans="1:5" ht="17.25" customHeight="1" x14ac:dyDescent="0.25">
      <c r="A49" s="7" t="s">
        <v>689</v>
      </c>
      <c r="B49" s="34" t="s">
        <v>453</v>
      </c>
      <c r="C49" s="43">
        <f>SUM(C44:C48)</f>
        <v>4190</v>
      </c>
      <c r="D49" s="43">
        <f>SUM(D44:D48)</f>
        <v>3887</v>
      </c>
      <c r="E49" s="43">
        <f>SUM(E44:E48)</f>
        <v>3818</v>
      </c>
    </row>
    <row r="50" spans="1:5" ht="17.25" customHeight="1" x14ac:dyDescent="0.25">
      <c r="A50" s="40" t="s">
        <v>690</v>
      </c>
      <c r="B50" s="55" t="s">
        <v>454</v>
      </c>
      <c r="C50" s="80">
        <f>C29+C32+C40+C43+C49</f>
        <v>8420</v>
      </c>
      <c r="D50" s="80">
        <f>D29+D32+D40+D43+D49</f>
        <v>8506</v>
      </c>
      <c r="E50" s="80">
        <f>E29+E32+E40+E43+E49</f>
        <v>8085</v>
      </c>
    </row>
    <row r="51" spans="1:5" ht="17.25" customHeight="1" x14ac:dyDescent="0.25">
      <c r="A51" s="13" t="s">
        <v>455</v>
      </c>
      <c r="B51" s="31" t="s">
        <v>456</v>
      </c>
      <c r="C51" s="43"/>
      <c r="D51" s="43"/>
      <c r="E51" s="43"/>
    </row>
    <row r="52" spans="1:5" ht="15" customHeight="1" x14ac:dyDescent="0.25">
      <c r="A52" s="13" t="s">
        <v>691</v>
      </c>
      <c r="B52" s="31" t="s">
        <v>457</v>
      </c>
      <c r="C52" s="43"/>
      <c r="D52" s="43"/>
      <c r="E52" s="43"/>
    </row>
    <row r="53" spans="1:5" ht="15" customHeight="1" x14ac:dyDescent="0.25">
      <c r="A53" s="17" t="s">
        <v>752</v>
      </c>
      <c r="B53" s="31" t="s">
        <v>458</v>
      </c>
      <c r="C53" s="43"/>
      <c r="D53" s="43"/>
      <c r="E53" s="43"/>
    </row>
    <row r="54" spans="1:5" ht="15.75" customHeight="1" x14ac:dyDescent="0.25">
      <c r="A54" s="17" t="s">
        <v>753</v>
      </c>
      <c r="B54" s="31" t="s">
        <v>459</v>
      </c>
      <c r="C54" s="43"/>
      <c r="D54" s="43"/>
      <c r="E54" s="43"/>
    </row>
    <row r="55" spans="1:5" ht="17.25" customHeight="1" x14ac:dyDescent="0.25">
      <c r="A55" s="17" t="s">
        <v>754</v>
      </c>
      <c r="B55" s="31" t="s">
        <v>460</v>
      </c>
      <c r="C55" s="43"/>
      <c r="D55" s="43"/>
      <c r="E55" s="43"/>
    </row>
    <row r="56" spans="1:5" ht="14.25" customHeight="1" x14ac:dyDescent="0.25">
      <c r="A56" s="13" t="s">
        <v>755</v>
      </c>
      <c r="B56" s="31" t="s">
        <v>461</v>
      </c>
      <c r="C56" s="43"/>
      <c r="D56" s="43"/>
      <c r="E56" s="43"/>
    </row>
    <row r="57" spans="1:5" ht="18.75" customHeight="1" x14ac:dyDescent="0.25">
      <c r="A57" s="13" t="s">
        <v>756</v>
      </c>
      <c r="B57" s="31" t="s">
        <v>462</v>
      </c>
      <c r="C57" s="43"/>
      <c r="D57" s="43"/>
      <c r="E57" s="43"/>
    </row>
    <row r="58" spans="1:5" ht="17.25" customHeight="1" x14ac:dyDescent="0.25">
      <c r="A58" s="13" t="s">
        <v>757</v>
      </c>
      <c r="B58" s="31" t="s">
        <v>463</v>
      </c>
      <c r="C58" s="43"/>
      <c r="D58" s="43"/>
      <c r="E58" s="43"/>
    </row>
    <row r="59" spans="1:5" ht="16.5" customHeight="1" x14ac:dyDescent="0.25">
      <c r="A59" s="52" t="s">
        <v>720</v>
      </c>
      <c r="B59" s="55" t="s">
        <v>464</v>
      </c>
      <c r="C59" s="80">
        <f>SUM(C51:C58)</f>
        <v>0</v>
      </c>
      <c r="D59" s="80">
        <f>SUM(D51:D58)</f>
        <v>0</v>
      </c>
      <c r="E59" s="80">
        <f>SUM(E51:E58)</f>
        <v>0</v>
      </c>
    </row>
    <row r="60" spans="1:5" ht="18.75" customHeight="1" x14ac:dyDescent="0.25">
      <c r="A60" s="12" t="s">
        <v>761</v>
      </c>
      <c r="B60" s="31" t="s">
        <v>465</v>
      </c>
      <c r="C60" s="43"/>
      <c r="D60" s="43"/>
      <c r="E60" s="43"/>
    </row>
    <row r="61" spans="1:5" ht="16.5" customHeight="1" x14ac:dyDescent="0.25">
      <c r="A61" s="12" t="s">
        <v>466</v>
      </c>
      <c r="B61" s="31" t="s">
        <v>467</v>
      </c>
      <c r="C61" s="43"/>
      <c r="D61" s="43"/>
      <c r="E61" s="43"/>
    </row>
    <row r="62" spans="1:5" ht="16.5" customHeight="1" x14ac:dyDescent="0.25">
      <c r="A62" s="12" t="s">
        <v>468</v>
      </c>
      <c r="B62" s="31" t="s">
        <v>469</v>
      </c>
      <c r="C62" s="43"/>
      <c r="D62" s="43"/>
      <c r="E62" s="43"/>
    </row>
    <row r="63" spans="1:5" ht="16.5" customHeight="1" x14ac:dyDescent="0.25">
      <c r="A63" s="12" t="s">
        <v>721</v>
      </c>
      <c r="B63" s="31" t="s">
        <v>470</v>
      </c>
      <c r="C63" s="43"/>
      <c r="D63" s="43"/>
      <c r="E63" s="43"/>
    </row>
    <row r="64" spans="1:5" ht="15" customHeight="1" x14ac:dyDescent="0.25">
      <c r="A64" s="12" t="s">
        <v>762</v>
      </c>
      <c r="B64" s="31" t="s">
        <v>471</v>
      </c>
      <c r="C64" s="43"/>
      <c r="D64" s="43"/>
      <c r="E64" s="43"/>
    </row>
    <row r="65" spans="1:5" ht="15" customHeight="1" x14ac:dyDescent="0.25">
      <c r="A65" s="12" t="s">
        <v>723</v>
      </c>
      <c r="B65" s="31" t="s">
        <v>472</v>
      </c>
      <c r="C65" s="43"/>
      <c r="D65" s="43"/>
      <c r="E65" s="43"/>
    </row>
    <row r="66" spans="1:5" ht="16.5" customHeight="1" x14ac:dyDescent="0.25">
      <c r="A66" s="12" t="s">
        <v>763</v>
      </c>
      <c r="B66" s="31" t="s">
        <v>473</v>
      </c>
      <c r="C66" s="43"/>
      <c r="D66" s="43"/>
      <c r="E66" s="43"/>
    </row>
    <row r="67" spans="1:5" ht="15.75" customHeight="1" x14ac:dyDescent="0.25">
      <c r="A67" s="12" t="s">
        <v>764</v>
      </c>
      <c r="B67" s="31" t="s">
        <v>474</v>
      </c>
      <c r="C67" s="43"/>
      <c r="D67" s="43"/>
      <c r="E67" s="43"/>
    </row>
    <row r="68" spans="1:5" ht="15.75" customHeight="1" x14ac:dyDescent="0.25">
      <c r="A68" s="12" t="s">
        <v>475</v>
      </c>
      <c r="B68" s="31" t="s">
        <v>476</v>
      </c>
      <c r="C68" s="43"/>
      <c r="D68" s="43"/>
      <c r="E68" s="43"/>
    </row>
    <row r="69" spans="1:5" x14ac:dyDescent="0.25">
      <c r="A69" s="20" t="s">
        <v>477</v>
      </c>
      <c r="B69" s="31" t="s">
        <v>478</v>
      </c>
      <c r="C69" s="43"/>
      <c r="D69" s="43"/>
      <c r="E69" s="43"/>
    </row>
    <row r="70" spans="1:5" ht="15" customHeight="1" x14ac:dyDescent="0.25">
      <c r="A70" s="12" t="s">
        <v>765</v>
      </c>
      <c r="B70" s="31" t="s">
        <v>479</v>
      </c>
      <c r="C70" s="43"/>
      <c r="D70" s="43"/>
      <c r="E70" s="43"/>
    </row>
    <row r="71" spans="1:5" x14ac:dyDescent="0.25">
      <c r="A71" s="20" t="s">
        <v>134</v>
      </c>
      <c r="B71" s="31" t="s">
        <v>480</v>
      </c>
      <c r="C71" s="43"/>
      <c r="D71" s="43"/>
      <c r="E71" s="43"/>
    </row>
    <row r="72" spans="1:5" x14ac:dyDescent="0.25">
      <c r="A72" s="20" t="s">
        <v>135</v>
      </c>
      <c r="B72" s="31" t="s">
        <v>480</v>
      </c>
      <c r="C72" s="43"/>
      <c r="D72" s="43"/>
      <c r="E72" s="43"/>
    </row>
    <row r="73" spans="1:5" ht="15.75" customHeight="1" x14ac:dyDescent="0.25">
      <c r="A73" s="52" t="s">
        <v>726</v>
      </c>
      <c r="B73" s="55" t="s">
        <v>481</v>
      </c>
      <c r="C73" s="80"/>
      <c r="D73" s="80"/>
      <c r="E73" s="80"/>
    </row>
    <row r="74" spans="1:5" ht="15.75" x14ac:dyDescent="0.25">
      <c r="A74" s="61" t="s">
        <v>83</v>
      </c>
      <c r="B74" s="55"/>
      <c r="C74" s="43"/>
      <c r="D74" s="43"/>
      <c r="E74" s="43"/>
    </row>
    <row r="75" spans="1:5" x14ac:dyDescent="0.25">
      <c r="A75" s="35" t="s">
        <v>482</v>
      </c>
      <c r="B75" s="31" t="s">
        <v>483</v>
      </c>
      <c r="C75" s="43"/>
      <c r="D75" s="43"/>
      <c r="E75" s="43"/>
    </row>
    <row r="76" spans="1:5" x14ac:dyDescent="0.25">
      <c r="A76" s="35" t="s">
        <v>766</v>
      </c>
      <c r="B76" s="31" t="s">
        <v>484</v>
      </c>
      <c r="C76" s="43"/>
      <c r="D76" s="43"/>
      <c r="E76" s="43"/>
    </row>
    <row r="77" spans="1:5" x14ac:dyDescent="0.25">
      <c r="A77" s="35" t="s">
        <v>485</v>
      </c>
      <c r="B77" s="31" t="s">
        <v>486</v>
      </c>
      <c r="C77" s="43"/>
      <c r="D77" s="43"/>
      <c r="E77" s="43"/>
    </row>
    <row r="78" spans="1:5" x14ac:dyDescent="0.25">
      <c r="A78" s="35" t="s">
        <v>487</v>
      </c>
      <c r="B78" s="31" t="s">
        <v>488</v>
      </c>
      <c r="C78" s="43">
        <v>400</v>
      </c>
      <c r="D78" s="43">
        <v>0</v>
      </c>
      <c r="E78" s="43">
        <v>0</v>
      </c>
    </row>
    <row r="79" spans="1:5" x14ac:dyDescent="0.25">
      <c r="A79" s="6" t="s">
        <v>489</v>
      </c>
      <c r="B79" s="31" t="s">
        <v>490</v>
      </c>
      <c r="C79" s="43"/>
      <c r="D79" s="43"/>
      <c r="E79" s="43"/>
    </row>
    <row r="80" spans="1:5" x14ac:dyDescent="0.25">
      <c r="A80" s="6" t="s">
        <v>491</v>
      </c>
      <c r="B80" s="31" t="s">
        <v>492</v>
      </c>
      <c r="C80" s="43"/>
      <c r="D80" s="43"/>
      <c r="E80" s="43"/>
    </row>
    <row r="81" spans="1:5" x14ac:dyDescent="0.25">
      <c r="A81" s="6" t="s">
        <v>493</v>
      </c>
      <c r="B81" s="31" t="s">
        <v>494</v>
      </c>
      <c r="C81" s="43">
        <v>108</v>
      </c>
      <c r="D81" s="43">
        <v>0</v>
      </c>
      <c r="E81" s="43">
        <v>0</v>
      </c>
    </row>
    <row r="82" spans="1:5" x14ac:dyDescent="0.25">
      <c r="A82" s="53" t="s">
        <v>727</v>
      </c>
      <c r="B82" s="55" t="s">
        <v>495</v>
      </c>
      <c r="C82" s="80">
        <f>SUM(C75:C81)</f>
        <v>508</v>
      </c>
      <c r="D82" s="80">
        <f>SUM(D75:D81)</f>
        <v>0</v>
      </c>
      <c r="E82" s="80">
        <f>SUM(E75:E81)</f>
        <v>0</v>
      </c>
    </row>
    <row r="83" spans="1:5" ht="15" customHeight="1" x14ac:dyDescent="0.25">
      <c r="A83" s="13" t="s">
        <v>496</v>
      </c>
      <c r="B83" s="31" t="s">
        <v>497</v>
      </c>
      <c r="C83" s="43"/>
      <c r="D83" s="43"/>
      <c r="E83" s="43"/>
    </row>
    <row r="84" spans="1:5" ht="15" customHeight="1" x14ac:dyDescent="0.25">
      <c r="A84" s="13" t="s">
        <v>498</v>
      </c>
      <c r="B84" s="31" t="s">
        <v>499</v>
      </c>
      <c r="C84" s="43"/>
      <c r="D84" s="43"/>
      <c r="E84" s="43"/>
    </row>
    <row r="85" spans="1:5" ht="17.25" customHeight="1" x14ac:dyDescent="0.25">
      <c r="A85" s="13" t="s">
        <v>500</v>
      </c>
      <c r="B85" s="31" t="s">
        <v>501</v>
      </c>
      <c r="C85" s="43"/>
      <c r="D85" s="43"/>
      <c r="E85" s="43"/>
    </row>
    <row r="86" spans="1:5" ht="17.25" customHeight="1" x14ac:dyDescent="0.25">
      <c r="A86" s="13" t="s">
        <v>502</v>
      </c>
      <c r="B86" s="31" t="s">
        <v>503</v>
      </c>
      <c r="C86" s="43"/>
      <c r="D86" s="43"/>
      <c r="E86" s="43"/>
    </row>
    <row r="87" spans="1:5" ht="16.5" customHeight="1" x14ac:dyDescent="0.25">
      <c r="A87" s="52" t="s">
        <v>728</v>
      </c>
      <c r="B87" s="55" t="s">
        <v>504</v>
      </c>
      <c r="C87" s="80"/>
      <c r="D87" s="80"/>
      <c r="E87" s="80"/>
    </row>
    <row r="88" spans="1:5" ht="15" customHeight="1" x14ac:dyDescent="0.25">
      <c r="A88" s="13" t="s">
        <v>505</v>
      </c>
      <c r="B88" s="31" t="s">
        <v>506</v>
      </c>
      <c r="C88" s="43"/>
      <c r="D88" s="43"/>
      <c r="E88" s="43"/>
    </row>
    <row r="89" spans="1:5" ht="15" customHeight="1" x14ac:dyDescent="0.25">
      <c r="A89" s="13" t="s">
        <v>767</v>
      </c>
      <c r="B89" s="31" t="s">
        <v>507</v>
      </c>
      <c r="C89" s="43"/>
      <c r="D89" s="43"/>
      <c r="E89" s="43"/>
    </row>
    <row r="90" spans="1:5" ht="15.75" customHeight="1" x14ac:dyDescent="0.25">
      <c r="A90" s="13" t="s">
        <v>768</v>
      </c>
      <c r="B90" s="31" t="s">
        <v>508</v>
      </c>
      <c r="C90" s="43"/>
      <c r="D90" s="43"/>
      <c r="E90" s="43"/>
    </row>
    <row r="91" spans="1:5" ht="15.75" customHeight="1" x14ac:dyDescent="0.25">
      <c r="A91" s="13" t="s">
        <v>769</v>
      </c>
      <c r="B91" s="31" t="s">
        <v>509</v>
      </c>
      <c r="C91" s="43"/>
      <c r="D91" s="43"/>
      <c r="E91" s="43"/>
    </row>
    <row r="92" spans="1:5" ht="18" customHeight="1" x14ac:dyDescent="0.25">
      <c r="A92" s="13" t="s">
        <v>770</v>
      </c>
      <c r="B92" s="31" t="s">
        <v>510</v>
      </c>
      <c r="C92" s="43"/>
      <c r="D92" s="43"/>
      <c r="E92" s="43"/>
    </row>
    <row r="93" spans="1:5" ht="16.5" customHeight="1" x14ac:dyDescent="0.25">
      <c r="A93" s="13" t="s">
        <v>771</v>
      </c>
      <c r="B93" s="31" t="s">
        <v>511</v>
      </c>
      <c r="C93" s="43"/>
      <c r="D93" s="43"/>
      <c r="E93" s="43"/>
    </row>
    <row r="94" spans="1:5" ht="17.25" customHeight="1" x14ac:dyDescent="0.25">
      <c r="A94" s="13" t="s">
        <v>512</v>
      </c>
      <c r="B94" s="31" t="s">
        <v>513</v>
      </c>
      <c r="C94" s="43"/>
      <c r="D94" s="43"/>
      <c r="E94" s="43"/>
    </row>
    <row r="95" spans="1:5" ht="19.5" customHeight="1" x14ac:dyDescent="0.25">
      <c r="A95" s="13" t="s">
        <v>772</v>
      </c>
      <c r="B95" s="31" t="s">
        <v>514</v>
      </c>
      <c r="C95" s="43"/>
      <c r="D95" s="43"/>
      <c r="E95" s="43"/>
    </row>
    <row r="96" spans="1:5" ht="18" customHeight="1" x14ac:dyDescent="0.25">
      <c r="A96" s="52" t="s">
        <v>729</v>
      </c>
      <c r="B96" s="55" t="s">
        <v>515</v>
      </c>
      <c r="C96" s="80"/>
      <c r="D96" s="80"/>
      <c r="E96" s="80"/>
    </row>
    <row r="97" spans="1:5" ht="15.75" x14ac:dyDescent="0.25">
      <c r="A97" s="61" t="s">
        <v>82</v>
      </c>
      <c r="B97" s="55"/>
      <c r="C97" s="43"/>
      <c r="D97" s="43"/>
      <c r="E97" s="43"/>
    </row>
    <row r="98" spans="1:5" ht="15.75" x14ac:dyDescent="0.25">
      <c r="A98" s="36" t="s">
        <v>780</v>
      </c>
      <c r="B98" s="37" t="s">
        <v>516</v>
      </c>
      <c r="C98" s="80">
        <f>C24+C25+C50+C59+C73+C82+C87+C96</f>
        <v>17133</v>
      </c>
      <c r="D98" s="80">
        <f>D24+D25+D50+D59+D73+D82+D87+D96</f>
        <v>17289</v>
      </c>
      <c r="E98" s="80">
        <f>E24+E25+E50+E59+E73+E82+E87+E96</f>
        <v>16800</v>
      </c>
    </row>
    <row r="99" spans="1:5" ht="17.25" customHeight="1" x14ac:dyDescent="0.25">
      <c r="A99" s="13" t="s">
        <v>773</v>
      </c>
      <c r="B99" s="5" t="s">
        <v>517</v>
      </c>
      <c r="C99" s="13"/>
      <c r="D99" s="13"/>
      <c r="E99" s="13"/>
    </row>
    <row r="100" spans="1:5" ht="16.5" customHeight="1" x14ac:dyDescent="0.25">
      <c r="A100" s="13" t="s">
        <v>520</v>
      </c>
      <c r="B100" s="5" t="s">
        <v>521</v>
      </c>
      <c r="C100" s="13"/>
      <c r="D100" s="13"/>
      <c r="E100" s="13"/>
    </row>
    <row r="101" spans="1:5" ht="17.25" customHeight="1" x14ac:dyDescent="0.25">
      <c r="A101" s="13" t="s">
        <v>774</v>
      </c>
      <c r="B101" s="5" t="s">
        <v>522</v>
      </c>
      <c r="C101" s="13"/>
      <c r="D101" s="13"/>
      <c r="E101" s="13"/>
    </row>
    <row r="102" spans="1:5" ht="16.5" customHeight="1" x14ac:dyDescent="0.25">
      <c r="A102" s="15" t="s">
        <v>734</v>
      </c>
      <c r="B102" s="7" t="s">
        <v>524</v>
      </c>
      <c r="C102" s="15"/>
      <c r="D102" s="15"/>
      <c r="E102" s="15"/>
    </row>
    <row r="103" spans="1:5" x14ac:dyDescent="0.25">
      <c r="A103" s="38" t="s">
        <v>775</v>
      </c>
      <c r="B103" s="5" t="s">
        <v>525</v>
      </c>
      <c r="C103" s="38"/>
      <c r="D103" s="38"/>
      <c r="E103" s="38"/>
    </row>
    <row r="104" spans="1:5" x14ac:dyDescent="0.25">
      <c r="A104" s="38" t="s">
        <v>740</v>
      </c>
      <c r="B104" s="5" t="s">
        <v>528</v>
      </c>
      <c r="C104" s="38"/>
      <c r="D104" s="38"/>
      <c r="E104" s="38"/>
    </row>
    <row r="105" spans="1:5" ht="16.5" customHeight="1" x14ac:dyDescent="0.25">
      <c r="A105" s="13" t="s">
        <v>529</v>
      </c>
      <c r="B105" s="5" t="s">
        <v>530</v>
      </c>
      <c r="C105" s="13"/>
      <c r="D105" s="13"/>
      <c r="E105" s="13"/>
    </row>
    <row r="106" spans="1:5" ht="18" customHeight="1" x14ac:dyDescent="0.25">
      <c r="A106" s="13" t="s">
        <v>776</v>
      </c>
      <c r="B106" s="5" t="s">
        <v>531</v>
      </c>
      <c r="C106" s="13"/>
      <c r="D106" s="13"/>
      <c r="E106" s="13"/>
    </row>
    <row r="107" spans="1:5" x14ac:dyDescent="0.25">
      <c r="A107" s="14" t="s">
        <v>737</v>
      </c>
      <c r="B107" s="7" t="s">
        <v>532</v>
      </c>
      <c r="C107" s="14"/>
      <c r="D107" s="14"/>
      <c r="E107" s="14"/>
    </row>
    <row r="108" spans="1:5" x14ac:dyDescent="0.25">
      <c r="A108" s="38" t="s">
        <v>533</v>
      </c>
      <c r="B108" s="5" t="s">
        <v>534</v>
      </c>
      <c r="C108" s="38"/>
      <c r="D108" s="38"/>
      <c r="E108" s="38"/>
    </row>
    <row r="109" spans="1:5" x14ac:dyDescent="0.25">
      <c r="A109" s="38" t="s">
        <v>535</v>
      </c>
      <c r="B109" s="5" t="s">
        <v>536</v>
      </c>
      <c r="C109" s="38"/>
      <c r="D109" s="38"/>
      <c r="E109" s="38"/>
    </row>
    <row r="110" spans="1:5" x14ac:dyDescent="0.25">
      <c r="A110" s="14" t="s">
        <v>537</v>
      </c>
      <c r="B110" s="7" t="s">
        <v>538</v>
      </c>
      <c r="C110" s="82"/>
      <c r="D110" s="82"/>
      <c r="E110" s="82"/>
    </row>
    <row r="111" spans="1:5" x14ac:dyDescent="0.25">
      <c r="A111" s="38" t="s">
        <v>539</v>
      </c>
      <c r="B111" s="5" t="s">
        <v>540</v>
      </c>
      <c r="C111" s="38"/>
      <c r="D111" s="38"/>
      <c r="E111" s="38"/>
    </row>
    <row r="112" spans="1:5" x14ac:dyDescent="0.25">
      <c r="A112" s="38" t="s">
        <v>541</v>
      </c>
      <c r="B112" s="5" t="s">
        <v>542</v>
      </c>
      <c r="C112" s="38"/>
      <c r="D112" s="38"/>
      <c r="E112" s="38"/>
    </row>
    <row r="113" spans="1:5" x14ac:dyDescent="0.25">
      <c r="A113" s="38" t="s">
        <v>543</v>
      </c>
      <c r="B113" s="5" t="s">
        <v>544</v>
      </c>
      <c r="C113" s="38"/>
      <c r="D113" s="38"/>
      <c r="E113" s="38"/>
    </row>
    <row r="114" spans="1:5" x14ac:dyDescent="0.25">
      <c r="A114" s="39" t="s">
        <v>738</v>
      </c>
      <c r="B114" s="40" t="s">
        <v>545</v>
      </c>
      <c r="C114" s="14"/>
      <c r="D114" s="14"/>
      <c r="E114" s="14"/>
    </row>
    <row r="115" spans="1:5" x14ac:dyDescent="0.25">
      <c r="A115" s="38" t="s">
        <v>546</v>
      </c>
      <c r="B115" s="5" t="s">
        <v>547</v>
      </c>
      <c r="C115" s="38"/>
      <c r="D115" s="38"/>
      <c r="E115" s="38"/>
    </row>
    <row r="116" spans="1:5" ht="16.5" customHeight="1" x14ac:dyDescent="0.25">
      <c r="A116" s="13" t="s">
        <v>548</v>
      </c>
      <c r="B116" s="5" t="s">
        <v>549</v>
      </c>
      <c r="C116" s="13"/>
      <c r="D116" s="13"/>
      <c r="E116" s="13"/>
    </row>
    <row r="117" spans="1:5" x14ac:dyDescent="0.25">
      <c r="A117" s="38" t="s">
        <v>777</v>
      </c>
      <c r="B117" s="5" t="s">
        <v>550</v>
      </c>
      <c r="C117" s="38"/>
      <c r="D117" s="38"/>
      <c r="E117" s="38"/>
    </row>
    <row r="118" spans="1:5" x14ac:dyDescent="0.25">
      <c r="A118" s="38" t="s">
        <v>743</v>
      </c>
      <c r="B118" s="5" t="s">
        <v>551</v>
      </c>
      <c r="C118" s="38"/>
      <c r="D118" s="38"/>
      <c r="E118" s="38"/>
    </row>
    <row r="119" spans="1:5" x14ac:dyDescent="0.25">
      <c r="A119" s="39" t="s">
        <v>744</v>
      </c>
      <c r="B119" s="40" t="s">
        <v>555</v>
      </c>
      <c r="C119" s="14"/>
      <c r="D119" s="14"/>
      <c r="E119" s="14"/>
    </row>
    <row r="120" spans="1:5" ht="15.75" customHeight="1" x14ac:dyDescent="0.25">
      <c r="A120" s="13" t="s">
        <v>556</v>
      </c>
      <c r="B120" s="5" t="s">
        <v>557</v>
      </c>
      <c r="C120" s="13"/>
      <c r="D120" s="13"/>
      <c r="E120" s="13"/>
    </row>
    <row r="121" spans="1:5" ht="15.75" x14ac:dyDescent="0.25">
      <c r="A121" s="41" t="s">
        <v>781</v>
      </c>
      <c r="B121" s="42" t="s">
        <v>558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</row>
    <row r="122" spans="1:5" ht="15.75" x14ac:dyDescent="0.25">
      <c r="A122" s="46" t="s">
        <v>3</v>
      </c>
      <c r="B122" s="47"/>
      <c r="C122" s="80">
        <f>C98+C121</f>
        <v>17133</v>
      </c>
      <c r="D122" s="80">
        <f>D98+D121</f>
        <v>17289</v>
      </c>
      <c r="E122" s="80">
        <f>E98+E121</f>
        <v>16800</v>
      </c>
    </row>
  </sheetData>
  <mergeCells count="2">
    <mergeCell ref="A1:E1"/>
    <mergeCell ref="A2:E2"/>
  </mergeCells>
  <phoneticPr fontId="33" type="noConversion"/>
  <pageMargins left="0.75" right="0.75" top="1" bottom="1" header="0.5" footer="0.5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106" zoomScaleNormal="100" workbookViewId="0">
      <selection activeCell="C68" sqref="C68"/>
    </sheetView>
  </sheetViews>
  <sheetFormatPr defaultRowHeight="15" x14ac:dyDescent="0.25"/>
  <cols>
    <col min="1" max="1" width="92.140625" customWidth="1"/>
    <col min="3" max="3" width="19.7109375" style="146" customWidth="1"/>
    <col min="4" max="4" width="19.28515625" style="146" customWidth="1"/>
    <col min="5" max="5" width="20.5703125" style="146" customWidth="1"/>
  </cols>
  <sheetData>
    <row r="1" spans="1:5" ht="15" customHeight="1" x14ac:dyDescent="0.25">
      <c r="A1" s="93" t="s">
        <v>850</v>
      </c>
      <c r="B1" s="94"/>
      <c r="C1" s="145"/>
      <c r="D1" s="145"/>
      <c r="E1" s="145"/>
    </row>
    <row r="2" spans="1:5" x14ac:dyDescent="0.25">
      <c r="A2" s="408" t="s">
        <v>48</v>
      </c>
      <c r="B2" s="409"/>
      <c r="C2" s="409"/>
      <c r="D2" s="409"/>
      <c r="E2" s="409"/>
    </row>
    <row r="3" spans="1:5" ht="18" x14ac:dyDescent="0.25">
      <c r="A3" s="51"/>
      <c r="D3" s="146" t="s">
        <v>788</v>
      </c>
    </row>
    <row r="4" spans="1:5" x14ac:dyDescent="0.25">
      <c r="A4" s="83" t="s">
        <v>351</v>
      </c>
    </row>
    <row r="5" spans="1:5" ht="30.75" x14ac:dyDescent="0.3">
      <c r="A5" s="2" t="s">
        <v>379</v>
      </c>
      <c r="B5" s="3" t="s">
        <v>380</v>
      </c>
      <c r="C5" s="147" t="s">
        <v>275</v>
      </c>
      <c r="D5" s="148" t="s">
        <v>277</v>
      </c>
      <c r="E5" s="149" t="s">
        <v>849</v>
      </c>
    </row>
    <row r="6" spans="1:5" x14ac:dyDescent="0.25">
      <c r="A6" s="29" t="s">
        <v>381</v>
      </c>
      <c r="B6" s="30" t="s">
        <v>382</v>
      </c>
      <c r="C6" s="150">
        <v>20990000</v>
      </c>
      <c r="D6" s="150">
        <v>20868564</v>
      </c>
      <c r="E6" s="150">
        <v>19876262</v>
      </c>
    </row>
    <row r="7" spans="1:5" x14ac:dyDescent="0.25">
      <c r="A7" s="29" t="s">
        <v>383</v>
      </c>
      <c r="B7" s="31" t="s">
        <v>384</v>
      </c>
      <c r="C7" s="150"/>
      <c r="D7" s="146">
        <v>109436</v>
      </c>
      <c r="E7" s="150">
        <v>109436</v>
      </c>
    </row>
    <row r="8" spans="1:5" x14ac:dyDescent="0.25">
      <c r="A8" s="29" t="s">
        <v>385</v>
      </c>
      <c r="B8" s="31" t="s">
        <v>386</v>
      </c>
      <c r="C8" s="150"/>
      <c r="D8" s="150"/>
      <c r="E8" s="150"/>
    </row>
    <row r="9" spans="1:5" x14ac:dyDescent="0.25">
      <c r="A9" s="32" t="s">
        <v>387</v>
      </c>
      <c r="B9" s="31" t="s">
        <v>388</v>
      </c>
      <c r="C9" s="150">
        <v>1512000</v>
      </c>
      <c r="D9" s="150">
        <v>1602681</v>
      </c>
      <c r="E9" s="150">
        <v>1602681</v>
      </c>
    </row>
    <row r="10" spans="1:5" x14ac:dyDescent="0.25">
      <c r="A10" s="32" t="s">
        <v>389</v>
      </c>
      <c r="B10" s="31" t="s">
        <v>390</v>
      </c>
      <c r="C10" s="150"/>
      <c r="D10" s="150"/>
      <c r="E10" s="150"/>
    </row>
    <row r="11" spans="1:5" x14ac:dyDescent="0.25">
      <c r="A11" s="32" t="s">
        <v>391</v>
      </c>
      <c r="B11" s="31" t="s">
        <v>392</v>
      </c>
      <c r="C11" s="150"/>
      <c r="D11" s="150"/>
      <c r="E11" s="150"/>
    </row>
    <row r="12" spans="1:5" x14ac:dyDescent="0.25">
      <c r="A12" s="32" t="s">
        <v>393</v>
      </c>
      <c r="B12" s="31" t="s">
        <v>394</v>
      </c>
      <c r="C12" s="150">
        <v>626000</v>
      </c>
      <c r="D12" s="150">
        <v>576424</v>
      </c>
      <c r="E12" s="150">
        <v>477000</v>
      </c>
    </row>
    <row r="13" spans="1:5" x14ac:dyDescent="0.25">
      <c r="A13" s="32" t="s">
        <v>395</v>
      </c>
      <c r="B13" s="31" t="s">
        <v>396</v>
      </c>
      <c r="C13" s="150"/>
      <c r="D13" s="150"/>
      <c r="E13" s="150"/>
    </row>
    <row r="14" spans="1:5" x14ac:dyDescent="0.25">
      <c r="A14" s="5" t="s">
        <v>397</v>
      </c>
      <c r="B14" s="31" t="s">
        <v>398</v>
      </c>
      <c r="C14" s="150"/>
      <c r="D14" s="150"/>
      <c r="E14" s="150"/>
    </row>
    <row r="15" spans="1:5" x14ac:dyDescent="0.25">
      <c r="A15" s="5" t="s">
        <v>399</v>
      </c>
      <c r="B15" s="31" t="s">
        <v>400</v>
      </c>
      <c r="C15" s="150"/>
      <c r="D15" s="150"/>
      <c r="E15" s="150"/>
    </row>
    <row r="16" spans="1:5" x14ac:dyDescent="0.25">
      <c r="A16" s="5" t="s">
        <v>401</v>
      </c>
      <c r="B16" s="31" t="s">
        <v>402</v>
      </c>
      <c r="C16" s="150"/>
      <c r="D16" s="150"/>
      <c r="E16" s="150"/>
    </row>
    <row r="17" spans="1:5" x14ac:dyDescent="0.25">
      <c r="A17" s="5" t="s">
        <v>403</v>
      </c>
      <c r="B17" s="31" t="s">
        <v>404</v>
      </c>
      <c r="C17" s="150"/>
      <c r="D17" s="150"/>
      <c r="E17" s="150"/>
    </row>
    <row r="18" spans="1:5" x14ac:dyDescent="0.25">
      <c r="A18" s="5" t="s">
        <v>745</v>
      </c>
      <c r="B18" s="31" t="s">
        <v>405</v>
      </c>
      <c r="C18" s="150">
        <v>0</v>
      </c>
      <c r="D18" s="150">
        <v>2600</v>
      </c>
      <c r="E18" s="150">
        <v>2600</v>
      </c>
    </row>
    <row r="19" spans="1:5" x14ac:dyDescent="0.25">
      <c r="A19" s="33" t="s">
        <v>684</v>
      </c>
      <c r="B19" s="34" t="s">
        <v>406</v>
      </c>
      <c r="C19" s="151">
        <f>SUM(C6:C18)</f>
        <v>23128000</v>
      </c>
      <c r="D19" s="151">
        <f>SUM(D6:D18)</f>
        <v>23159705</v>
      </c>
      <c r="E19" s="151">
        <f>SUM(E6:E18)</f>
        <v>22067979</v>
      </c>
    </row>
    <row r="20" spans="1:5" x14ac:dyDescent="0.25">
      <c r="A20" s="5" t="s">
        <v>407</v>
      </c>
      <c r="B20" s="31" t="s">
        <v>408</v>
      </c>
      <c r="C20" s="150">
        <v>10993000</v>
      </c>
      <c r="D20" s="150">
        <v>10993000</v>
      </c>
      <c r="E20" s="150">
        <v>9203792</v>
      </c>
    </row>
    <row r="21" spans="1:5" x14ac:dyDescent="0.25">
      <c r="A21" s="5" t="s">
        <v>409</v>
      </c>
      <c r="B21" s="31" t="s">
        <v>410</v>
      </c>
      <c r="C21" s="150"/>
      <c r="D21" s="150"/>
      <c r="E21" s="150"/>
    </row>
    <row r="22" spans="1:5" x14ac:dyDescent="0.25">
      <c r="A22" s="6" t="s">
        <v>411</v>
      </c>
      <c r="B22" s="31" t="s">
        <v>412</v>
      </c>
      <c r="C22" s="150">
        <v>2454000</v>
      </c>
      <c r="D22" s="150">
        <v>3300973</v>
      </c>
      <c r="E22" s="150">
        <v>3300973</v>
      </c>
    </row>
    <row r="23" spans="1:5" x14ac:dyDescent="0.25">
      <c r="A23" s="7" t="s">
        <v>685</v>
      </c>
      <c r="B23" s="34" t="s">
        <v>413</v>
      </c>
      <c r="C23" s="150">
        <f>SUM(C20:C22)</f>
        <v>13447000</v>
      </c>
      <c r="D23" s="150">
        <f>SUM(D20:D22)</f>
        <v>14293973</v>
      </c>
      <c r="E23" s="150">
        <f>SUM(E20:E22)</f>
        <v>12504765</v>
      </c>
    </row>
    <row r="24" spans="1:5" x14ac:dyDescent="0.25">
      <c r="A24" s="54" t="s">
        <v>778</v>
      </c>
      <c r="B24" s="55" t="s">
        <v>414</v>
      </c>
      <c r="C24" s="152">
        <f>C19+C23</f>
        <v>36575000</v>
      </c>
      <c r="D24" s="152">
        <f>D19+D23</f>
        <v>37453678</v>
      </c>
      <c r="E24" s="152">
        <f>E19+E23</f>
        <v>34572744</v>
      </c>
    </row>
    <row r="25" spans="1:5" x14ac:dyDescent="0.25">
      <c r="A25" s="40" t="s">
        <v>746</v>
      </c>
      <c r="B25" s="55" t="s">
        <v>415</v>
      </c>
      <c r="C25" s="152">
        <v>7290000</v>
      </c>
      <c r="D25" s="152">
        <v>7290507</v>
      </c>
      <c r="E25" s="152">
        <v>6539385</v>
      </c>
    </row>
    <row r="26" spans="1:5" x14ac:dyDescent="0.25">
      <c r="A26" s="5" t="s">
        <v>416</v>
      </c>
      <c r="B26" s="31" t="s">
        <v>417</v>
      </c>
      <c r="C26" s="150">
        <v>50000</v>
      </c>
      <c r="D26" s="150">
        <v>50000</v>
      </c>
      <c r="E26" s="150">
        <v>36629</v>
      </c>
    </row>
    <row r="27" spans="1:5" x14ac:dyDescent="0.25">
      <c r="A27" s="5" t="s">
        <v>418</v>
      </c>
      <c r="B27" s="31" t="s">
        <v>419</v>
      </c>
      <c r="C27" s="150">
        <v>978000</v>
      </c>
      <c r="D27" s="150">
        <v>4477803</v>
      </c>
      <c r="E27" s="150">
        <v>4204625</v>
      </c>
    </row>
    <row r="28" spans="1:5" x14ac:dyDescent="0.25">
      <c r="A28" s="5" t="s">
        <v>420</v>
      </c>
      <c r="B28" s="31" t="s">
        <v>421</v>
      </c>
      <c r="C28" s="150"/>
      <c r="D28" s="150"/>
      <c r="E28" s="150"/>
    </row>
    <row r="29" spans="1:5" x14ac:dyDescent="0.25">
      <c r="A29" s="7" t="s">
        <v>686</v>
      </c>
      <c r="B29" s="34" t="s">
        <v>422</v>
      </c>
      <c r="C29" s="150">
        <f>SUM(C26:C28)</f>
        <v>1028000</v>
      </c>
      <c r="D29" s="150">
        <f>SUM(D26:D28)</f>
        <v>4527803</v>
      </c>
      <c r="E29" s="150">
        <f>SUM(E26:E28)</f>
        <v>4241254</v>
      </c>
    </row>
    <row r="30" spans="1:5" x14ac:dyDescent="0.25">
      <c r="A30" s="5" t="s">
        <v>423</v>
      </c>
      <c r="B30" s="31" t="s">
        <v>424</v>
      </c>
      <c r="C30" s="150"/>
      <c r="D30" s="150"/>
      <c r="E30" s="150"/>
    </row>
    <row r="31" spans="1:5" x14ac:dyDescent="0.25">
      <c r="A31" s="5" t="s">
        <v>425</v>
      </c>
      <c r="B31" s="31" t="s">
        <v>426</v>
      </c>
      <c r="C31" s="150">
        <v>1465000</v>
      </c>
      <c r="D31" s="150">
        <v>1567000</v>
      </c>
      <c r="E31" s="150">
        <v>1291284</v>
      </c>
    </row>
    <row r="32" spans="1:5" x14ac:dyDescent="0.25">
      <c r="A32" s="7" t="s">
        <v>779</v>
      </c>
      <c r="B32" s="34" t="s">
        <v>427</v>
      </c>
      <c r="C32" s="150">
        <f>SUM(C30:C31)</f>
        <v>1465000</v>
      </c>
      <c r="D32" s="150">
        <f>SUM(D30:D31)</f>
        <v>1567000</v>
      </c>
      <c r="E32" s="150">
        <f>SUM(E30:E31)</f>
        <v>1291284</v>
      </c>
    </row>
    <row r="33" spans="1:5" x14ac:dyDescent="0.25">
      <c r="A33" s="5" t="s">
        <v>428</v>
      </c>
      <c r="B33" s="31" t="s">
        <v>429</v>
      </c>
      <c r="C33" s="150">
        <v>16340000</v>
      </c>
      <c r="D33" s="150">
        <v>16340000</v>
      </c>
      <c r="E33" s="150">
        <v>12198831</v>
      </c>
    </row>
    <row r="34" spans="1:5" x14ac:dyDescent="0.25">
      <c r="A34" s="5" t="s">
        <v>430</v>
      </c>
      <c r="B34" s="31" t="s">
        <v>431</v>
      </c>
      <c r="C34" s="150">
        <v>23000000</v>
      </c>
      <c r="D34" s="150">
        <v>23668363</v>
      </c>
      <c r="E34" s="150">
        <v>23526139</v>
      </c>
    </row>
    <row r="35" spans="1:5" x14ac:dyDescent="0.25">
      <c r="A35" s="5" t="s">
        <v>747</v>
      </c>
      <c r="B35" s="31" t="s">
        <v>432</v>
      </c>
      <c r="C35" s="150">
        <v>1590000</v>
      </c>
      <c r="D35" s="150">
        <v>921637</v>
      </c>
      <c r="E35" s="150">
        <v>301000</v>
      </c>
    </row>
    <row r="36" spans="1:5" x14ac:dyDescent="0.25">
      <c r="A36" s="5" t="s">
        <v>433</v>
      </c>
      <c r="B36" s="31" t="s">
        <v>434</v>
      </c>
      <c r="C36" s="150">
        <v>4800000</v>
      </c>
      <c r="D36" s="150">
        <v>5346200</v>
      </c>
      <c r="E36" s="153">
        <v>2739942</v>
      </c>
    </row>
    <row r="37" spans="1:5" x14ac:dyDescent="0.25">
      <c r="A37" s="10" t="s">
        <v>748</v>
      </c>
      <c r="B37" s="31" t="s">
        <v>435</v>
      </c>
      <c r="C37" s="150">
        <v>12442000</v>
      </c>
      <c r="D37" s="150">
        <v>13567651</v>
      </c>
      <c r="E37" s="150">
        <v>12001503</v>
      </c>
    </row>
    <row r="38" spans="1:5" x14ac:dyDescent="0.25">
      <c r="A38" s="6" t="s">
        <v>436</v>
      </c>
      <c r="B38" s="31" t="s">
        <v>437</v>
      </c>
      <c r="C38" s="150">
        <v>6613000</v>
      </c>
      <c r="D38" s="150">
        <v>6221600</v>
      </c>
      <c r="E38" s="150">
        <v>4817100</v>
      </c>
    </row>
    <row r="39" spans="1:5" x14ac:dyDescent="0.25">
      <c r="A39" s="5" t="s">
        <v>749</v>
      </c>
      <c r="B39" s="31" t="s">
        <v>438</v>
      </c>
      <c r="C39" s="150">
        <v>8930000</v>
      </c>
      <c r="D39" s="150">
        <v>9415846</v>
      </c>
      <c r="E39" s="150">
        <v>9415846</v>
      </c>
    </row>
    <row r="40" spans="1:5" x14ac:dyDescent="0.25">
      <c r="A40" s="7" t="s">
        <v>687</v>
      </c>
      <c r="B40" s="34" t="s">
        <v>439</v>
      </c>
      <c r="C40" s="150">
        <f>SUM(C33:C39)</f>
        <v>73715000</v>
      </c>
      <c r="D40" s="150">
        <f>SUM(D33:D39)</f>
        <v>75481297</v>
      </c>
      <c r="E40" s="150">
        <f>SUM(E33:E39)</f>
        <v>65000361</v>
      </c>
    </row>
    <row r="41" spans="1:5" x14ac:dyDescent="0.25">
      <c r="A41" s="5" t="s">
        <v>440</v>
      </c>
      <c r="B41" s="31" t="s">
        <v>441</v>
      </c>
      <c r="C41" s="150">
        <v>340000</v>
      </c>
      <c r="D41" s="150">
        <v>340000</v>
      </c>
      <c r="E41" s="150">
        <v>106790</v>
      </c>
    </row>
    <row r="42" spans="1:5" x14ac:dyDescent="0.25">
      <c r="A42" s="5" t="s">
        <v>442</v>
      </c>
      <c r="B42" s="31" t="s">
        <v>443</v>
      </c>
      <c r="C42" s="150"/>
      <c r="D42" s="150"/>
      <c r="E42" s="150"/>
    </row>
    <row r="43" spans="1:5" x14ac:dyDescent="0.25">
      <c r="A43" s="7" t="s">
        <v>688</v>
      </c>
      <c r="B43" s="34" t="s">
        <v>444</v>
      </c>
      <c r="C43" s="150">
        <f>SUM(C41:C42)</f>
        <v>340000</v>
      </c>
      <c r="D43" s="150">
        <f>SUM(D41:D42)</f>
        <v>340000</v>
      </c>
      <c r="E43" s="150">
        <f>SUM(E41:E42)</f>
        <v>106790</v>
      </c>
    </row>
    <row r="44" spans="1:5" x14ac:dyDescent="0.25">
      <c r="A44" s="5" t="s">
        <v>445</v>
      </c>
      <c r="B44" s="31" t="s">
        <v>446</v>
      </c>
      <c r="C44" s="150">
        <v>18992000</v>
      </c>
      <c r="D44" s="150">
        <v>19782027</v>
      </c>
      <c r="E44" s="150">
        <v>16797131</v>
      </c>
    </row>
    <row r="45" spans="1:5" x14ac:dyDescent="0.25">
      <c r="A45" s="5" t="s">
        <v>447</v>
      </c>
      <c r="B45" s="31" t="s">
        <v>448</v>
      </c>
      <c r="C45" s="150"/>
      <c r="D45" s="150">
        <v>5000</v>
      </c>
      <c r="E45" s="150">
        <v>5000</v>
      </c>
    </row>
    <row r="46" spans="1:5" x14ac:dyDescent="0.25">
      <c r="A46" s="5" t="s">
        <v>750</v>
      </c>
      <c r="B46" s="31" t="s">
        <v>449</v>
      </c>
      <c r="C46" s="150">
        <v>467000</v>
      </c>
      <c r="D46" s="150">
        <v>467000</v>
      </c>
      <c r="E46" s="150">
        <v>359588</v>
      </c>
    </row>
    <row r="47" spans="1:5" x14ac:dyDescent="0.25">
      <c r="A47" s="5" t="s">
        <v>751</v>
      </c>
      <c r="B47" s="31" t="s">
        <v>450</v>
      </c>
      <c r="C47" s="150"/>
      <c r="D47" s="150"/>
      <c r="E47" s="150"/>
    </row>
    <row r="48" spans="1:5" x14ac:dyDescent="0.25">
      <c r="A48" s="5" t="s">
        <v>451</v>
      </c>
      <c r="B48" s="31" t="s">
        <v>452</v>
      </c>
      <c r="C48" s="150">
        <v>3455000</v>
      </c>
      <c r="D48" s="150">
        <v>3097154</v>
      </c>
      <c r="E48" s="150">
        <v>3065727</v>
      </c>
    </row>
    <row r="49" spans="1:5" x14ac:dyDescent="0.25">
      <c r="A49" s="7" t="s">
        <v>689</v>
      </c>
      <c r="B49" s="34" t="s">
        <v>453</v>
      </c>
      <c r="C49" s="150">
        <f>SUM(C44:C48)</f>
        <v>22914000</v>
      </c>
      <c r="D49" s="150">
        <f>SUM(D44:D48)</f>
        <v>23351181</v>
      </c>
      <c r="E49" s="150">
        <f>SUM(E44:E48)</f>
        <v>20227446</v>
      </c>
    </row>
    <row r="50" spans="1:5" x14ac:dyDescent="0.25">
      <c r="A50" s="40" t="s">
        <v>690</v>
      </c>
      <c r="B50" s="55" t="s">
        <v>454</v>
      </c>
      <c r="C50" s="152">
        <f>C29+C32+C40+C43+C49</f>
        <v>99462000</v>
      </c>
      <c r="D50" s="152">
        <f>D29+D32+D40+D43+D49</f>
        <v>105267281</v>
      </c>
      <c r="E50" s="152">
        <f>E29+E32+E40+E43+E49</f>
        <v>90867135</v>
      </c>
    </row>
    <row r="51" spans="1:5" x14ac:dyDescent="0.25">
      <c r="A51" s="13" t="s">
        <v>455</v>
      </c>
      <c r="B51" s="31" t="s">
        <v>456</v>
      </c>
      <c r="C51" s="150"/>
      <c r="D51" s="150"/>
      <c r="E51" s="150"/>
    </row>
    <row r="52" spans="1:5" x14ac:dyDescent="0.25">
      <c r="A52" s="13" t="s">
        <v>691</v>
      </c>
      <c r="B52" s="31" t="s">
        <v>457</v>
      </c>
      <c r="C52" s="150"/>
      <c r="D52" s="151">
        <v>150000</v>
      </c>
      <c r="E52" s="150">
        <v>0</v>
      </c>
    </row>
    <row r="53" spans="1:5" x14ac:dyDescent="0.25">
      <c r="A53" s="17" t="s">
        <v>752</v>
      </c>
      <c r="B53" s="31" t="s">
        <v>458</v>
      </c>
      <c r="C53" s="150"/>
      <c r="D53" s="150"/>
      <c r="E53" s="150"/>
    </row>
    <row r="54" spans="1:5" x14ac:dyDescent="0.25">
      <c r="A54" s="17" t="s">
        <v>753</v>
      </c>
      <c r="B54" s="31" t="s">
        <v>459</v>
      </c>
      <c r="C54" s="151"/>
      <c r="D54" s="151"/>
      <c r="E54" s="151"/>
    </row>
    <row r="55" spans="1:5" x14ac:dyDescent="0.25">
      <c r="A55" s="17" t="s">
        <v>754</v>
      </c>
      <c r="B55" s="31" t="s">
        <v>460</v>
      </c>
      <c r="C55" s="150"/>
      <c r="D55" s="150"/>
      <c r="E55" s="150"/>
    </row>
    <row r="56" spans="1:5" x14ac:dyDescent="0.25">
      <c r="A56" s="13" t="s">
        <v>755</v>
      </c>
      <c r="B56" s="31" t="s">
        <v>461</v>
      </c>
      <c r="C56" s="150"/>
      <c r="D56" s="150"/>
      <c r="E56" s="150"/>
    </row>
    <row r="57" spans="1:5" x14ac:dyDescent="0.25">
      <c r="A57" s="13" t="s">
        <v>756</v>
      </c>
      <c r="B57" s="31" t="s">
        <v>462</v>
      </c>
      <c r="C57" s="150"/>
      <c r="D57" s="150"/>
      <c r="E57" s="150"/>
    </row>
    <row r="58" spans="1:5" x14ac:dyDescent="0.25">
      <c r="A58" s="13" t="s">
        <v>757</v>
      </c>
      <c r="B58" s="31" t="s">
        <v>463</v>
      </c>
      <c r="C58" s="146">
        <v>4675000</v>
      </c>
      <c r="D58" s="146">
        <v>4583989</v>
      </c>
      <c r="E58" s="146">
        <v>4377077</v>
      </c>
    </row>
    <row r="59" spans="1:5" x14ac:dyDescent="0.25">
      <c r="A59" s="52" t="s">
        <v>720</v>
      </c>
      <c r="B59" s="55" t="s">
        <v>464</v>
      </c>
      <c r="C59" s="152">
        <f>SUM(C51:C58)</f>
        <v>4675000</v>
      </c>
      <c r="D59" s="152">
        <f>SUM(D51:D58)</f>
        <v>4733989</v>
      </c>
      <c r="E59" s="152">
        <f>SUM(E51:E58)</f>
        <v>4377077</v>
      </c>
    </row>
    <row r="60" spans="1:5" x14ac:dyDescent="0.25">
      <c r="A60" s="12" t="s">
        <v>761</v>
      </c>
      <c r="B60" s="31" t="s">
        <v>465</v>
      </c>
      <c r="C60" s="150"/>
      <c r="D60" s="150"/>
      <c r="E60" s="150"/>
    </row>
    <row r="61" spans="1:5" x14ac:dyDescent="0.25">
      <c r="A61" s="12" t="s">
        <v>466</v>
      </c>
      <c r="B61" s="31" t="s">
        <v>467</v>
      </c>
      <c r="C61" s="150">
        <v>0</v>
      </c>
      <c r="D61" s="150">
        <v>573178</v>
      </c>
      <c r="E61" s="150">
        <v>554266</v>
      </c>
    </row>
    <row r="62" spans="1:5" x14ac:dyDescent="0.25">
      <c r="A62" s="12" t="s">
        <v>468</v>
      </c>
      <c r="B62" s="31" t="s">
        <v>469</v>
      </c>
      <c r="C62" s="150"/>
      <c r="D62" s="150"/>
      <c r="E62" s="150"/>
    </row>
    <row r="63" spans="1:5" x14ac:dyDescent="0.25">
      <c r="A63" s="12" t="s">
        <v>721</v>
      </c>
      <c r="B63" s="31" t="s">
        <v>470</v>
      </c>
      <c r="C63" s="150"/>
      <c r="D63" s="150"/>
      <c r="E63" s="150"/>
    </row>
    <row r="64" spans="1:5" x14ac:dyDescent="0.25">
      <c r="A64" s="12" t="s">
        <v>762</v>
      </c>
      <c r="B64" s="31" t="s">
        <v>471</v>
      </c>
      <c r="C64" s="150"/>
      <c r="D64" s="150"/>
      <c r="E64" s="150"/>
    </row>
    <row r="65" spans="1:5" x14ac:dyDescent="0.25">
      <c r="A65" s="12" t="s">
        <v>723</v>
      </c>
      <c r="B65" s="31" t="s">
        <v>472</v>
      </c>
      <c r="C65" s="150">
        <v>1066000</v>
      </c>
      <c r="D65" s="150">
        <v>1631693</v>
      </c>
      <c r="E65" s="150">
        <v>1165693</v>
      </c>
    </row>
    <row r="66" spans="1:5" x14ac:dyDescent="0.25">
      <c r="A66" s="12" t="s">
        <v>763</v>
      </c>
      <c r="B66" s="31" t="s">
        <v>473</v>
      </c>
      <c r="C66" s="150"/>
      <c r="D66" s="150"/>
      <c r="E66" s="150"/>
    </row>
    <row r="67" spans="1:5" x14ac:dyDescent="0.25">
      <c r="A67" s="12" t="s">
        <v>764</v>
      </c>
      <c r="B67" s="31" t="s">
        <v>474</v>
      </c>
      <c r="C67" s="150"/>
      <c r="D67" s="150"/>
      <c r="E67" s="150"/>
    </row>
    <row r="68" spans="1:5" x14ac:dyDescent="0.25">
      <c r="A68" s="12" t="s">
        <v>475</v>
      </c>
      <c r="B68" s="31" t="s">
        <v>476</v>
      </c>
      <c r="C68" s="150"/>
      <c r="D68" s="150"/>
      <c r="E68" s="150"/>
    </row>
    <row r="69" spans="1:5" x14ac:dyDescent="0.25">
      <c r="A69" s="20" t="s">
        <v>477</v>
      </c>
      <c r="B69" s="31" t="s">
        <v>478</v>
      </c>
      <c r="C69" s="150"/>
      <c r="D69" s="150"/>
      <c r="E69" s="150"/>
    </row>
    <row r="70" spans="1:5" x14ac:dyDescent="0.25">
      <c r="A70" s="12" t="s">
        <v>765</v>
      </c>
      <c r="B70" s="31" t="s">
        <v>480</v>
      </c>
      <c r="C70" s="150">
        <v>64739000</v>
      </c>
      <c r="D70" s="150">
        <v>67254000</v>
      </c>
      <c r="E70" s="150">
        <v>52489016</v>
      </c>
    </row>
    <row r="71" spans="1:5" x14ac:dyDescent="0.25">
      <c r="A71" s="20" t="s">
        <v>837</v>
      </c>
      <c r="B71" s="31" t="s">
        <v>166</v>
      </c>
      <c r="C71" s="146">
        <v>209394999</v>
      </c>
      <c r="D71" s="146">
        <v>276109677</v>
      </c>
      <c r="E71" s="146">
        <v>0</v>
      </c>
    </row>
    <row r="72" spans="1:5" x14ac:dyDescent="0.25">
      <c r="A72" s="20"/>
      <c r="B72" s="31" t="s">
        <v>166</v>
      </c>
      <c r="C72" s="150"/>
      <c r="D72" s="150"/>
      <c r="E72" s="150"/>
    </row>
    <row r="73" spans="1:5" x14ac:dyDescent="0.25">
      <c r="A73" s="52" t="s">
        <v>726</v>
      </c>
      <c r="B73" s="55" t="s">
        <v>481</v>
      </c>
      <c r="C73" s="152">
        <f>SUM(C60:C72)</f>
        <v>275199999</v>
      </c>
      <c r="D73" s="152">
        <f>SUM(D60:D72)</f>
        <v>345568548</v>
      </c>
      <c r="E73" s="152">
        <f>SUM(E60:E72)</f>
        <v>54208975</v>
      </c>
    </row>
    <row r="74" spans="1:5" ht="15.75" x14ac:dyDescent="0.25">
      <c r="A74" s="61" t="s">
        <v>83</v>
      </c>
      <c r="B74" s="55"/>
      <c r="C74" s="150"/>
      <c r="D74" s="150"/>
      <c r="E74" s="150"/>
    </row>
    <row r="75" spans="1:5" x14ac:dyDescent="0.25">
      <c r="A75" s="35" t="s">
        <v>482</v>
      </c>
      <c r="B75" s="31" t="s">
        <v>483</v>
      </c>
      <c r="C75" s="150">
        <v>4500000</v>
      </c>
      <c r="D75" s="150">
        <v>3900000</v>
      </c>
      <c r="E75" s="150">
        <v>3050000</v>
      </c>
    </row>
    <row r="76" spans="1:5" x14ac:dyDescent="0.25">
      <c r="A76" s="35" t="s">
        <v>766</v>
      </c>
      <c r="B76" s="31" t="s">
        <v>484</v>
      </c>
      <c r="C76" s="150">
        <v>628000</v>
      </c>
      <c r="D76" s="150">
        <v>2178000</v>
      </c>
      <c r="E76" s="150">
        <v>1850000</v>
      </c>
    </row>
    <row r="77" spans="1:5" x14ac:dyDescent="0.25">
      <c r="A77" s="35" t="s">
        <v>485</v>
      </c>
      <c r="B77" s="31" t="s">
        <v>486</v>
      </c>
      <c r="C77" s="150"/>
      <c r="D77" s="150"/>
      <c r="E77" s="150"/>
    </row>
    <row r="78" spans="1:5" x14ac:dyDescent="0.25">
      <c r="A78" s="35" t="s">
        <v>487</v>
      </c>
      <c r="B78" s="31" t="s">
        <v>488</v>
      </c>
      <c r="C78" s="150">
        <v>300000</v>
      </c>
      <c r="D78" s="150">
        <v>8310665</v>
      </c>
      <c r="E78" s="150">
        <v>7801640</v>
      </c>
    </row>
    <row r="79" spans="1:5" x14ac:dyDescent="0.25">
      <c r="A79" s="6" t="s">
        <v>489</v>
      </c>
      <c r="B79" s="31" t="s">
        <v>490</v>
      </c>
      <c r="C79" s="150"/>
      <c r="D79" s="150">
        <v>100000</v>
      </c>
      <c r="E79" s="150">
        <v>100000</v>
      </c>
    </row>
    <row r="80" spans="1:5" x14ac:dyDescent="0.25">
      <c r="A80" s="6" t="s">
        <v>491</v>
      </c>
      <c r="B80" s="31" t="s">
        <v>492</v>
      </c>
      <c r="C80" s="150"/>
      <c r="D80" s="150"/>
      <c r="E80" s="150"/>
    </row>
    <row r="81" spans="1:5" x14ac:dyDescent="0.25">
      <c r="A81" s="6" t="s">
        <v>493</v>
      </c>
      <c r="B81" s="31" t="s">
        <v>494</v>
      </c>
      <c r="C81" s="150">
        <v>1474000</v>
      </c>
      <c r="D81" s="150">
        <v>3474879</v>
      </c>
      <c r="E81" s="150">
        <v>3010944</v>
      </c>
    </row>
    <row r="82" spans="1:5" x14ac:dyDescent="0.25">
      <c r="A82" s="53" t="s">
        <v>727</v>
      </c>
      <c r="B82" s="55" t="s">
        <v>495</v>
      </c>
      <c r="C82" s="152">
        <f>SUM(C75:C81)</f>
        <v>6902000</v>
      </c>
      <c r="D82" s="152">
        <f>SUM(D75:D81)</f>
        <v>17963544</v>
      </c>
      <c r="E82" s="152">
        <f>SUM(E75:E81)</f>
        <v>15812584</v>
      </c>
    </row>
    <row r="83" spans="1:5" x14ac:dyDescent="0.25">
      <c r="A83" s="13" t="s">
        <v>496</v>
      </c>
      <c r="B83" s="31" t="s">
        <v>497</v>
      </c>
      <c r="C83" s="150">
        <v>44835000</v>
      </c>
      <c r="D83" s="150">
        <v>41657453</v>
      </c>
      <c r="E83" s="150">
        <v>40501466</v>
      </c>
    </row>
    <row r="84" spans="1:5" x14ac:dyDescent="0.25">
      <c r="A84" s="13" t="s">
        <v>498</v>
      </c>
      <c r="B84" s="31" t="s">
        <v>499</v>
      </c>
      <c r="C84" s="150"/>
      <c r="D84" s="150"/>
      <c r="E84" s="150"/>
    </row>
    <row r="85" spans="1:5" x14ac:dyDescent="0.25">
      <c r="A85" s="13" t="s">
        <v>500</v>
      </c>
      <c r="B85" s="31" t="s">
        <v>501</v>
      </c>
      <c r="C85" s="150"/>
      <c r="D85" s="150">
        <v>5024004</v>
      </c>
      <c r="E85" s="150">
        <v>4796977</v>
      </c>
    </row>
    <row r="86" spans="1:5" x14ac:dyDescent="0.25">
      <c r="A86" s="13" t="s">
        <v>502</v>
      </c>
      <c r="B86" s="31" t="s">
        <v>503</v>
      </c>
      <c r="C86" s="150">
        <v>11919000</v>
      </c>
      <c r="D86" s="150">
        <v>12417543</v>
      </c>
      <c r="E86" s="150">
        <v>12044279</v>
      </c>
    </row>
    <row r="87" spans="1:5" x14ac:dyDescent="0.25">
      <c r="A87" s="52" t="s">
        <v>728</v>
      </c>
      <c r="B87" s="55" t="s">
        <v>504</v>
      </c>
      <c r="C87" s="152">
        <f>SUM(C83:C86)</f>
        <v>56754000</v>
      </c>
      <c r="D87" s="152">
        <f>SUM(D83:D86)</f>
        <v>59099000</v>
      </c>
      <c r="E87" s="152">
        <f>SUM(E83:E86)</f>
        <v>57342722</v>
      </c>
    </row>
    <row r="88" spans="1:5" ht="30" x14ac:dyDescent="0.25">
      <c r="A88" s="13" t="s">
        <v>505</v>
      </c>
      <c r="B88" s="31" t="s">
        <v>506</v>
      </c>
      <c r="C88" s="150"/>
      <c r="D88" s="150"/>
      <c r="E88" s="150"/>
    </row>
    <row r="89" spans="1:5" x14ac:dyDescent="0.25">
      <c r="A89" s="13" t="s">
        <v>767</v>
      </c>
      <c r="B89" s="31" t="s">
        <v>507</v>
      </c>
      <c r="C89" s="150"/>
      <c r="D89" s="150"/>
      <c r="E89" s="150"/>
    </row>
    <row r="90" spans="1:5" ht="30" x14ac:dyDescent="0.25">
      <c r="A90" s="13" t="s">
        <v>768</v>
      </c>
      <c r="B90" s="31" t="s">
        <v>508</v>
      </c>
      <c r="C90" s="150"/>
      <c r="D90" s="150"/>
      <c r="E90" s="150"/>
    </row>
    <row r="91" spans="1:5" x14ac:dyDescent="0.25">
      <c r="A91" s="13" t="s">
        <v>769</v>
      </c>
      <c r="B91" s="31" t="s">
        <v>509</v>
      </c>
      <c r="C91" s="150"/>
      <c r="D91" s="150"/>
      <c r="E91" s="150"/>
    </row>
    <row r="92" spans="1:5" ht="30" x14ac:dyDescent="0.25">
      <c r="A92" s="13" t="s">
        <v>770</v>
      </c>
      <c r="B92" s="31" t="s">
        <v>510</v>
      </c>
      <c r="C92" s="150"/>
      <c r="D92" s="150"/>
      <c r="E92" s="150"/>
    </row>
    <row r="93" spans="1:5" x14ac:dyDescent="0.25">
      <c r="A93" s="13" t="s">
        <v>771</v>
      </c>
      <c r="B93" s="31" t="s">
        <v>511</v>
      </c>
      <c r="C93" s="150"/>
      <c r="D93" s="150"/>
      <c r="E93" s="150"/>
    </row>
    <row r="94" spans="1:5" x14ac:dyDescent="0.25">
      <c r="A94" s="13" t="s">
        <v>512</v>
      </c>
      <c r="B94" s="31" t="s">
        <v>513</v>
      </c>
      <c r="C94" s="150"/>
      <c r="D94" s="150"/>
      <c r="E94" s="150"/>
    </row>
    <row r="95" spans="1:5" x14ac:dyDescent="0.25">
      <c r="A95" s="13" t="s">
        <v>772</v>
      </c>
      <c r="B95" s="31" t="s">
        <v>143</v>
      </c>
      <c r="C95" s="150">
        <v>0</v>
      </c>
      <c r="D95" s="150">
        <v>0</v>
      </c>
      <c r="E95" s="150">
        <v>0</v>
      </c>
    </row>
    <row r="96" spans="1:5" x14ac:dyDescent="0.25">
      <c r="A96" s="52" t="s">
        <v>729</v>
      </c>
      <c r="B96" s="55" t="s">
        <v>515</v>
      </c>
      <c r="C96" s="152">
        <f>SUM(C88:C95)</f>
        <v>0</v>
      </c>
      <c r="D96" s="152">
        <f>SUM(D88:D95)</f>
        <v>0</v>
      </c>
      <c r="E96" s="152">
        <f>SUM(E88:E95)</f>
        <v>0</v>
      </c>
    </row>
    <row r="97" spans="1:6" ht="15.75" x14ac:dyDescent="0.25">
      <c r="A97" s="61" t="s">
        <v>82</v>
      </c>
      <c r="B97" s="55"/>
      <c r="C97" s="150"/>
      <c r="D97" s="150"/>
      <c r="E97" s="150"/>
    </row>
    <row r="98" spans="1:6" ht="15.75" x14ac:dyDescent="0.25">
      <c r="A98" s="36" t="s">
        <v>780</v>
      </c>
      <c r="B98" s="37" t="s">
        <v>516</v>
      </c>
      <c r="C98" s="152">
        <f>C24+C25+C50+C59+C73+C82+C87+C96</f>
        <v>486857999</v>
      </c>
      <c r="D98" s="152">
        <f>D24+D25+D50+D59+D73+D82+D87+D96</f>
        <v>577376547</v>
      </c>
      <c r="E98" s="152">
        <f>E24+E25+E50+E59+E73+E82+E87+E96</f>
        <v>263720622</v>
      </c>
    </row>
    <row r="99" spans="1:6" x14ac:dyDescent="0.25">
      <c r="A99" s="13" t="s">
        <v>773</v>
      </c>
      <c r="B99" s="5" t="s">
        <v>517</v>
      </c>
      <c r="C99" s="154">
        <v>2112000</v>
      </c>
      <c r="D99" s="154">
        <v>2112000</v>
      </c>
      <c r="E99" s="154">
        <v>2112000</v>
      </c>
      <c r="F99" s="23"/>
    </row>
    <row r="100" spans="1:6" x14ac:dyDescent="0.25">
      <c r="A100" s="13" t="s">
        <v>520</v>
      </c>
      <c r="B100" s="5" t="s">
        <v>521</v>
      </c>
      <c r="C100" s="154"/>
      <c r="D100" s="154"/>
      <c r="E100" s="154"/>
      <c r="F100" s="23"/>
    </row>
    <row r="101" spans="1:6" x14ac:dyDescent="0.25">
      <c r="A101" s="13" t="s">
        <v>774</v>
      </c>
      <c r="B101" s="5" t="s">
        <v>522</v>
      </c>
      <c r="C101" s="154"/>
      <c r="D101" s="154"/>
      <c r="E101" s="154"/>
      <c r="F101" s="23"/>
    </row>
    <row r="102" spans="1:6" x14ac:dyDescent="0.25">
      <c r="A102" s="15" t="s">
        <v>734</v>
      </c>
      <c r="B102" s="7" t="s">
        <v>524</v>
      </c>
      <c r="C102" s="155">
        <f>SUM(C99:C101)</f>
        <v>2112000</v>
      </c>
      <c r="D102" s="155">
        <f>SUM(D99:D101)</f>
        <v>2112000</v>
      </c>
      <c r="E102" s="155">
        <f>SUM(E99:E101)</f>
        <v>2112000</v>
      </c>
      <c r="F102" s="25"/>
    </row>
    <row r="103" spans="1:6" x14ac:dyDescent="0.25">
      <c r="A103" s="38" t="s">
        <v>775</v>
      </c>
      <c r="B103" s="5" t="s">
        <v>525</v>
      </c>
      <c r="C103" s="156"/>
      <c r="D103" s="156"/>
      <c r="E103" s="156"/>
      <c r="F103" s="26"/>
    </row>
    <row r="104" spans="1:6" x14ac:dyDescent="0.25">
      <c r="A104" s="38" t="s">
        <v>740</v>
      </c>
      <c r="B104" s="5" t="s">
        <v>528</v>
      </c>
      <c r="C104" s="156"/>
      <c r="D104" s="156"/>
      <c r="E104" s="156"/>
      <c r="F104" s="26"/>
    </row>
    <row r="105" spans="1:6" x14ac:dyDescent="0.25">
      <c r="A105" s="13" t="s">
        <v>529</v>
      </c>
      <c r="B105" s="5" t="s">
        <v>528</v>
      </c>
      <c r="C105" s="154"/>
      <c r="D105" s="154"/>
      <c r="E105" s="154"/>
      <c r="F105" s="23"/>
    </row>
    <row r="106" spans="1:6" x14ac:dyDescent="0.25">
      <c r="A106" s="13" t="s">
        <v>776</v>
      </c>
      <c r="B106" s="5" t="s">
        <v>531</v>
      </c>
      <c r="C106" s="154"/>
      <c r="D106" s="154"/>
      <c r="E106" s="154"/>
      <c r="F106" s="23"/>
    </row>
    <row r="107" spans="1:6" x14ac:dyDescent="0.25">
      <c r="A107" s="14" t="s">
        <v>737</v>
      </c>
      <c r="B107" s="7" t="s">
        <v>532</v>
      </c>
      <c r="C107" s="157"/>
      <c r="D107" s="157"/>
      <c r="E107" s="157"/>
      <c r="F107" s="27"/>
    </row>
    <row r="108" spans="1:6" x14ac:dyDescent="0.25">
      <c r="A108" s="38" t="s">
        <v>533</v>
      </c>
      <c r="B108" s="5" t="s">
        <v>534</v>
      </c>
      <c r="C108" s="156"/>
      <c r="D108" s="156"/>
      <c r="E108" s="156"/>
      <c r="F108" s="26"/>
    </row>
    <row r="109" spans="1:6" x14ac:dyDescent="0.25">
      <c r="A109" s="38" t="s">
        <v>535</v>
      </c>
      <c r="B109" s="5" t="s">
        <v>536</v>
      </c>
      <c r="C109" s="156">
        <v>6094319</v>
      </c>
      <c r="D109" s="156">
        <v>6253153</v>
      </c>
      <c r="E109" s="156">
        <v>6253153</v>
      </c>
      <c r="F109" s="26"/>
    </row>
    <row r="110" spans="1:6" x14ac:dyDescent="0.25">
      <c r="A110" s="14" t="s">
        <v>537</v>
      </c>
      <c r="B110" s="7" t="s">
        <v>538</v>
      </c>
      <c r="C110" s="156">
        <v>188972000</v>
      </c>
      <c r="D110" s="156">
        <v>189120663</v>
      </c>
      <c r="E110" s="156">
        <v>174430659</v>
      </c>
      <c r="F110" s="26"/>
    </row>
    <row r="111" spans="1:6" x14ac:dyDescent="0.25">
      <c r="A111" s="38" t="s">
        <v>539</v>
      </c>
      <c r="B111" s="5" t="s">
        <v>540</v>
      </c>
      <c r="C111" s="158"/>
      <c r="D111" s="158"/>
      <c r="E111" s="158"/>
      <c r="F111" s="26"/>
    </row>
    <row r="112" spans="1:6" x14ac:dyDescent="0.25">
      <c r="A112" s="38" t="s">
        <v>541</v>
      </c>
      <c r="B112" s="5" t="s">
        <v>542</v>
      </c>
      <c r="C112" s="158"/>
      <c r="D112" s="158"/>
      <c r="E112" s="158"/>
      <c r="F112" s="26"/>
    </row>
    <row r="113" spans="1:6" x14ac:dyDescent="0.25">
      <c r="A113" s="38" t="s">
        <v>543</v>
      </c>
      <c r="B113" s="5" t="s">
        <v>544</v>
      </c>
      <c r="C113" s="158"/>
      <c r="D113" s="158"/>
      <c r="E113" s="158"/>
      <c r="F113" s="26"/>
    </row>
    <row r="114" spans="1:6" x14ac:dyDescent="0.25">
      <c r="A114" s="39" t="s">
        <v>738</v>
      </c>
      <c r="B114" s="40" t="s">
        <v>545</v>
      </c>
      <c r="C114" s="157">
        <f>C102+C107+C108+C109+C110+C111+C112+C113</f>
        <v>197178319</v>
      </c>
      <c r="D114" s="157">
        <f>D102+D107+D108+D109+D110+D111+D112+D113</f>
        <v>197485816</v>
      </c>
      <c r="E114" s="157">
        <f>E102+E107+E108+E109+E110+E111+E112+E113</f>
        <v>182795812</v>
      </c>
      <c r="F114" s="27"/>
    </row>
    <row r="115" spans="1:6" x14ac:dyDescent="0.25">
      <c r="A115" s="38" t="s">
        <v>546</v>
      </c>
      <c r="B115" s="5" t="s">
        <v>547</v>
      </c>
      <c r="C115" s="156"/>
      <c r="D115" s="156"/>
      <c r="E115" s="156"/>
      <c r="F115" s="26"/>
    </row>
    <row r="116" spans="1:6" x14ac:dyDescent="0.25">
      <c r="A116" s="13" t="s">
        <v>548</v>
      </c>
      <c r="B116" s="5" t="s">
        <v>549</v>
      </c>
      <c r="C116" s="154"/>
      <c r="D116" s="154"/>
      <c r="E116" s="154"/>
      <c r="F116" s="23"/>
    </row>
    <row r="117" spans="1:6" x14ac:dyDescent="0.25">
      <c r="A117" s="38" t="s">
        <v>777</v>
      </c>
      <c r="B117" s="5" t="s">
        <v>550</v>
      </c>
      <c r="C117" s="156"/>
      <c r="D117" s="156"/>
      <c r="E117" s="156"/>
      <c r="F117" s="26"/>
    </row>
    <row r="118" spans="1:6" x14ac:dyDescent="0.25">
      <c r="A118" s="38" t="s">
        <v>743</v>
      </c>
      <c r="B118" s="5" t="s">
        <v>551</v>
      </c>
      <c r="C118" s="156"/>
      <c r="D118" s="156"/>
      <c r="E118" s="156"/>
      <c r="F118" s="26"/>
    </row>
    <row r="119" spans="1:6" x14ac:dyDescent="0.25">
      <c r="A119" s="39" t="s">
        <v>744</v>
      </c>
      <c r="B119" s="40" t="s">
        <v>555</v>
      </c>
      <c r="C119" s="157"/>
      <c r="D119" s="157"/>
      <c r="E119" s="157"/>
      <c r="F119" s="27"/>
    </row>
    <row r="120" spans="1:6" x14ac:dyDescent="0.25">
      <c r="A120" s="13" t="s">
        <v>556</v>
      </c>
      <c r="B120" s="5" t="s">
        <v>557</v>
      </c>
      <c r="C120" s="154"/>
      <c r="D120" s="154"/>
      <c r="E120" s="154"/>
      <c r="F120" s="23"/>
    </row>
    <row r="121" spans="1:6" ht="15.75" x14ac:dyDescent="0.25">
      <c r="A121" s="41" t="s">
        <v>781</v>
      </c>
      <c r="B121" s="42" t="s">
        <v>558</v>
      </c>
      <c r="C121" s="157">
        <f>C114+C119+C120</f>
        <v>197178319</v>
      </c>
      <c r="D121" s="157">
        <f>D114+D119+D120</f>
        <v>197485816</v>
      </c>
      <c r="E121" s="157">
        <f>E114+E119+E120</f>
        <v>182795812</v>
      </c>
      <c r="F121" s="27"/>
    </row>
    <row r="122" spans="1:6" ht="15.75" x14ac:dyDescent="0.25">
      <c r="A122" s="46" t="s">
        <v>3</v>
      </c>
      <c r="B122" s="47"/>
      <c r="C122" s="152">
        <f>C98+C121</f>
        <v>684036318</v>
      </c>
      <c r="D122" s="152">
        <f>D98+D121</f>
        <v>774862363</v>
      </c>
      <c r="E122" s="152">
        <f>E98+E121</f>
        <v>446516434</v>
      </c>
      <c r="F122" s="24"/>
    </row>
    <row r="123" spans="1:6" x14ac:dyDescent="0.25">
      <c r="B123" s="24"/>
      <c r="C123" s="159"/>
      <c r="D123" s="159"/>
      <c r="E123" s="159"/>
      <c r="F123" s="24"/>
    </row>
  </sheetData>
  <mergeCells count="1">
    <mergeCell ref="A2:E2"/>
  </mergeCells>
  <phoneticPr fontId="33" type="noConversion"/>
  <pageMargins left="0.75" right="0.75" top="1" bottom="1" header="0.5" footer="0.5"/>
  <pageSetup paperSize="9" scale="57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topLeftCell="A52" zoomScaleNormal="100" workbookViewId="0">
      <selection activeCell="J72" sqref="J72"/>
    </sheetView>
  </sheetViews>
  <sheetFormatPr defaultRowHeight="15" x14ac:dyDescent="0.25"/>
  <cols>
    <col min="1" max="1" width="92.7109375" customWidth="1"/>
    <col min="3" max="3" width="17.140625" customWidth="1"/>
    <col min="4" max="4" width="20.140625" customWidth="1"/>
    <col min="5" max="5" width="18.85546875" customWidth="1"/>
  </cols>
  <sheetData>
    <row r="1" spans="1:5" ht="24.75" customHeight="1" x14ac:dyDescent="0.25">
      <c r="A1" s="93" t="s">
        <v>836</v>
      </c>
      <c r="B1" s="94"/>
      <c r="C1" s="94"/>
      <c r="D1" s="94"/>
      <c r="E1" s="94"/>
    </row>
    <row r="2" spans="1:5" ht="21.75" customHeight="1" x14ac:dyDescent="0.25">
      <c r="A2" s="408" t="s">
        <v>48</v>
      </c>
      <c r="B2" s="409"/>
      <c r="C2" s="409"/>
      <c r="D2" s="409"/>
      <c r="E2" s="409"/>
    </row>
    <row r="3" spans="1:5" ht="18" x14ac:dyDescent="0.25">
      <c r="A3" s="51"/>
      <c r="D3" t="s">
        <v>785</v>
      </c>
    </row>
    <row r="4" spans="1:5" x14ac:dyDescent="0.25">
      <c r="A4" s="4" t="s">
        <v>357</v>
      </c>
    </row>
    <row r="5" spans="1:5" ht="30.75" x14ac:dyDescent="0.3">
      <c r="A5" s="2" t="s">
        <v>379</v>
      </c>
      <c r="B5" s="3" t="s">
        <v>380</v>
      </c>
      <c r="C5" s="62" t="s">
        <v>275</v>
      </c>
      <c r="D5" s="95" t="s">
        <v>277</v>
      </c>
      <c r="E5" s="132" t="s">
        <v>831</v>
      </c>
    </row>
    <row r="6" spans="1:5" x14ac:dyDescent="0.25">
      <c r="A6" s="29" t="s">
        <v>381</v>
      </c>
      <c r="B6" s="30" t="s">
        <v>382</v>
      </c>
      <c r="C6" s="43">
        <f>OVI_kiadások!C6+PH_kiadások!C6+MŰV_kiadások!C6+ÖNK_kiadások!C6</f>
        <v>21092037</v>
      </c>
      <c r="D6" s="43">
        <f>OVI_kiadások!D6+PH_kiadások!D6+MŰV_kiadások!D6+ÖNK_kiadások!D6</f>
        <v>20963469</v>
      </c>
      <c r="E6" s="43">
        <f>OVI_kiadások!E6+PH_kiadások!E6+MŰV_kiadások!E6+ÖNK_kiadások!E6</f>
        <v>19971167</v>
      </c>
    </row>
    <row r="7" spans="1:5" x14ac:dyDescent="0.25">
      <c r="A7" s="29" t="s">
        <v>383</v>
      </c>
      <c r="B7" s="31" t="s">
        <v>384</v>
      </c>
      <c r="C7" s="43">
        <f>OVI_kiadások!C7+PH_kiadások!C7+MŰV_kiadások!C7+ÖNK_kiadások!C7</f>
        <v>2075</v>
      </c>
      <c r="D7" s="43">
        <f>OVI_kiadások!D7+PH_kiadások!D7+MŰV_kiadások!D7+ÖNK_kiadások!E8</f>
        <v>2075</v>
      </c>
      <c r="E7" s="43">
        <f>OVI_kiadások!E7+PH_kiadások!E7+MŰV_kiadások!E7+ÖNK_kiadások!E7</f>
        <v>111511</v>
      </c>
    </row>
    <row r="8" spans="1:5" x14ac:dyDescent="0.25">
      <c r="A8" s="29" t="s">
        <v>385</v>
      </c>
      <c r="B8" s="31" t="s">
        <v>386</v>
      </c>
      <c r="C8" s="43">
        <f>OVI_kiadások!C8+PH_kiadások!C8+MŰV_kiadások!C8+ÖNK_kiadások!C8</f>
        <v>0</v>
      </c>
      <c r="D8" s="43">
        <f>OVI_kiadások!D8+PH_kiadások!D8+MŰV_kiadások!D8+ÖNK_kiadások!D8</f>
        <v>325</v>
      </c>
      <c r="E8" s="43">
        <f>OVI_kiadások!E8+PH_kiadások!E8+MŰV_kiadások!E8+ÖNK_kiadások!E8</f>
        <v>325</v>
      </c>
    </row>
    <row r="9" spans="1:5" x14ac:dyDescent="0.25">
      <c r="A9" s="32" t="s">
        <v>387</v>
      </c>
      <c r="B9" s="31" t="s">
        <v>388</v>
      </c>
      <c r="C9" s="43">
        <f>OVI_kiadások!C9+PH_kiadások!C9+MŰV_kiadások!C9+ÖNK_kiadások!C9</f>
        <v>1512180</v>
      </c>
      <c r="D9" s="43">
        <f>OVI_kiadások!D9+PH_kiadások!D9+MŰV_kiadások!D9+ÖNK_kiadások!D9</f>
        <v>1602696</v>
      </c>
      <c r="E9" s="43">
        <f>OVI_kiadások!E9+PH_kiadások!E9+MŰV_kiadások!E9+ÖNK_kiadások!E9</f>
        <v>1602681</v>
      </c>
    </row>
    <row r="10" spans="1:5" x14ac:dyDescent="0.25">
      <c r="A10" s="32" t="s">
        <v>389</v>
      </c>
      <c r="B10" s="31" t="s">
        <v>390</v>
      </c>
      <c r="C10" s="43">
        <f>OVI_kiadások!C10+PH_kiadások!C10+MŰV_kiadások!C10+ÖNK_kiadások!C10</f>
        <v>0</v>
      </c>
      <c r="D10" s="43">
        <f>OVI_kiadások!D10+PH_kiadások!D10+MŰV_kiadások!D10+ÖNK_kiadások!D10</f>
        <v>0</v>
      </c>
      <c r="E10" s="43">
        <f>OVI_kiadások!E10+PH_kiadások!E10+MŰV_kiadások!E10+ÖNK_kiadások!E10</f>
        <v>0</v>
      </c>
    </row>
    <row r="11" spans="1:5" x14ac:dyDescent="0.25">
      <c r="A11" s="32" t="s">
        <v>391</v>
      </c>
      <c r="B11" s="31" t="s">
        <v>392</v>
      </c>
      <c r="C11" s="43">
        <f>OVI_kiadások!C11+PH_kiadások!C11+MŰV_kiadások!C11+ÖNK_kiadások!C11</f>
        <v>0</v>
      </c>
      <c r="D11" s="43">
        <f>OVI_kiadások!D11+PH_kiadások!D11+MŰV_kiadások!D11+ÖNK_kiadások!D11</f>
        <v>0</v>
      </c>
      <c r="E11" s="43">
        <f>OVI_kiadások!E11+PH_kiadások!E11+MŰV_kiadások!E11+ÖNK_kiadások!E11</f>
        <v>0</v>
      </c>
    </row>
    <row r="12" spans="1:5" x14ac:dyDescent="0.25">
      <c r="A12" s="32" t="s">
        <v>393</v>
      </c>
      <c r="B12" s="31" t="s">
        <v>394</v>
      </c>
      <c r="C12" s="43">
        <f>OVI_kiadások!C12+PH_kiadások!C12+MŰV_kiadások!C12+ÖNK_kiadások!C12</f>
        <v>629742</v>
      </c>
      <c r="D12" s="43">
        <f>OVI_kiadások!D12+PH_kiadások!D12+MŰV_kiadások!D12+ÖNK_kiadások!D12</f>
        <v>579931</v>
      </c>
      <c r="E12" s="43">
        <f>OVI_kiadások!E12+PH_kiadások!E12+MŰV_kiadások!E12+ÖNK_kiadások!E12</f>
        <v>480507</v>
      </c>
    </row>
    <row r="13" spans="1:5" x14ac:dyDescent="0.25">
      <c r="A13" s="32" t="s">
        <v>395</v>
      </c>
      <c r="B13" s="31" t="s">
        <v>396</v>
      </c>
      <c r="C13" s="43">
        <f>OVI_kiadások!C13+PH_kiadások!C13+MŰV_kiadások!C13+ÖNK_kiadások!C13</f>
        <v>0</v>
      </c>
      <c r="D13" s="43">
        <f>OVI_kiadások!D13+PH_kiadások!D13+MŰV_kiadások!D13+ÖNK_kiadások!D13</f>
        <v>0</v>
      </c>
      <c r="E13" s="43">
        <f>OVI_kiadások!E13+PH_kiadások!E13+MŰV_kiadások!E13+ÖNK_kiadások!E13</f>
        <v>0</v>
      </c>
    </row>
    <row r="14" spans="1:5" x14ac:dyDescent="0.25">
      <c r="A14" s="5" t="s">
        <v>397</v>
      </c>
      <c r="B14" s="31" t="s">
        <v>398</v>
      </c>
      <c r="C14" s="43">
        <f>OVI_kiadások!C14+PH_kiadások!C14+MŰV_kiadások!C14+ÖNK_kiadások!C14</f>
        <v>866</v>
      </c>
      <c r="D14" s="43">
        <f>OVI_kiadások!D14+PH_kiadások!D14+MŰV_kiadások!D14+ÖNK_kiadások!D14</f>
        <v>658</v>
      </c>
      <c r="E14" s="43">
        <f>OVI_kiadások!E14+PH_kiadások!E14+MŰV_kiadások!E14+ÖNK_kiadások!E14</f>
        <v>658</v>
      </c>
    </row>
    <row r="15" spans="1:5" x14ac:dyDescent="0.25">
      <c r="A15" s="5" t="s">
        <v>399</v>
      </c>
      <c r="B15" s="31" t="s">
        <v>400</v>
      </c>
      <c r="C15" s="43">
        <f>OVI_kiadások!C15+PH_kiadások!C15+MŰV_kiadások!C15+ÖNK_kiadások!C15</f>
        <v>0</v>
      </c>
      <c r="D15" s="43">
        <f>OVI_kiadások!D15+PH_kiadások!D15+MŰV_kiadások!D15+ÖNK_kiadások!D15</f>
        <v>0</v>
      </c>
      <c r="E15" s="43">
        <f>OVI_kiadások!E15+PH_kiadások!E15+MŰV_kiadások!E15+ÖNK_kiadások!E15</f>
        <v>0</v>
      </c>
    </row>
    <row r="16" spans="1:5" x14ac:dyDescent="0.25">
      <c r="A16" s="5" t="s">
        <v>401</v>
      </c>
      <c r="B16" s="31" t="s">
        <v>402</v>
      </c>
      <c r="C16" s="43">
        <f>OVI_kiadások!C16+PH_kiadások!C16+MŰV_kiadások!C16+ÖNK_kiadások!C16</f>
        <v>0</v>
      </c>
      <c r="D16" s="43">
        <f>OVI_kiadások!D16+PH_kiadások!D16+MŰV_kiadások!D16+ÖNK_kiadások!D16</f>
        <v>0</v>
      </c>
      <c r="E16" s="43">
        <f>OVI_kiadások!E16+PH_kiadások!E16+MŰV_kiadások!E16+ÖNK_kiadások!E16</f>
        <v>0</v>
      </c>
    </row>
    <row r="17" spans="1:5" x14ac:dyDescent="0.25">
      <c r="A17" s="5" t="s">
        <v>403</v>
      </c>
      <c r="B17" s="31" t="s">
        <v>404</v>
      </c>
      <c r="C17" s="43">
        <f>OVI_kiadások!C17+PH_kiadások!C17+MŰV_kiadások!C17+ÖNK_kiadások!C17</f>
        <v>0</v>
      </c>
      <c r="D17" s="43">
        <f>OVI_kiadások!D17+PH_kiadások!D17+MŰV_kiadások!D17+ÖNK_kiadások!D17</f>
        <v>0</v>
      </c>
      <c r="E17" s="43">
        <f>OVI_kiadások!E17+PH_kiadások!E17+MŰV_kiadások!E17+ÖNK_kiadások!E17</f>
        <v>0</v>
      </c>
    </row>
    <row r="18" spans="1:5" x14ac:dyDescent="0.25">
      <c r="A18" s="5" t="s">
        <v>745</v>
      </c>
      <c r="B18" s="31" t="s">
        <v>405</v>
      </c>
      <c r="C18" s="43">
        <f>OVI_kiadások!C18+PH_kiadások!C18+MŰV_kiadások!C18+ÖNK_kiadások!C18</f>
        <v>0</v>
      </c>
      <c r="D18" s="43">
        <f>OVI_kiadások!D18+PH_kiadások!D18+MŰV_kiadások!D18+ÖNK_kiadások!D18</f>
        <v>2734</v>
      </c>
      <c r="E18" s="43">
        <f>OVI_kiadások!E18+PH_kiadások!E18+MŰV_kiadások!E18+ÖNK_kiadások!E18</f>
        <v>2734</v>
      </c>
    </row>
    <row r="19" spans="1:5" x14ac:dyDescent="0.25">
      <c r="A19" s="33" t="s">
        <v>684</v>
      </c>
      <c r="B19" s="34" t="s">
        <v>406</v>
      </c>
      <c r="C19" s="43">
        <f>OVI_kiadások!C19+PH_kiadások!C19+MŰV_kiadások!C19+ÖNK_kiadások!C19</f>
        <v>23236900</v>
      </c>
      <c r="D19" s="43">
        <f>OVI_kiadások!D19+PH_kiadások!D19+MŰV_kiadások!D19+ÖNK_kiadások!D19</f>
        <v>23261324</v>
      </c>
      <c r="E19" s="43">
        <f>OVI_kiadások!E19+PH_kiadások!E19+MŰV_kiadások!E19+ÖNK_kiadások!E19</f>
        <v>22169583</v>
      </c>
    </row>
    <row r="20" spans="1:5" x14ac:dyDescent="0.25">
      <c r="A20" s="5" t="s">
        <v>407</v>
      </c>
      <c r="B20" s="31" t="s">
        <v>408</v>
      </c>
      <c r="C20" s="43">
        <f>OVI_kiadások!C20+PH_kiadások!C20+MŰV_kiadások!C20+ÖNK_kiadások!C20</f>
        <v>10993000</v>
      </c>
      <c r="D20" s="43">
        <f>OVI_kiadások!D20+PH_kiadások!D20+MŰV_kiadások!D20+ÖNK_kiadások!D20</f>
        <v>10993000</v>
      </c>
      <c r="E20" s="43">
        <f>OVI_kiadások!E20+PH_kiadások!E20+MŰV_kiadások!E20+ÖNK_kiadások!E20</f>
        <v>9203792</v>
      </c>
    </row>
    <row r="21" spans="1:5" x14ac:dyDescent="0.25">
      <c r="A21" s="5" t="s">
        <v>409</v>
      </c>
      <c r="B21" s="31" t="s">
        <v>410</v>
      </c>
      <c r="C21" s="43">
        <f>OVI_kiadások!C21+PH_kiadások!C21+MŰV_kiadások!C21+ÖNK_kiadások!C21</f>
        <v>3300</v>
      </c>
      <c r="D21" s="43">
        <f>OVI_kiadások!D21+PH_kiadások!D21+MŰV_kiadások!D21+ÖNK_kiadások!D21</f>
        <v>3315</v>
      </c>
      <c r="E21" s="43">
        <f>OVI_kiadások!E21+PH_kiadások!E21+MŰV_kiadások!E21+ÖNK_kiadások!E21</f>
        <v>3315</v>
      </c>
    </row>
    <row r="22" spans="1:5" x14ac:dyDescent="0.25">
      <c r="A22" s="6" t="s">
        <v>411</v>
      </c>
      <c r="B22" s="31" t="s">
        <v>412</v>
      </c>
      <c r="C22" s="43">
        <f>OVI_kiadások!C22+PH_kiadások!C22+MŰV_kiadások!C22+ÖNK_kiadások!C22</f>
        <v>2455080</v>
      </c>
      <c r="D22" s="43">
        <f>OVI_kiadások!D22+PH_kiadások!D22+MŰV_kiadások!D22+ÖNK_kiadások!D22</f>
        <v>3303535</v>
      </c>
      <c r="E22" s="43">
        <f>OVI_kiadások!E22+PH_kiadások!E22+MŰV_kiadások!E22+ÖNK_kiadások!E22</f>
        <v>3303535</v>
      </c>
    </row>
    <row r="23" spans="1:5" x14ac:dyDescent="0.25">
      <c r="A23" s="7" t="s">
        <v>685</v>
      </c>
      <c r="B23" s="34" t="s">
        <v>413</v>
      </c>
      <c r="C23" s="43">
        <f>OVI_kiadások!C23+PH_kiadások!C23+MŰV_kiadások!C23+ÖNK_kiadások!C23</f>
        <v>13451380</v>
      </c>
      <c r="D23" s="43">
        <f>OVI_kiadások!D23+PH_kiadások!D23+MŰV_kiadások!D23+ÖNK_kiadások!D23</f>
        <v>14299850</v>
      </c>
      <c r="E23" s="43">
        <f>OVI_kiadások!E23+PH_kiadások!E23+MŰV_kiadások!E23+ÖNK_kiadások!E23</f>
        <v>12510642</v>
      </c>
    </row>
    <row r="24" spans="1:5" x14ac:dyDescent="0.25">
      <c r="A24" s="54" t="s">
        <v>778</v>
      </c>
      <c r="B24" s="55" t="s">
        <v>414</v>
      </c>
      <c r="C24" s="43">
        <f>OVI_kiadások!C24+PH_kiadások!C24+MŰV_kiadások!C24+ÖNK_kiadások!C24</f>
        <v>36688280</v>
      </c>
      <c r="D24" s="43">
        <f>OVI_kiadások!D24+PH_kiadások!D24+MŰV_kiadások!D24+ÖNK_kiadások!D24</f>
        <v>37561174</v>
      </c>
      <c r="E24" s="43">
        <f>OVI_kiadások!E24+PH_kiadások!E24+MŰV_kiadások!E24+ÖNK_kiadások!E24</f>
        <v>34680225</v>
      </c>
    </row>
    <row r="25" spans="1:5" x14ac:dyDescent="0.25">
      <c r="A25" s="40" t="s">
        <v>746</v>
      </c>
      <c r="B25" s="55" t="s">
        <v>415</v>
      </c>
      <c r="C25" s="43">
        <f>OVI_kiadások!C25+PH_kiadások!C25+MŰV_kiadások!C25+ÖNK_kiadások!C25</f>
        <v>7313507</v>
      </c>
      <c r="D25" s="43">
        <f>OVI_kiadások!D25+PH_kiadások!D25+MŰV_kiadások!D25+ÖNK_kiadások!D25</f>
        <v>7312251</v>
      </c>
      <c r="E25" s="43">
        <f>OVI_kiadások!E25+PH_kiadások!E25+MŰV_kiadások!E25+ÖNK_kiadások!E25</f>
        <v>6561061</v>
      </c>
    </row>
    <row r="26" spans="1:5" x14ac:dyDescent="0.25">
      <c r="A26" s="5" t="s">
        <v>416</v>
      </c>
      <c r="B26" s="31" t="s">
        <v>417</v>
      </c>
      <c r="C26" s="43">
        <f>OVI_kiadások!C26+PH_kiadások!C26+MŰV_kiadások!C26+ÖNK_kiadások!C26</f>
        <v>51151</v>
      </c>
      <c r="D26" s="43">
        <f>OVI_kiadások!D26+PH_kiadások!D26+MŰV_kiadások!D26+ÖNK_kiadások!D26</f>
        <v>50453</v>
      </c>
      <c r="E26" s="43">
        <f>OVI_kiadások!E26+PH_kiadások!E26+MŰV_kiadások!E26+ÖNK_kiadások!E26</f>
        <v>37082</v>
      </c>
    </row>
    <row r="27" spans="1:5" x14ac:dyDescent="0.25">
      <c r="A27" s="5" t="s">
        <v>418</v>
      </c>
      <c r="B27" s="31" t="s">
        <v>419</v>
      </c>
      <c r="C27" s="43">
        <f>OVI_kiadások!C27+PH_kiadások!C27+MŰV_kiadások!C27+ÖNK_kiadások!C27</f>
        <v>980750</v>
      </c>
      <c r="D27" s="43">
        <f>OVI_kiadások!D27+PH_kiadások!D27+MŰV_kiadások!D27+ÖNK_kiadások!D27</f>
        <v>4480497</v>
      </c>
      <c r="E27" s="43">
        <f>OVI_kiadások!E27+PH_kiadások!E27+MŰV_kiadások!E27+ÖNK_kiadások!E27</f>
        <v>4207319</v>
      </c>
    </row>
    <row r="28" spans="1:5" x14ac:dyDescent="0.25">
      <c r="A28" s="5" t="s">
        <v>420</v>
      </c>
      <c r="B28" s="31" t="s">
        <v>421</v>
      </c>
      <c r="C28" s="43">
        <f>OVI_kiadások!C28+PH_kiadások!C28+MŰV_kiadások!C28+ÖNK_kiadások!C28</f>
        <v>0</v>
      </c>
      <c r="D28" s="43">
        <f>OVI_kiadások!D28+PH_kiadások!D28+MŰV_kiadások!D28+ÖNK_kiadások!D28</f>
        <v>0</v>
      </c>
      <c r="E28" s="43">
        <f>OVI_kiadások!E28+PH_kiadások!E28+MŰV_kiadások!E28+ÖNK_kiadások!E28</f>
        <v>0</v>
      </c>
    </row>
    <row r="29" spans="1:5" x14ac:dyDescent="0.25">
      <c r="A29" s="7" t="s">
        <v>686</v>
      </c>
      <c r="B29" s="34" t="s">
        <v>422</v>
      </c>
      <c r="C29" s="43">
        <f>OVI_kiadások!C29+PH_kiadások!C29+MŰV_kiadások!C29+ÖNK_kiadások!C29</f>
        <v>1031901</v>
      </c>
      <c r="D29" s="43">
        <f>OVI_kiadások!D29+PH_kiadások!D29+MŰV_kiadások!D29+ÖNK_kiadások!D29</f>
        <v>4530950</v>
      </c>
      <c r="E29" s="43">
        <f>OVI_kiadások!E29+PH_kiadások!E29+MŰV_kiadások!E29+ÖNK_kiadások!E29</f>
        <v>4244400</v>
      </c>
    </row>
    <row r="30" spans="1:5" x14ac:dyDescent="0.25">
      <c r="A30" s="5" t="s">
        <v>423</v>
      </c>
      <c r="B30" s="31" t="s">
        <v>424</v>
      </c>
      <c r="C30" s="43">
        <f>OVI_kiadások!C30+PH_kiadások!C30+MŰV_kiadások!C30+ÖNK_kiadások!C30</f>
        <v>610</v>
      </c>
      <c r="D30" s="43">
        <f>OVI_kiadások!D30+PH_kiadások!D30+MŰV_kiadások!D30+ÖNK_kiadások!D30</f>
        <v>430</v>
      </c>
      <c r="E30" s="43">
        <f>OVI_kiadások!E30+PH_kiadások!E30+MŰV_kiadások!E30+ÖNK_kiadások!E30</f>
        <v>430</v>
      </c>
    </row>
    <row r="31" spans="1:5" x14ac:dyDescent="0.25">
      <c r="A31" s="5" t="s">
        <v>425</v>
      </c>
      <c r="B31" s="31" t="s">
        <v>426</v>
      </c>
      <c r="C31" s="43">
        <f>OVI_kiadások!C31+PH_kiadások!C31+MŰV_kiadások!C31+ÖNK_kiadások!C31</f>
        <v>1465000</v>
      </c>
      <c r="D31" s="43">
        <f>OVI_kiadások!D31+PH_kiadások!D31+MŰV_kiadások!D31+ÖNK_kiadások!D31</f>
        <v>1567000</v>
      </c>
      <c r="E31" s="43">
        <f>OVI_kiadások!E31+PH_kiadások!E31+MŰV_kiadások!E31+ÖNK_kiadások!E31</f>
        <v>1291284</v>
      </c>
    </row>
    <row r="32" spans="1:5" ht="15" customHeight="1" x14ac:dyDescent="0.25">
      <c r="A32" s="7" t="s">
        <v>779</v>
      </c>
      <c r="B32" s="34" t="s">
        <v>427</v>
      </c>
      <c r="C32" s="43">
        <f>OVI_kiadások!C32+PH_kiadások!C32+MŰV_kiadások!C32+ÖNK_kiadások!C32</f>
        <v>1465610</v>
      </c>
      <c r="D32" s="43">
        <f>OVI_kiadások!D32+PH_kiadások!D32+MŰV_kiadások!D32+ÖNK_kiadások!D32</f>
        <v>1567430</v>
      </c>
      <c r="E32" s="43">
        <f>OVI_kiadások!E32+PH_kiadások!E32+MŰV_kiadások!E32+ÖNK_kiadások!E32</f>
        <v>1291714</v>
      </c>
    </row>
    <row r="33" spans="1:5" x14ac:dyDescent="0.25">
      <c r="A33" s="5" t="s">
        <v>428</v>
      </c>
      <c r="B33" s="31" t="s">
        <v>429</v>
      </c>
      <c r="C33" s="43">
        <f>OVI_kiadások!C33+PH_kiadások!C33+MŰV_kiadások!C33+ÖNK_kiadások!C33</f>
        <v>16348489</v>
      </c>
      <c r="D33" s="43">
        <f>OVI_kiadások!D33+PH_kiadások!D33+MŰV_kiadások!D33+ÖNK_kiadások!D33</f>
        <v>16347310</v>
      </c>
      <c r="E33" s="43">
        <f>OVI_kiadások!E33+PH_kiadások!E33+MŰV_kiadások!E33+ÖNK_kiadások!E33</f>
        <v>12205779</v>
      </c>
    </row>
    <row r="34" spans="1:5" x14ac:dyDescent="0.25">
      <c r="A34" s="5" t="s">
        <v>430</v>
      </c>
      <c r="B34" s="31" t="s">
        <v>431</v>
      </c>
      <c r="C34" s="43">
        <f>OVI_kiadások!C34+PH_kiadások!C34+MŰV_kiadások!C34+ÖNK_kiadások!C34</f>
        <v>23009000</v>
      </c>
      <c r="D34" s="43">
        <f>OVI_kiadások!D34+PH_kiadások!D34+MŰV_kiadások!D34+ÖNK_kiadások!D34</f>
        <v>23678374</v>
      </c>
      <c r="E34" s="43">
        <f>OVI_kiadások!E34+PH_kiadások!E34+MŰV_kiadások!E34+ÖNK_kiadások!E34</f>
        <v>23535487</v>
      </c>
    </row>
    <row r="35" spans="1:5" x14ac:dyDescent="0.25">
      <c r="A35" s="5" t="s">
        <v>747</v>
      </c>
      <c r="B35" s="31" t="s">
        <v>432</v>
      </c>
      <c r="C35" s="43">
        <f>OVI_kiadások!C35+PH_kiadások!C35+MŰV_kiadások!C35+ÖNK_kiadások!C35</f>
        <v>1590100</v>
      </c>
      <c r="D35" s="43">
        <f>OVI_kiadások!D35+PH_kiadások!D35+MŰV_kiadások!D35+ÖNK_kiadások!D35</f>
        <v>921708</v>
      </c>
      <c r="E35" s="43">
        <f>OVI_kiadások!E35+PH_kiadások!E35+MŰV_kiadások!E35+ÖNK_kiadások!E35</f>
        <v>301071</v>
      </c>
    </row>
    <row r="36" spans="1:5" x14ac:dyDescent="0.25">
      <c r="A36" s="5" t="s">
        <v>433</v>
      </c>
      <c r="B36" s="31" t="s">
        <v>434</v>
      </c>
      <c r="C36" s="43">
        <f>OVI_kiadások!C36+PH_kiadások!C36+MŰV_kiadások!C36+ÖNK_kiadások!C36</f>
        <v>4801800</v>
      </c>
      <c r="D36" s="43">
        <f>OVI_kiadások!D36+PH_kiadások!D36+MŰV_kiadások!D36+ÖNK_kiadások!D36</f>
        <v>5348776</v>
      </c>
      <c r="E36" s="43">
        <f>OVI_kiadások!E36+PH_kiadások!E36+MŰV_kiadások!E36+ÖNK_kiadások!E36</f>
        <v>2742491</v>
      </c>
    </row>
    <row r="37" spans="1:5" x14ac:dyDescent="0.25">
      <c r="A37" s="10" t="s">
        <v>748</v>
      </c>
      <c r="B37" s="31" t="s">
        <v>435</v>
      </c>
      <c r="C37" s="43">
        <f>OVI_kiadások!C37+PH_kiadások!C37+MŰV_kiadások!C37+ÖNK_kiadások!C37</f>
        <v>12442000</v>
      </c>
      <c r="D37" s="43">
        <f>OVI_kiadások!D37+PH_kiadások!D37+MŰV_kiadások!D37+ÖNK_kiadások!D37</f>
        <v>13567651</v>
      </c>
      <c r="E37" s="43">
        <f>OVI_kiadások!E37+PH_kiadások!E37+MŰV_kiadások!E37+ÖNK_kiadások!E37</f>
        <v>12001503</v>
      </c>
    </row>
    <row r="38" spans="1:5" x14ac:dyDescent="0.25">
      <c r="A38" s="6" t="s">
        <v>436</v>
      </c>
      <c r="B38" s="31" t="s">
        <v>437</v>
      </c>
      <c r="C38" s="43">
        <f>OVI_kiadások!C38+PH_kiadások!C38+MŰV_kiadások!C38+ÖNK_kiadások!C38</f>
        <v>6616950</v>
      </c>
      <c r="D38" s="43">
        <f>OVI_kiadások!D38+PH_kiadások!D38+MŰV_kiadások!D38+ÖNK_kiadások!D38</f>
        <v>6226087</v>
      </c>
      <c r="E38" s="43">
        <f>OVI_kiadások!E38+PH_kiadások!E38+MŰV_kiadások!E38+ÖNK_kiadások!E38</f>
        <v>4821412</v>
      </c>
    </row>
    <row r="39" spans="1:5" x14ac:dyDescent="0.25">
      <c r="A39" s="5" t="s">
        <v>749</v>
      </c>
      <c r="B39" s="31" t="s">
        <v>438</v>
      </c>
      <c r="C39" s="43">
        <f>OVI_kiadások!C39+PH_kiadások!C39+MŰV_kiadások!C39+ÖNK_kiadások!C39</f>
        <v>8932000</v>
      </c>
      <c r="D39" s="43">
        <f>OVI_kiadások!D39+PH_kiadások!D39+MŰV_kiadások!D39+ÖNK_kiadások!D39</f>
        <v>9418766</v>
      </c>
      <c r="E39" s="43">
        <f>OVI_kiadások!E39+PH_kiadások!E39+MŰV_kiadások!E39+ÖNK_kiadások!E39</f>
        <v>9418755</v>
      </c>
    </row>
    <row r="40" spans="1:5" x14ac:dyDescent="0.25">
      <c r="A40" s="7" t="s">
        <v>687</v>
      </c>
      <c r="B40" s="34" t="s">
        <v>439</v>
      </c>
      <c r="C40" s="43">
        <f>OVI_kiadások!C40+PH_kiadások!C40+MŰV_kiadások!C40+ÖNK_kiadások!C40</f>
        <v>73740339</v>
      </c>
      <c r="D40" s="43">
        <f>OVI_kiadások!D40+PH_kiadások!D40+MŰV_kiadások!D40+ÖNK_kiadások!D40</f>
        <v>75508672</v>
      </c>
      <c r="E40" s="43">
        <f>OVI_kiadások!E40+PH_kiadások!E40+MŰV_kiadások!E40+ÖNK_kiadások!E40</f>
        <v>65026498</v>
      </c>
    </row>
    <row r="41" spans="1:5" x14ac:dyDescent="0.25">
      <c r="A41" s="5" t="s">
        <v>440</v>
      </c>
      <c r="B41" s="31" t="s">
        <v>441</v>
      </c>
      <c r="C41" s="43">
        <f>OVI_kiadások!C41+PH_kiadások!C41+MŰV_kiadások!C41+ÖNK_kiadások!C41</f>
        <v>340350</v>
      </c>
      <c r="D41" s="43">
        <f>OVI_kiadások!D41+PH_kiadások!D41+MŰV_kiadások!D41+ÖNK_kiadások!D41</f>
        <v>340228</v>
      </c>
      <c r="E41" s="43">
        <f>OVI_kiadások!E41+PH_kiadások!E41+MŰV_kiadások!E41+ÖNK_kiadások!E41</f>
        <v>107018</v>
      </c>
    </row>
    <row r="42" spans="1:5" x14ac:dyDescent="0.25">
      <c r="A42" s="5" t="s">
        <v>442</v>
      </c>
      <c r="B42" s="31" t="s">
        <v>443</v>
      </c>
      <c r="C42" s="43">
        <f>OVI_kiadások!C42+PH_kiadások!C42+MŰV_kiadások!C42+ÖNK_kiadások!C42</f>
        <v>0</v>
      </c>
      <c r="D42" s="43">
        <f>OVI_kiadások!D42+PH_kiadások!D42+MŰV_kiadások!D42+ÖNK_kiadások!D42</f>
        <v>0</v>
      </c>
      <c r="E42" s="43">
        <f>OVI_kiadások!E42+PH_kiadások!E42+MŰV_kiadások!E42+ÖNK_kiadások!E42</f>
        <v>0</v>
      </c>
    </row>
    <row r="43" spans="1:5" x14ac:dyDescent="0.25">
      <c r="A43" s="7" t="s">
        <v>688</v>
      </c>
      <c r="B43" s="34" t="s">
        <v>444</v>
      </c>
      <c r="C43" s="43">
        <f>OVI_kiadások!C43+PH_kiadások!C43+MŰV_kiadások!C43+ÖNK_kiadások!C43</f>
        <v>340350</v>
      </c>
      <c r="D43" s="43">
        <f>OVI_kiadások!D43+PH_kiadások!D43+MŰV_kiadások!D43+ÖNK_kiadások!D43</f>
        <v>340229</v>
      </c>
      <c r="E43" s="43">
        <f>OVI_kiadások!E43+PH_kiadások!E43+MŰV_kiadások!E43+ÖNK_kiadások!E43</f>
        <v>107018</v>
      </c>
    </row>
    <row r="44" spans="1:5" x14ac:dyDescent="0.25">
      <c r="A44" s="5" t="s">
        <v>445</v>
      </c>
      <c r="B44" s="31" t="s">
        <v>446</v>
      </c>
      <c r="C44" s="43">
        <f>OVI_kiadások!C44+PH_kiadások!C44+MŰV_kiadások!C44+ÖNK_kiadások!C44</f>
        <v>19001318</v>
      </c>
      <c r="D44" s="43">
        <f>OVI_kiadások!D44+PH_kiadások!D44+MŰV_kiadások!D44+ÖNK_kiadások!D44</f>
        <v>19789469</v>
      </c>
      <c r="E44" s="43">
        <f>OVI_kiadások!E44+PH_kiadások!E44+MŰV_kiadások!E44+ÖNK_kiadások!E44</f>
        <v>16804336</v>
      </c>
    </row>
    <row r="45" spans="1:5" x14ac:dyDescent="0.25">
      <c r="A45" s="5" t="s">
        <v>447</v>
      </c>
      <c r="B45" s="31" t="s">
        <v>448</v>
      </c>
      <c r="C45" s="43">
        <f>OVI_kiadások!C45+PH_kiadások!C45+MŰV_kiadások!C45+ÖNK_kiadások!C45</f>
        <v>0</v>
      </c>
      <c r="D45" s="43">
        <f>OVI_kiadások!D45+PH_kiadások!D45+MŰV_kiadások!D45+ÖNK_kiadások!D45</f>
        <v>5000</v>
      </c>
      <c r="E45" s="43">
        <f>OVI_kiadások!E45+PH_kiadások!E45+MŰV_kiadások!E45+ÖNK_kiadások!E45</f>
        <v>5000</v>
      </c>
    </row>
    <row r="46" spans="1:5" x14ac:dyDescent="0.25">
      <c r="A46" s="5" t="s">
        <v>750</v>
      </c>
      <c r="B46" s="31" t="s">
        <v>449</v>
      </c>
      <c r="C46" s="43">
        <f>OVI_kiadások!C46+PH_kiadások!C46+MŰV_kiadások!C46+ÖNK_kiadások!C46</f>
        <v>467000</v>
      </c>
      <c r="D46" s="43">
        <f>OVI_kiadások!D46+PH_kiadások!D46+MŰV_kiadások!D46+ÖNK_kiadások!D46</f>
        <v>467000</v>
      </c>
      <c r="E46" s="43">
        <f>OVI_kiadások!E46+PH_kiadások!E46+MŰV_kiadások!E46+ÖNK_kiadások!E46</f>
        <v>359588</v>
      </c>
    </row>
    <row r="47" spans="1:5" x14ac:dyDescent="0.25">
      <c r="A47" s="5" t="s">
        <v>751</v>
      </c>
      <c r="B47" s="31" t="s">
        <v>450</v>
      </c>
      <c r="C47" s="43">
        <f>OVI_kiadások!C47+PH_kiadások!C47+MŰV_kiadások!C47+ÖNK_kiadások!C47</f>
        <v>0</v>
      </c>
      <c r="D47" s="43">
        <f>OVI_kiadások!D47+PH_kiadások!D47+MŰV_kiadások!D47+ÖNK_kiadások!D47</f>
        <v>0</v>
      </c>
      <c r="E47" s="43">
        <f>OVI_kiadások!E47+PH_kiadások!E47+MŰV_kiadások!E47+ÖNK_kiadások!E47</f>
        <v>0</v>
      </c>
    </row>
    <row r="48" spans="1:5" x14ac:dyDescent="0.25">
      <c r="A48" s="5" t="s">
        <v>451</v>
      </c>
      <c r="B48" s="31" t="s">
        <v>452</v>
      </c>
      <c r="C48" s="43">
        <f>OVI_kiadások!C48+PH_kiadások!C48+MŰV_kiadások!C48+ÖNK_kiadások!C48</f>
        <v>3458450</v>
      </c>
      <c r="D48" s="43">
        <f>OVI_kiadások!D48+PH_kiadások!D48+MŰV_kiadások!D48+ÖNK_kiadások!D48</f>
        <v>3100726</v>
      </c>
      <c r="E48" s="43">
        <f>OVI_kiadások!E48+PH_kiadások!E48+MŰV_kiadások!E48+ÖNK_kiadások!E48</f>
        <v>3069231</v>
      </c>
    </row>
    <row r="49" spans="1:5" x14ac:dyDescent="0.25">
      <c r="A49" s="7" t="s">
        <v>689</v>
      </c>
      <c r="B49" s="34" t="s">
        <v>453</v>
      </c>
      <c r="C49" s="43">
        <f>OVI_kiadások!C49+PH_kiadások!C49+MŰV_kiadások!C49+ÖNK_kiadások!C49</f>
        <v>22926768</v>
      </c>
      <c r="D49" s="43">
        <f>OVI_kiadások!D49+PH_kiadások!D49+MŰV_kiadások!D49+ÖNK_kiadások!D49</f>
        <v>23362195</v>
      </c>
      <c r="E49" s="43">
        <f>OVI_kiadások!E49+PH_kiadások!E49+MŰV_kiadások!E49+ÖNK_kiadások!E49</f>
        <v>20238155</v>
      </c>
    </row>
    <row r="50" spans="1:5" x14ac:dyDescent="0.25">
      <c r="A50" s="40" t="s">
        <v>690</v>
      </c>
      <c r="B50" s="55" t="s">
        <v>454</v>
      </c>
      <c r="C50" s="43">
        <f>OVI_kiadások!C50+PH_kiadások!C50+MŰV_kiadások!C50+ÖNK_kiadások!C50</f>
        <v>99504968</v>
      </c>
      <c r="D50" s="43">
        <f>OVI_kiadások!D50+PH_kiadások!D50+MŰV_kiadások!D50+ÖNK_kiadások!D50</f>
        <v>105309476</v>
      </c>
      <c r="E50" s="43">
        <f>OVI_kiadások!E50+PH_kiadások!E50+MŰV_kiadások!E50+ÖNK_kiadások!E50</f>
        <v>90907785</v>
      </c>
    </row>
    <row r="51" spans="1:5" x14ac:dyDescent="0.25">
      <c r="A51" s="13" t="s">
        <v>455</v>
      </c>
      <c r="B51" s="31" t="s">
        <v>456</v>
      </c>
      <c r="C51" s="43">
        <f>OVI_kiadások!C51+PH_kiadások!C51+MŰV_kiadások!C51+ÖNK_kiadások!C51</f>
        <v>0</v>
      </c>
      <c r="D51" s="43">
        <f>OVI_kiadások!D51+PH_kiadások!D51+MŰV_kiadások!D51+ÖNK_kiadások!D51</f>
        <v>0</v>
      </c>
      <c r="E51" s="43">
        <f>OVI_kiadások!E51+PH_kiadások!E51+MŰV_kiadások!E51+ÖNK_kiadások!E51</f>
        <v>0</v>
      </c>
    </row>
    <row r="52" spans="1:5" x14ac:dyDescent="0.25">
      <c r="A52" s="13" t="s">
        <v>691</v>
      </c>
      <c r="B52" s="31" t="s">
        <v>457</v>
      </c>
      <c r="C52" s="43">
        <f>OVI_kiadások!C52+PH_kiadások!C52+MŰV_kiadások!C52+ÖNK_kiadások!C52</f>
        <v>0</v>
      </c>
      <c r="D52" s="43">
        <f>OVI_kiadások!D52+PH_kiadások!D52+MŰV_kiadások!D52+ÖNK_kiadások!D52</f>
        <v>150000</v>
      </c>
      <c r="E52" s="43">
        <f>OVI_kiadások!E52+PH_kiadások!E52+MŰV_kiadások!E52+ÖNK_kiadások!E52</f>
        <v>0</v>
      </c>
    </row>
    <row r="53" spans="1:5" x14ac:dyDescent="0.25">
      <c r="A53" s="17" t="s">
        <v>752</v>
      </c>
      <c r="B53" s="31" t="s">
        <v>458</v>
      </c>
      <c r="C53" s="43">
        <f>OVI_kiadások!C53+PH_kiadások!C53+MŰV_kiadások!C53+ÖNK_kiadások!C53</f>
        <v>0</v>
      </c>
      <c r="D53" s="43">
        <f>OVI_kiadások!D53+PH_kiadások!D53+MŰV_kiadások!D53+ÖNK_kiadások!D53</f>
        <v>0</v>
      </c>
      <c r="E53" s="43">
        <f>OVI_kiadások!E53+PH_kiadások!E53+MŰV_kiadások!E53+ÖNK_kiadások!E53</f>
        <v>0</v>
      </c>
    </row>
    <row r="54" spans="1:5" x14ac:dyDescent="0.25">
      <c r="A54" s="17" t="s">
        <v>753</v>
      </c>
      <c r="B54" s="31" t="s">
        <v>459</v>
      </c>
      <c r="C54" s="43">
        <f>OVI_kiadások!C54+PH_kiadások!C54+MŰV_kiadások!C54+ÖNK_kiadások!C54</f>
        <v>0</v>
      </c>
      <c r="D54" s="43">
        <f>OVI_kiadások!D54+PH_kiadások!D54+MŰV_kiadások!D54+ÖNK_kiadások!D54</f>
        <v>0</v>
      </c>
      <c r="E54" s="43">
        <f>OVI_kiadások!E54+PH_kiadások!E54+MŰV_kiadások!E54+ÖNK_kiadások!E54</f>
        <v>0</v>
      </c>
    </row>
    <row r="55" spans="1:5" x14ac:dyDescent="0.25">
      <c r="A55" s="17" t="s">
        <v>754</v>
      </c>
      <c r="B55" s="31" t="s">
        <v>460</v>
      </c>
      <c r="C55" s="43">
        <f>OVI_kiadások!C55+PH_kiadások!C55+MŰV_kiadások!C55+ÖNK_kiadások!C55</f>
        <v>0</v>
      </c>
      <c r="D55" s="43">
        <f>OVI_kiadások!D55+PH_kiadások!D55+MŰV_kiadások!D55+ÖNK_kiadások!D55</f>
        <v>0</v>
      </c>
      <c r="E55" s="43">
        <f>OVI_kiadások!E55+PH_kiadások!E55+MŰV_kiadások!E55+ÖNK_kiadások!E55</f>
        <v>0</v>
      </c>
    </row>
    <row r="56" spans="1:5" x14ac:dyDescent="0.25">
      <c r="A56" s="13" t="s">
        <v>755</v>
      </c>
      <c r="B56" s="31" t="s">
        <v>461</v>
      </c>
      <c r="C56" s="43">
        <f>OVI_kiadások!C56+PH_kiadások!C56+MŰV_kiadások!C56+ÖNK_kiadások!C56</f>
        <v>0</v>
      </c>
      <c r="D56" s="43">
        <f>OVI_kiadások!D56+PH_kiadások!D56+MŰV_kiadások!D56+ÖNK_kiadások!D56</f>
        <v>0</v>
      </c>
      <c r="E56" s="43">
        <f>OVI_kiadások!E56+PH_kiadások!E56+MŰV_kiadások!E56+ÖNK_kiadások!E56</f>
        <v>0</v>
      </c>
    </row>
    <row r="57" spans="1:5" x14ac:dyDescent="0.25">
      <c r="A57" s="13" t="s">
        <v>756</v>
      </c>
      <c r="B57" s="31" t="s">
        <v>462</v>
      </c>
      <c r="C57" s="43">
        <f>OVI_kiadások!C57+PH_kiadások!C57+MŰV_kiadások!C57+ÖNK_kiadások!C57</f>
        <v>0</v>
      </c>
      <c r="D57" s="43">
        <f>OVI_kiadások!D57+PH_kiadások!D57+MŰV_kiadások!D57+ÖNK_kiadások!D57</f>
        <v>0</v>
      </c>
      <c r="E57" s="43">
        <f>OVI_kiadások!E57+PH_kiadások!E57+MŰV_kiadások!E57+ÖNK_kiadások!E57</f>
        <v>0</v>
      </c>
    </row>
    <row r="58" spans="1:5" x14ac:dyDescent="0.25">
      <c r="A58" s="13" t="s">
        <v>757</v>
      </c>
      <c r="B58" s="31" t="s">
        <v>463</v>
      </c>
      <c r="C58" s="43">
        <f>OVI_kiadások!C58+PH_kiadások!C58+MŰV_kiadások!C58+ÖNK_kiadások!C58</f>
        <v>4675000</v>
      </c>
      <c r="D58" s="43">
        <f>OVI_kiadások!D58+PH_kiadások!D58+MŰV_kiadások!D58+ÖNK_kiadások!D58</f>
        <v>4583989</v>
      </c>
      <c r="E58" s="43">
        <f>OVI_kiadások!E58+PH_kiadások!E58+MŰV_kiadások!E58+ÖNK_kiadások!E58</f>
        <v>4377077</v>
      </c>
    </row>
    <row r="59" spans="1:5" x14ac:dyDescent="0.25">
      <c r="A59" s="52" t="s">
        <v>720</v>
      </c>
      <c r="B59" s="55" t="s">
        <v>464</v>
      </c>
      <c r="C59" s="43">
        <f>OVI_kiadások!C59+PH_kiadások!C59+MŰV_kiadások!C59+ÖNK_kiadások!C59</f>
        <v>4675000</v>
      </c>
      <c r="D59" s="43">
        <f>OVI_kiadások!D59+PH_kiadások!D59+MŰV_kiadások!D59+ÖNK_kiadások!D59</f>
        <v>4733989</v>
      </c>
      <c r="E59" s="43">
        <f>OVI_kiadások!E59+PH_kiadások!E59+MŰV_kiadások!E59+ÖNK_kiadások!E59</f>
        <v>4377077</v>
      </c>
    </row>
    <row r="60" spans="1:5" x14ac:dyDescent="0.25">
      <c r="A60" s="12" t="s">
        <v>761</v>
      </c>
      <c r="B60" s="31" t="s">
        <v>465</v>
      </c>
      <c r="C60" s="43">
        <f>OVI_kiadások!C60+PH_kiadások!C60+MŰV_kiadások!C60+ÖNK_kiadások!C60</f>
        <v>0</v>
      </c>
      <c r="D60" s="43">
        <f>OVI_kiadások!D60+PH_kiadások!D60+MŰV_kiadások!D60+ÖNK_kiadások!D60</f>
        <v>0</v>
      </c>
      <c r="E60" s="43">
        <f>OVI_kiadások!E60+PH_kiadások!E60+MŰV_kiadások!E60+ÖNK_kiadások!E60</f>
        <v>0</v>
      </c>
    </row>
    <row r="61" spans="1:5" x14ac:dyDescent="0.25">
      <c r="A61" s="12" t="s">
        <v>466</v>
      </c>
      <c r="B61" s="31" t="s">
        <v>467</v>
      </c>
      <c r="C61" s="43">
        <f>OVI_kiadások!C61+PH_kiadások!C61+MŰV_kiadások!C61+ÖNK_kiadások!C61</f>
        <v>0</v>
      </c>
      <c r="D61" s="43">
        <f>OVI_kiadások!D61+PH_kiadások!D61+MŰV_kiadások!D61+ÖNK_kiadások!D61</f>
        <v>573178</v>
      </c>
      <c r="E61" s="43">
        <f>OVI_kiadások!E61+PH_kiadások!E61+MŰV_kiadások!E61+ÖNK_kiadások!E61</f>
        <v>554266</v>
      </c>
    </row>
    <row r="62" spans="1:5" x14ac:dyDescent="0.25">
      <c r="A62" s="12" t="s">
        <v>468</v>
      </c>
      <c r="B62" s="31" t="s">
        <v>469</v>
      </c>
      <c r="C62" s="43">
        <f>OVI_kiadások!C62+PH_kiadások!C62+MŰV_kiadások!C62+ÖNK_kiadások!C62</f>
        <v>0</v>
      </c>
      <c r="D62" s="43">
        <f>OVI_kiadások!D62+PH_kiadások!D62+MŰV_kiadások!D62+ÖNK_kiadások!D62</f>
        <v>0</v>
      </c>
      <c r="E62" s="43">
        <f>OVI_kiadások!E62+PH_kiadások!E62+MŰV_kiadások!E62+ÖNK_kiadások!E62</f>
        <v>0</v>
      </c>
    </row>
    <row r="63" spans="1:5" x14ac:dyDescent="0.25">
      <c r="A63" s="12" t="s">
        <v>721</v>
      </c>
      <c r="B63" s="31" t="s">
        <v>470</v>
      </c>
      <c r="C63" s="43">
        <f>OVI_kiadások!C63+PH_kiadások!C63+MŰV_kiadások!C63+ÖNK_kiadások!C63</f>
        <v>0</v>
      </c>
      <c r="D63" s="43">
        <f>OVI_kiadások!D63+PH_kiadások!D63+MŰV_kiadások!D63+ÖNK_kiadások!D63</f>
        <v>0</v>
      </c>
      <c r="E63" s="43">
        <f>OVI_kiadások!E63+PH_kiadások!E63+MŰV_kiadások!E63+ÖNK_kiadások!E63</f>
        <v>0</v>
      </c>
    </row>
    <row r="64" spans="1:5" x14ac:dyDescent="0.25">
      <c r="A64" s="12" t="s">
        <v>762</v>
      </c>
      <c r="B64" s="31" t="s">
        <v>471</v>
      </c>
      <c r="C64" s="43">
        <f>OVI_kiadások!C64+PH_kiadások!C64+MŰV_kiadások!C64+ÖNK_kiadások!C64</f>
        <v>0</v>
      </c>
      <c r="D64" s="43">
        <f>OVI_kiadások!D64+PH_kiadások!D64+MŰV_kiadások!D64+ÖNK_kiadások!D64</f>
        <v>0</v>
      </c>
      <c r="E64" s="43">
        <f>OVI_kiadások!E64+PH_kiadások!E64+MŰV_kiadások!E64+ÖNK_kiadások!E64</f>
        <v>0</v>
      </c>
    </row>
    <row r="65" spans="1:5" x14ac:dyDescent="0.25">
      <c r="A65" s="12" t="s">
        <v>723</v>
      </c>
      <c r="B65" s="31" t="s">
        <v>472</v>
      </c>
      <c r="C65" s="43">
        <f>OVI_kiadások!C65+PH_kiadások!C65+MŰV_kiadások!C65+ÖNK_kiadások!C65</f>
        <v>1066000</v>
      </c>
      <c r="D65" s="43">
        <f>OVI_kiadások!D65+PH_kiadások!D65+MŰV_kiadások!D65+ÖNK_kiadások!D65</f>
        <v>1631693</v>
      </c>
      <c r="E65" s="43">
        <f>OVI_kiadások!E65+PH_kiadások!E65+MŰV_kiadások!E65+ÖNK_kiadások!E65</f>
        <v>1165693</v>
      </c>
    </row>
    <row r="66" spans="1:5" x14ac:dyDescent="0.25">
      <c r="A66" s="12" t="s">
        <v>763</v>
      </c>
      <c r="B66" s="31" t="s">
        <v>473</v>
      </c>
      <c r="C66" s="43">
        <f>OVI_kiadások!C66+PH_kiadások!C66+MŰV_kiadások!C66+ÖNK_kiadások!C66</f>
        <v>0</v>
      </c>
      <c r="D66" s="43">
        <f>OVI_kiadások!D66+PH_kiadások!D66+MŰV_kiadások!D66+ÖNK_kiadások!D66</f>
        <v>0</v>
      </c>
      <c r="E66" s="43">
        <f>OVI_kiadások!E66+PH_kiadások!E66+MŰV_kiadások!E66+ÖNK_kiadások!E66</f>
        <v>0</v>
      </c>
    </row>
    <row r="67" spans="1:5" x14ac:dyDescent="0.25">
      <c r="A67" s="12" t="s">
        <v>764</v>
      </c>
      <c r="B67" s="31" t="s">
        <v>474</v>
      </c>
      <c r="C67" s="43">
        <f>OVI_kiadások!C67+PH_kiadások!C67+MŰV_kiadások!C67+ÖNK_kiadások!C67</f>
        <v>0</v>
      </c>
      <c r="D67" s="43">
        <f>OVI_kiadások!D67+PH_kiadások!D67+MŰV_kiadások!D67+ÖNK_kiadások!D67</f>
        <v>0</v>
      </c>
      <c r="E67" s="43">
        <f>OVI_kiadások!E67+PH_kiadások!E67+MŰV_kiadások!E67+ÖNK_kiadások!E67</f>
        <v>0</v>
      </c>
    </row>
    <row r="68" spans="1:5" x14ac:dyDescent="0.25">
      <c r="A68" s="12" t="s">
        <v>475</v>
      </c>
      <c r="B68" s="31" t="s">
        <v>476</v>
      </c>
      <c r="C68" s="43">
        <f>OVI_kiadások!C68+PH_kiadások!C68+MŰV_kiadások!C68+ÖNK_kiadások!C68</f>
        <v>0</v>
      </c>
      <c r="D68" s="43">
        <f>OVI_kiadások!D68+PH_kiadások!D68+MŰV_kiadások!D68+ÖNK_kiadások!D68</f>
        <v>0</v>
      </c>
      <c r="E68" s="43">
        <f>OVI_kiadások!E68+PH_kiadások!E68+MŰV_kiadások!E68+ÖNK_kiadások!E68</f>
        <v>0</v>
      </c>
    </row>
    <row r="69" spans="1:5" x14ac:dyDescent="0.25">
      <c r="A69" s="20" t="s">
        <v>477</v>
      </c>
      <c r="B69" s="31" t="s">
        <v>478</v>
      </c>
      <c r="C69" s="43">
        <f>OVI_kiadások!C69+PH_kiadások!C69+MŰV_kiadások!C69+ÖNK_kiadások!C69</f>
        <v>0</v>
      </c>
      <c r="D69" s="43">
        <f>OVI_kiadások!D69+PH_kiadások!D69+MŰV_kiadások!D69+ÖNK_kiadások!D69</f>
        <v>0</v>
      </c>
      <c r="E69" s="43">
        <f>OVI_kiadások!E69+PH_kiadások!E69+MŰV_kiadások!E69+ÖNK_kiadások!E69</f>
        <v>0</v>
      </c>
    </row>
    <row r="70" spans="1:5" x14ac:dyDescent="0.25">
      <c r="A70" s="12" t="s">
        <v>765</v>
      </c>
      <c r="B70" s="31" t="s">
        <v>479</v>
      </c>
      <c r="C70" s="43">
        <f>OVI_kiadások!C70+PH_kiadások!C70+MŰV_kiadások!C70+ÖNK_kiadások!C70</f>
        <v>64739000</v>
      </c>
      <c r="D70" s="43">
        <f>OVI_kiadások!D70+PH_kiadások!D70+MŰV_kiadások!D70+ÖNK_kiadások!D70</f>
        <v>67254000</v>
      </c>
      <c r="E70" s="43">
        <f>OVI_kiadások!E70+PH_kiadások!E70+MŰV_kiadások!E70+ÖNK_kiadások!E70</f>
        <v>52489016</v>
      </c>
    </row>
    <row r="71" spans="1:5" x14ac:dyDescent="0.25">
      <c r="A71" s="20" t="s">
        <v>134</v>
      </c>
      <c r="B71" s="31" t="s">
        <v>480</v>
      </c>
      <c r="C71" s="43">
        <f>OVI_kiadások!C71+PH_kiadások!C71+MŰV_kiadások!C71+ÖNK_kiadások!C71</f>
        <v>209394999</v>
      </c>
      <c r="D71" s="43">
        <f>OVI_kiadások!D71+PH_kiadások!D71+MŰV_kiadások!D71+ÖNK_kiadások!D71</f>
        <v>276109677</v>
      </c>
      <c r="E71" s="43">
        <f>OVI_kiadások!E71+PH_kiadások!E71+MŰV_kiadások!E71+ÖNK_kiadások!E71</f>
        <v>0</v>
      </c>
    </row>
    <row r="72" spans="1:5" x14ac:dyDescent="0.25">
      <c r="A72" s="20" t="s">
        <v>135</v>
      </c>
      <c r="B72" s="31" t="s">
        <v>480</v>
      </c>
      <c r="C72" s="43">
        <f>OVI_kiadások!C72+PH_kiadások!C72+MŰV_kiadások!C72+ÖNK_kiadások!C72</f>
        <v>0</v>
      </c>
      <c r="D72" s="43">
        <f>OVI_kiadások!D72+PH_kiadások!D72+MŰV_kiadások!D72+ÖNK_kiadások!D72</f>
        <v>0</v>
      </c>
      <c r="E72" s="43">
        <f>OVI_kiadások!E72+PH_kiadások!E72+MŰV_kiadások!E72+ÖNK_kiadások!E72</f>
        <v>0</v>
      </c>
    </row>
    <row r="73" spans="1:5" x14ac:dyDescent="0.25">
      <c r="A73" s="52" t="s">
        <v>726</v>
      </c>
      <c r="B73" s="55" t="s">
        <v>481</v>
      </c>
      <c r="C73" s="43">
        <f>OVI_kiadások!C73+PH_kiadások!C73+MŰV_kiadások!C73+ÖNK_kiadások!C73</f>
        <v>275199999</v>
      </c>
      <c r="D73" s="43">
        <f>OVI_kiadások!D73+PH_kiadások!D73+MŰV_kiadások!D73+ÖNK_kiadások!D73</f>
        <v>345568548</v>
      </c>
      <c r="E73" s="43">
        <f>OVI_kiadások!E73+PH_kiadások!E73+MŰV_kiadások!E73+ÖNK_kiadások!E73</f>
        <v>54208975</v>
      </c>
    </row>
    <row r="74" spans="1:5" ht="15.75" x14ac:dyDescent="0.25">
      <c r="A74" s="61" t="s">
        <v>83</v>
      </c>
      <c r="B74" s="55"/>
      <c r="C74" s="43">
        <f>OVI_kiadások!C74+PH_kiadások!C74+MŰV_kiadások!C74+ÖNK_kiadások!C74</f>
        <v>0</v>
      </c>
      <c r="D74" s="43">
        <f>OVI_kiadások!D74+PH_kiadások!D74+MŰV_kiadások!D74+ÖNK_kiadások!D74</f>
        <v>0</v>
      </c>
      <c r="E74" s="43">
        <f>OVI_kiadások!E74+PH_kiadások!E74+MŰV_kiadások!E74+ÖNK_kiadások!E74</f>
        <v>0</v>
      </c>
    </row>
    <row r="75" spans="1:5" x14ac:dyDescent="0.25">
      <c r="A75" s="35" t="s">
        <v>482</v>
      </c>
      <c r="B75" s="31" t="s">
        <v>483</v>
      </c>
      <c r="C75" s="43">
        <f>OVI_kiadások!C75+PH_kiadások!C75+MŰV_kiadások!C75+ÖNK_kiadások!C75</f>
        <v>4500000</v>
      </c>
      <c r="D75" s="43">
        <f>OVI_kiadások!D75+PH_kiadások!D75+MŰV_kiadások!D75+ÖNK_kiadások!D75</f>
        <v>3900000</v>
      </c>
      <c r="E75" s="43">
        <f>OVI_kiadások!E75+PH_kiadások!E75+MŰV_kiadások!E75+ÖNK_kiadások!E75</f>
        <v>3050000</v>
      </c>
    </row>
    <row r="76" spans="1:5" x14ac:dyDescent="0.25">
      <c r="A76" s="35" t="s">
        <v>766</v>
      </c>
      <c r="B76" s="31" t="s">
        <v>484</v>
      </c>
      <c r="C76" s="43">
        <f>OVI_kiadások!C76+PH_kiadások!C76+MŰV_kiadások!C76+ÖNK_kiadások!C76</f>
        <v>628000</v>
      </c>
      <c r="D76" s="43">
        <f>OVI_kiadások!D76+PH_kiadások!D76+MŰV_kiadások!D76+ÖNK_kiadások!D76</f>
        <v>2178000</v>
      </c>
      <c r="E76" s="43">
        <f>OVI_kiadások!E76+PH_kiadások!E76+MŰV_kiadások!E76+ÖNK_kiadások!E76</f>
        <v>1850000</v>
      </c>
    </row>
    <row r="77" spans="1:5" x14ac:dyDescent="0.25">
      <c r="A77" s="35" t="s">
        <v>485</v>
      </c>
      <c r="B77" s="31" t="s">
        <v>486</v>
      </c>
      <c r="C77" s="43">
        <f>OVI_kiadások!C77+PH_kiadások!C77+MŰV_kiadások!C77+ÖNK_kiadások!C77</f>
        <v>200</v>
      </c>
      <c r="D77" s="43">
        <f>OVI_kiadások!D77+PH_kiadások!D77+MŰV_kiadások!D77+ÖNK_kiadások!D77</f>
        <v>0</v>
      </c>
      <c r="E77" s="43">
        <f>OVI_kiadások!E77+PH_kiadások!E77+MŰV_kiadások!E77+ÖNK_kiadások!E77</f>
        <v>0</v>
      </c>
    </row>
    <row r="78" spans="1:5" x14ac:dyDescent="0.25">
      <c r="A78" s="35" t="s">
        <v>487</v>
      </c>
      <c r="B78" s="31" t="s">
        <v>488</v>
      </c>
      <c r="C78" s="43">
        <f>OVI_kiadások!C78+PH_kiadások!C78+MŰV_kiadások!C78+ÖNK_kiadások!C78</f>
        <v>300618</v>
      </c>
      <c r="D78" s="43">
        <f>OVI_kiadások!D78+PH_kiadások!D78+MŰV_kiadások!D78+ÖNK_kiadások!D78</f>
        <v>8311040</v>
      </c>
      <c r="E78" s="43">
        <f>OVI_kiadások!E78+PH_kiadások!E78+MŰV_kiadások!E78+ÖNK_kiadások!E78</f>
        <v>7802015</v>
      </c>
    </row>
    <row r="79" spans="1:5" x14ac:dyDescent="0.25">
      <c r="A79" s="6" t="s">
        <v>489</v>
      </c>
      <c r="B79" s="31" t="s">
        <v>490</v>
      </c>
      <c r="C79" s="43">
        <f>OVI_kiadások!C79+PH_kiadások!C79+MŰV_kiadások!C79+ÖNK_kiadások!C79</f>
        <v>0</v>
      </c>
      <c r="D79" s="43">
        <f>OVI_kiadások!D79+PH_kiadások!D79+MŰV_kiadások!D79+ÖNK_kiadások!D79</f>
        <v>100000</v>
      </c>
      <c r="E79" s="43">
        <f>OVI_kiadások!E79+PH_kiadások!E79+MŰV_kiadások!E79+ÖNK_kiadások!E79</f>
        <v>100000</v>
      </c>
    </row>
    <row r="80" spans="1:5" x14ac:dyDescent="0.25">
      <c r="A80" s="6" t="s">
        <v>491</v>
      </c>
      <c r="B80" s="31" t="s">
        <v>492</v>
      </c>
      <c r="C80" s="43">
        <f>OVI_kiadások!C80+PH_kiadások!C80+MŰV_kiadások!C80+ÖNK_kiadások!C80</f>
        <v>0</v>
      </c>
      <c r="D80" s="43">
        <f>OVI_kiadások!D80+PH_kiadások!D80+MŰV_kiadások!D80+ÖNK_kiadások!D80</f>
        <v>0</v>
      </c>
      <c r="E80" s="43">
        <f>OVI_kiadások!E80+PH_kiadások!E80+MŰV_kiadások!E80+ÖNK_kiadások!E80</f>
        <v>0</v>
      </c>
    </row>
    <row r="81" spans="1:5" x14ac:dyDescent="0.25">
      <c r="A81" s="6" t="s">
        <v>493</v>
      </c>
      <c r="B81" s="31" t="s">
        <v>494</v>
      </c>
      <c r="C81" s="43">
        <f>OVI_kiadások!C81+PH_kiadások!C81+MŰV_kiadások!C81+ÖNK_kiadások!C81</f>
        <v>1474221</v>
      </c>
      <c r="D81" s="43">
        <f>OVI_kiadások!D81+PH_kiadások!D81+MŰV_kiadások!D81+ÖNK_kiadások!D81</f>
        <v>3474979</v>
      </c>
      <c r="E81" s="43">
        <f>OVI_kiadások!E81+PH_kiadások!E81+MŰV_kiadások!E81+ÖNK_kiadások!E81</f>
        <v>3011044</v>
      </c>
    </row>
    <row r="82" spans="1:5" x14ac:dyDescent="0.25">
      <c r="A82" s="53" t="s">
        <v>727</v>
      </c>
      <c r="B82" s="55" t="s">
        <v>495</v>
      </c>
      <c r="C82" s="43">
        <f>OVI_kiadások!C82+PH_kiadások!C82+MŰV_kiadások!C82+ÖNK_kiadások!C82</f>
        <v>6903039</v>
      </c>
      <c r="D82" s="43">
        <f>OVI_kiadások!D82+PH_kiadások!D82+MŰV_kiadások!D82+ÖNK_kiadások!D82</f>
        <v>17964019</v>
      </c>
      <c r="E82" s="43">
        <f>OVI_kiadások!E82+PH_kiadások!E82+MŰV_kiadások!E82+ÖNK_kiadások!E82</f>
        <v>15813059</v>
      </c>
    </row>
    <row r="83" spans="1:5" x14ac:dyDescent="0.25">
      <c r="A83" s="13" t="s">
        <v>496</v>
      </c>
      <c r="B83" s="31" t="s">
        <v>497</v>
      </c>
      <c r="C83" s="43">
        <f>OVI_kiadások!C83+PH_kiadások!C83+MŰV_kiadások!C83+ÖNK_kiadások!C83</f>
        <v>44835000</v>
      </c>
      <c r="D83" s="43">
        <f>OVI_kiadások!D83+PH_kiadások!D83+MŰV_kiadások!D83+ÖNK_kiadások!D83</f>
        <v>41657453</v>
      </c>
      <c r="E83" s="43">
        <f>OVI_kiadások!E83+PH_kiadások!E83+MŰV_kiadások!E83+ÖNK_kiadások!E83</f>
        <v>40501466</v>
      </c>
    </row>
    <row r="84" spans="1:5" x14ac:dyDescent="0.25">
      <c r="A84" s="13" t="s">
        <v>498</v>
      </c>
      <c r="B84" s="31" t="s">
        <v>499</v>
      </c>
      <c r="C84" s="43">
        <f>OVI_kiadások!C84+PH_kiadások!C84+MŰV_kiadások!C84+ÖNK_kiadások!C84</f>
        <v>0</v>
      </c>
      <c r="D84" s="43">
        <f>OVI_kiadások!D84+PH_kiadások!D84+MŰV_kiadások!D84+ÖNK_kiadások!D84</f>
        <v>0</v>
      </c>
      <c r="E84" s="43">
        <f>OVI_kiadások!E84+PH_kiadások!E84+MŰV_kiadások!E84+ÖNK_kiadások!E84</f>
        <v>0</v>
      </c>
    </row>
    <row r="85" spans="1:5" x14ac:dyDescent="0.25">
      <c r="A85" s="13" t="s">
        <v>500</v>
      </c>
      <c r="B85" s="31" t="s">
        <v>501</v>
      </c>
      <c r="C85" s="43">
        <f>OVI_kiadások!C85+PH_kiadások!C85+MŰV_kiadások!C85+ÖNK_kiadások!C85</f>
        <v>0</v>
      </c>
      <c r="D85" s="43">
        <f>OVI_kiadások!D85+PH_kiadások!D85+MŰV_kiadások!D85+ÖNK_kiadások!D85</f>
        <v>5024004</v>
      </c>
      <c r="E85" s="43">
        <f>OVI_kiadások!E85+PH_kiadások!E85+MŰV_kiadások!E85+ÖNK_kiadások!E85</f>
        <v>4796977</v>
      </c>
    </row>
    <row r="86" spans="1:5" x14ac:dyDescent="0.25">
      <c r="A86" s="13" t="s">
        <v>502</v>
      </c>
      <c r="B86" s="31" t="s">
        <v>503</v>
      </c>
      <c r="C86" s="43">
        <f>OVI_kiadások!C86+PH_kiadások!C86+MŰV_kiadások!C86+ÖNK_kiadások!C86</f>
        <v>11919000</v>
      </c>
      <c r="D86" s="43">
        <f>OVI_kiadások!D86+PH_kiadások!D86+MŰV_kiadások!D86+ÖNK_kiadások!D86</f>
        <v>12417543</v>
      </c>
      <c r="E86" s="43">
        <f>OVI_kiadások!E86+PH_kiadások!E86+MŰV_kiadások!E86+ÖNK_kiadások!E86</f>
        <v>12044279</v>
      </c>
    </row>
    <row r="87" spans="1:5" x14ac:dyDescent="0.25">
      <c r="A87" s="52" t="s">
        <v>728</v>
      </c>
      <c r="B87" s="55" t="s">
        <v>504</v>
      </c>
      <c r="C87" s="43">
        <f>OVI_kiadások!C87+PH_kiadások!C87+MŰV_kiadások!C87+ÖNK_kiadások!C87</f>
        <v>56754000</v>
      </c>
      <c r="D87" s="43">
        <f>OVI_kiadások!D87+PH_kiadások!D87+MŰV_kiadások!D87+ÖNK_kiadások!D87</f>
        <v>59099000</v>
      </c>
      <c r="E87" s="43">
        <f>OVI_kiadások!E87+PH_kiadások!E87+MŰV_kiadások!E87+ÖNK_kiadások!E87</f>
        <v>57342722</v>
      </c>
    </row>
    <row r="88" spans="1:5" ht="30" x14ac:dyDescent="0.25">
      <c r="A88" s="13" t="s">
        <v>505</v>
      </c>
      <c r="B88" s="31" t="s">
        <v>506</v>
      </c>
      <c r="C88" s="43">
        <f>OVI_kiadások!C88+PH_kiadások!C88+MŰV_kiadások!C88+ÖNK_kiadások!C88</f>
        <v>0</v>
      </c>
      <c r="D88" s="43">
        <f>OVI_kiadások!D88+PH_kiadások!D88+MŰV_kiadások!D88+ÖNK_kiadások!D88</f>
        <v>0</v>
      </c>
      <c r="E88" s="43">
        <f>OVI_kiadások!E88+PH_kiadások!E88+MŰV_kiadások!E88+ÖNK_kiadások!E88</f>
        <v>0</v>
      </c>
    </row>
    <row r="89" spans="1:5" x14ac:dyDescent="0.25">
      <c r="A89" s="13" t="s">
        <v>767</v>
      </c>
      <c r="B89" s="31" t="s">
        <v>507</v>
      </c>
      <c r="C89" s="43">
        <f>OVI_kiadások!C89+PH_kiadások!C89+MŰV_kiadások!C89+ÖNK_kiadások!C89</f>
        <v>0</v>
      </c>
      <c r="D89" s="43">
        <f>OVI_kiadások!D89+PH_kiadások!D89+MŰV_kiadások!D89+ÖNK_kiadások!D89</f>
        <v>0</v>
      </c>
      <c r="E89" s="43">
        <f>OVI_kiadások!E89+PH_kiadások!E89+MŰV_kiadások!E89+ÖNK_kiadások!E89</f>
        <v>0</v>
      </c>
    </row>
    <row r="90" spans="1:5" ht="30" x14ac:dyDescent="0.25">
      <c r="A90" s="13" t="s">
        <v>768</v>
      </c>
      <c r="B90" s="31" t="s">
        <v>508</v>
      </c>
      <c r="C90" s="43">
        <f>OVI_kiadások!C90+PH_kiadások!C90+MŰV_kiadások!C90+ÖNK_kiadások!C90</f>
        <v>0</v>
      </c>
      <c r="D90" s="43">
        <f>OVI_kiadások!D90+PH_kiadások!D90+MŰV_kiadások!D90+ÖNK_kiadások!D90</f>
        <v>0</v>
      </c>
      <c r="E90" s="43">
        <f>OVI_kiadások!E90+PH_kiadások!E90+MŰV_kiadások!E90+ÖNK_kiadások!E90</f>
        <v>0</v>
      </c>
    </row>
    <row r="91" spans="1:5" x14ac:dyDescent="0.25">
      <c r="A91" s="13" t="s">
        <v>769</v>
      </c>
      <c r="B91" s="31" t="s">
        <v>509</v>
      </c>
      <c r="C91" s="43">
        <f>OVI_kiadások!C91+PH_kiadások!C91+MŰV_kiadások!C91+ÖNK_kiadások!C91</f>
        <v>0</v>
      </c>
      <c r="D91" s="43">
        <f>OVI_kiadások!D91+PH_kiadások!D91+MŰV_kiadások!D91+ÖNK_kiadások!D91</f>
        <v>0</v>
      </c>
      <c r="E91" s="43">
        <f>OVI_kiadások!E91+PH_kiadások!E91+MŰV_kiadások!E91+ÖNK_kiadások!E91</f>
        <v>0</v>
      </c>
    </row>
    <row r="92" spans="1:5" ht="30" x14ac:dyDescent="0.25">
      <c r="A92" s="13" t="s">
        <v>770</v>
      </c>
      <c r="B92" s="31" t="s">
        <v>510</v>
      </c>
      <c r="C92" s="43">
        <f>OVI_kiadások!C92+PH_kiadások!C92+MŰV_kiadások!C92+ÖNK_kiadások!C92</f>
        <v>0</v>
      </c>
      <c r="D92" s="43">
        <f>OVI_kiadások!D92+PH_kiadások!D92+MŰV_kiadások!D92+ÖNK_kiadások!D92</f>
        <v>0</v>
      </c>
      <c r="E92" s="43">
        <f>OVI_kiadások!E92+PH_kiadások!E92+MŰV_kiadások!E92+ÖNK_kiadások!E92</f>
        <v>0</v>
      </c>
    </row>
    <row r="93" spans="1:5" x14ac:dyDescent="0.25">
      <c r="A93" s="13" t="s">
        <v>771</v>
      </c>
      <c r="B93" s="31" t="s">
        <v>511</v>
      </c>
      <c r="C93" s="43">
        <f>OVI_kiadások!C93+PH_kiadások!C93+MŰV_kiadások!C93+ÖNK_kiadások!C93</f>
        <v>0</v>
      </c>
      <c r="D93" s="43">
        <f>OVI_kiadások!D93+PH_kiadások!D93+MŰV_kiadások!D93+ÖNK_kiadások!D93</f>
        <v>0</v>
      </c>
      <c r="E93" s="43">
        <f>OVI_kiadások!E93+PH_kiadások!E93+MŰV_kiadások!E93+ÖNK_kiadások!E93</f>
        <v>0</v>
      </c>
    </row>
    <row r="94" spans="1:5" x14ac:dyDescent="0.25">
      <c r="A94" s="13" t="s">
        <v>512</v>
      </c>
      <c r="B94" s="31" t="s">
        <v>513</v>
      </c>
      <c r="C94" s="43">
        <f>OVI_kiadások!C94+PH_kiadások!C94+MŰV_kiadások!C94+ÖNK_kiadások!C94</f>
        <v>0</v>
      </c>
      <c r="D94" s="43">
        <f>OVI_kiadások!D94+PH_kiadások!D94+MŰV_kiadások!D94+ÖNK_kiadások!D94</f>
        <v>0</v>
      </c>
      <c r="E94" s="43">
        <f>OVI_kiadások!E94+PH_kiadások!E94+MŰV_kiadások!E94+ÖNK_kiadások!E94</f>
        <v>0</v>
      </c>
    </row>
    <row r="95" spans="1:5" x14ac:dyDescent="0.25">
      <c r="A95" s="13" t="s">
        <v>772</v>
      </c>
      <c r="B95" s="31" t="s">
        <v>514</v>
      </c>
      <c r="C95" s="43">
        <f>OVI_kiadások!C95+PH_kiadások!C95+MŰV_kiadások!C95+ÖNK_kiadások!C95</f>
        <v>0</v>
      </c>
      <c r="D95" s="43">
        <f>OVI_kiadások!D95+PH_kiadások!D95+MŰV_kiadások!D95+ÖNK_kiadások!D95</f>
        <v>0</v>
      </c>
      <c r="E95" s="43">
        <f>OVI_kiadások!E95+PH_kiadások!E95+MŰV_kiadások!E95+ÖNK_kiadások!E95</f>
        <v>0</v>
      </c>
    </row>
    <row r="96" spans="1:5" x14ac:dyDescent="0.25">
      <c r="A96" s="52" t="s">
        <v>729</v>
      </c>
      <c r="B96" s="55" t="s">
        <v>515</v>
      </c>
      <c r="C96" s="43">
        <f>OVI_kiadások!C96+PH_kiadások!C96+MŰV_kiadások!C96+ÖNK_kiadások!C96</f>
        <v>0</v>
      </c>
      <c r="D96" s="43">
        <f>OVI_kiadások!D96+PH_kiadások!D96+MŰV_kiadások!D96+ÖNK_kiadások!D96</f>
        <v>0</v>
      </c>
      <c r="E96" s="43">
        <f>OVI_kiadások!E96+PH_kiadások!E96+MŰV_kiadások!E96+ÖNK_kiadások!E96</f>
        <v>0</v>
      </c>
    </row>
    <row r="97" spans="1:24" ht="15.75" x14ac:dyDescent="0.25">
      <c r="A97" s="61" t="s">
        <v>82</v>
      </c>
      <c r="B97" s="55"/>
      <c r="C97" s="43">
        <f>OVI_kiadások!C97+PH_kiadások!C97+MŰV_kiadások!C97+ÖNK_kiadások!C97</f>
        <v>0</v>
      </c>
      <c r="D97" s="43">
        <f>OVI_kiadások!D97+PH_kiadások!D97+MŰV_kiadások!D97+ÖNK_kiadások!D97</f>
        <v>0</v>
      </c>
      <c r="E97" s="43">
        <f>OVI_kiadások!E97+PH_kiadások!E97+MŰV_kiadások!E97+ÖNK_kiadások!E97</f>
        <v>0</v>
      </c>
    </row>
    <row r="98" spans="1:24" ht="15.75" x14ac:dyDescent="0.25">
      <c r="A98" s="36" t="s">
        <v>780</v>
      </c>
      <c r="B98" s="37" t="s">
        <v>516</v>
      </c>
      <c r="C98" s="43">
        <f>OVI_kiadások!C98+PH_kiadások!C98+MŰV_kiadások!C98+ÖNK_kiadások!C98</f>
        <v>487038793</v>
      </c>
      <c r="D98" s="43">
        <f>OVI_kiadások!D98+PH_kiadások!D98+MŰV_kiadások!D98+ÖNK_kiadások!D98</f>
        <v>577548457</v>
      </c>
      <c r="E98" s="43">
        <f>OVI_kiadások!E98+PH_kiadások!E98+MŰV_kiadások!E98+ÖNK_kiadások!E98</f>
        <v>263890904</v>
      </c>
    </row>
    <row r="99" spans="1:24" x14ac:dyDescent="0.25">
      <c r="A99" s="13" t="s">
        <v>773</v>
      </c>
      <c r="B99" s="5" t="s">
        <v>517</v>
      </c>
      <c r="C99" s="43">
        <f>OVI_kiadások!C99+PH_kiadások!C99+MŰV_kiadások!C99+ÖNK_kiadások!C99</f>
        <v>2112000</v>
      </c>
      <c r="D99" s="43">
        <f>OVI_kiadások!D99+PH_kiadások!D99+MŰV_kiadások!D99+ÖNK_kiadások!D99</f>
        <v>2112000</v>
      </c>
      <c r="E99" s="43">
        <f>OVI_kiadások!E99+PH_kiadások!E99+MŰV_kiadások!E99+ÖNK_kiadások!E99</f>
        <v>2112000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x14ac:dyDescent="0.25">
      <c r="A100" s="13" t="s">
        <v>520</v>
      </c>
      <c r="B100" s="5" t="s">
        <v>521</v>
      </c>
      <c r="C100" s="43">
        <f>OVI_kiadások!C100+PH_kiadások!C100+MŰV_kiadások!C100+ÖNK_kiadások!C100</f>
        <v>0</v>
      </c>
      <c r="D100" s="43">
        <f>OVI_kiadások!D100+PH_kiadások!D100+MŰV_kiadások!D100+ÖNK_kiadások!D100</f>
        <v>0</v>
      </c>
      <c r="E100" s="43">
        <f>OVI_kiadások!E100+PH_kiadások!E100+MŰV_kiadások!E100+ÖNK_kiadások!E100</f>
        <v>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x14ac:dyDescent="0.25">
      <c r="A101" s="13" t="s">
        <v>774</v>
      </c>
      <c r="B101" s="5" t="s">
        <v>522</v>
      </c>
      <c r="C101" s="43">
        <f>OVI_kiadások!C101+PH_kiadások!C101+MŰV_kiadások!C101+ÖNK_kiadások!C101</f>
        <v>0</v>
      </c>
      <c r="D101" s="43">
        <f>OVI_kiadások!D101+PH_kiadások!D101+MŰV_kiadások!D101+ÖNK_kiadások!D101</f>
        <v>0</v>
      </c>
      <c r="E101" s="43">
        <f>OVI_kiadások!E101+PH_kiadások!E101+MŰV_kiadások!E101+ÖNK_kiadások!E101</f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x14ac:dyDescent="0.25">
      <c r="A102" s="15" t="s">
        <v>734</v>
      </c>
      <c r="B102" s="7" t="s">
        <v>524</v>
      </c>
      <c r="C102" s="43">
        <f>OVI_kiadások!C102+PH_kiadások!C102+MŰV_kiadások!C102+ÖNK_kiadások!C102</f>
        <v>2112000</v>
      </c>
      <c r="D102" s="43">
        <f>OVI_kiadások!D102+PH_kiadások!D102+MŰV_kiadások!D102+ÖNK_kiadások!D102</f>
        <v>2112000</v>
      </c>
      <c r="E102" s="43">
        <f>OVI_kiadások!E102+PH_kiadások!E102+MŰV_kiadások!E102+ÖNK_kiadások!E102</f>
        <v>2112000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x14ac:dyDescent="0.25">
      <c r="A103" s="38" t="s">
        <v>775</v>
      </c>
      <c r="B103" s="5" t="s">
        <v>525</v>
      </c>
      <c r="C103" s="43">
        <f>OVI_kiadások!C103+PH_kiadások!C103+MŰV_kiadások!C103+ÖNK_kiadások!C103</f>
        <v>0</v>
      </c>
      <c r="D103" s="43">
        <f>OVI_kiadások!D103+PH_kiadások!D103+MŰV_kiadások!D103+ÖNK_kiadások!D103</f>
        <v>0</v>
      </c>
      <c r="E103" s="43">
        <f>OVI_kiadások!E103+PH_kiadások!E103+MŰV_kiadások!E103+ÖNK_kiadások!E103</f>
        <v>0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x14ac:dyDescent="0.25">
      <c r="A104" s="38" t="s">
        <v>740</v>
      </c>
      <c r="B104" s="5" t="s">
        <v>528</v>
      </c>
      <c r="C104" s="43">
        <f>OVI_kiadások!C104+PH_kiadások!C104+MŰV_kiadások!C104+ÖNK_kiadások!C104</f>
        <v>0</v>
      </c>
      <c r="D104" s="43">
        <f>OVI_kiadások!D104+PH_kiadások!D104+MŰV_kiadások!D104+ÖNK_kiadások!D104</f>
        <v>0</v>
      </c>
      <c r="E104" s="43">
        <f>OVI_kiadások!E104+PH_kiadások!E104+MŰV_kiadások!E104+ÖNK_kiadások!E104</f>
        <v>0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x14ac:dyDescent="0.25">
      <c r="A105" s="13" t="s">
        <v>529</v>
      </c>
      <c r="B105" s="5" t="s">
        <v>530</v>
      </c>
      <c r="C105" s="43">
        <f>OVI_kiadások!C105+PH_kiadások!C105+MŰV_kiadások!C105+ÖNK_kiadások!C105</f>
        <v>0</v>
      </c>
      <c r="D105" s="43">
        <f>OVI_kiadások!D105+PH_kiadások!D105+MŰV_kiadások!D105+ÖNK_kiadások!D105</f>
        <v>0</v>
      </c>
      <c r="E105" s="43">
        <f>OVI_kiadások!E105+PH_kiadások!E105+MŰV_kiadások!E105+ÖNK_kiadások!E105</f>
        <v>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x14ac:dyDescent="0.25">
      <c r="A106" s="13" t="s">
        <v>776</v>
      </c>
      <c r="B106" s="5" t="s">
        <v>531</v>
      </c>
      <c r="C106" s="43">
        <f>OVI_kiadások!C106+PH_kiadások!C106+MŰV_kiadások!C106+ÖNK_kiadások!C106</f>
        <v>0</v>
      </c>
      <c r="D106" s="43">
        <f>OVI_kiadások!D106+PH_kiadások!D106+MŰV_kiadások!D106+ÖNK_kiadások!D106</f>
        <v>0</v>
      </c>
      <c r="E106" s="43">
        <f>OVI_kiadások!E106+PH_kiadások!E106+MŰV_kiadások!E106+ÖNK_kiadások!E106</f>
        <v>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x14ac:dyDescent="0.25">
      <c r="A107" s="14" t="s">
        <v>737</v>
      </c>
      <c r="B107" s="7" t="s">
        <v>532</v>
      </c>
      <c r="C107" s="43">
        <f>OVI_kiadások!C107+PH_kiadások!C107+MŰV_kiadások!C107+ÖNK_kiadások!C107</f>
        <v>0</v>
      </c>
      <c r="D107" s="43">
        <f>OVI_kiadások!D107+PH_kiadások!D107+MŰV_kiadások!D107+ÖNK_kiadások!D107</f>
        <v>0</v>
      </c>
      <c r="E107" s="43">
        <f>OVI_kiadások!E107+PH_kiadások!E107+MŰV_kiadások!E107+ÖNK_kiadások!E107</f>
        <v>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x14ac:dyDescent="0.25">
      <c r="A108" s="38" t="s">
        <v>533</v>
      </c>
      <c r="B108" s="5" t="s">
        <v>534</v>
      </c>
      <c r="C108" s="43">
        <f>OVI_kiadások!C108+PH_kiadások!C108+MŰV_kiadások!C108+ÖNK_kiadások!C108</f>
        <v>0</v>
      </c>
      <c r="D108" s="43">
        <f>OVI_kiadások!D108+PH_kiadások!D108+MŰV_kiadások!D108+ÖNK_kiadások!D108</f>
        <v>0</v>
      </c>
      <c r="E108" s="43">
        <f>OVI_kiadások!E108+PH_kiadások!E108+MŰV_kiadások!E108+ÖNK_kiadások!E108</f>
        <v>0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x14ac:dyDescent="0.25">
      <c r="A109" s="38" t="s">
        <v>535</v>
      </c>
      <c r="B109" s="5" t="s">
        <v>536</v>
      </c>
      <c r="C109" s="43">
        <f>OVI_kiadások!C109+PH_kiadások!C109+MŰV_kiadások!C109+ÖNK_kiadások!C109</f>
        <v>6094319</v>
      </c>
      <c r="D109" s="43">
        <f>OVI_kiadások!D109+PH_kiadások!D109+MŰV_kiadások!D109+ÖNK_kiadások!D109</f>
        <v>6253153</v>
      </c>
      <c r="E109" s="43">
        <f>OVI_kiadások!E109+PH_kiadások!E109+MŰV_kiadások!E109+ÖNK_kiadások!E109</f>
        <v>6253153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x14ac:dyDescent="0.25">
      <c r="A110" s="14" t="s">
        <v>537</v>
      </c>
      <c r="B110" s="7" t="s">
        <v>538</v>
      </c>
      <c r="C110" s="129"/>
      <c r="D110" s="129"/>
      <c r="E110" s="129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x14ac:dyDescent="0.25">
      <c r="A111" s="38" t="s">
        <v>539</v>
      </c>
      <c r="B111" s="5" t="s">
        <v>540</v>
      </c>
      <c r="C111" s="43">
        <f>OVI_kiadások!C111+PH_kiadások!C111+MŰV_kiadások!C111+ÖNK_kiadások!C111</f>
        <v>0</v>
      </c>
      <c r="D111" s="43">
        <f>OVI_kiadások!D111+PH_kiadások!D111+MŰV_kiadások!D111+ÖNK_kiadások!D111</f>
        <v>0</v>
      </c>
      <c r="E111" s="43">
        <f>OVI_kiadások!E111+PH_kiadások!E111+MŰV_kiadások!E111+ÖNK_kiadások!E111</f>
        <v>0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x14ac:dyDescent="0.25">
      <c r="A112" s="38" t="s">
        <v>541</v>
      </c>
      <c r="B112" s="5" t="s">
        <v>542</v>
      </c>
      <c r="C112" s="43">
        <f>OVI_kiadások!C112+PH_kiadások!C112+MŰV_kiadások!C112+ÖNK_kiadások!C112</f>
        <v>0</v>
      </c>
      <c r="D112" s="43">
        <f>OVI_kiadások!D112+PH_kiadások!D112+MŰV_kiadások!D112+ÖNK_kiadások!D112</f>
        <v>0</v>
      </c>
      <c r="E112" s="43">
        <f>OVI_kiadások!E112+PH_kiadások!E112+MŰV_kiadások!E112+ÖNK_kiadások!E112</f>
        <v>0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x14ac:dyDescent="0.25">
      <c r="A113" s="38" t="s">
        <v>543</v>
      </c>
      <c r="B113" s="5" t="s">
        <v>544</v>
      </c>
      <c r="C113" s="43">
        <f>OVI_kiadások!C113+PH_kiadások!C113+MŰV_kiadások!C113+ÖNK_kiadások!C113</f>
        <v>0</v>
      </c>
      <c r="D113" s="43">
        <f>OVI_kiadások!D113+PH_kiadások!D113+MŰV_kiadások!D113+ÖNK_kiadások!D113</f>
        <v>0</v>
      </c>
      <c r="E113" s="43">
        <f>OVI_kiadások!E113+PH_kiadások!E113+MŰV_kiadások!E113+ÖNK_kiadások!E113</f>
        <v>0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x14ac:dyDescent="0.25">
      <c r="A114" s="39" t="s">
        <v>738</v>
      </c>
      <c r="B114" s="40" t="s">
        <v>545</v>
      </c>
      <c r="C114" s="129">
        <f>C102+C107+C108+C109+C110+C111+C112+C113</f>
        <v>8206319</v>
      </c>
      <c r="D114" s="129">
        <f>D102+D107+D108+D109+D110+D111+D112+D113</f>
        <v>8365153</v>
      </c>
      <c r="E114" s="129">
        <f>E102+E107+E108+E109+E110+E111+E112+E113</f>
        <v>8365153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x14ac:dyDescent="0.25">
      <c r="A115" s="38" t="s">
        <v>546</v>
      </c>
      <c r="B115" s="5" t="s">
        <v>547</v>
      </c>
      <c r="C115" s="43">
        <f>OVI_kiadások!C115+PH_kiadások!C115+MŰV_kiadások!C115+ÖNK_kiadások!C115</f>
        <v>0</v>
      </c>
      <c r="D115" s="43">
        <f>OVI_kiadások!D115+PH_kiadások!D115+MŰV_kiadások!D115+ÖNK_kiadások!D115</f>
        <v>0</v>
      </c>
      <c r="E115" s="43">
        <f>OVI_kiadások!E115+PH_kiadások!E115+MŰV_kiadások!E115+ÖNK_kiadások!E115</f>
        <v>0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x14ac:dyDescent="0.25">
      <c r="A116" s="13" t="s">
        <v>548</v>
      </c>
      <c r="B116" s="5" t="s">
        <v>549</v>
      </c>
      <c r="C116" s="43">
        <f>OVI_kiadások!C116+PH_kiadások!C116+MŰV_kiadások!C116+ÖNK_kiadások!C116</f>
        <v>0</v>
      </c>
      <c r="D116" s="43">
        <f>OVI_kiadások!D116+PH_kiadások!D116+MŰV_kiadások!D116+ÖNK_kiadások!D116</f>
        <v>0</v>
      </c>
      <c r="E116" s="43">
        <f>OVI_kiadások!E116+PH_kiadások!E116+MŰV_kiadások!E116+ÖNK_kiadások!E116</f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x14ac:dyDescent="0.25">
      <c r="A117" s="38" t="s">
        <v>777</v>
      </c>
      <c r="B117" s="5" t="s">
        <v>550</v>
      </c>
      <c r="C117" s="43">
        <f>OVI_kiadások!C117+PH_kiadások!C117+MŰV_kiadások!C117+ÖNK_kiadások!C117</f>
        <v>0</v>
      </c>
      <c r="D117" s="43">
        <f>OVI_kiadások!D117+PH_kiadások!D117+MŰV_kiadások!D117+ÖNK_kiadások!D117</f>
        <v>0</v>
      </c>
      <c r="E117" s="43">
        <f>OVI_kiadások!E117+PH_kiadások!E117+MŰV_kiadások!E117+ÖNK_kiadások!E117</f>
        <v>0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x14ac:dyDescent="0.25">
      <c r="A118" s="38" t="s">
        <v>743</v>
      </c>
      <c r="B118" s="5" t="s">
        <v>551</v>
      </c>
      <c r="C118" s="43">
        <f>OVI_kiadások!C118+PH_kiadások!C118+MŰV_kiadások!C118+ÖNK_kiadások!C118</f>
        <v>0</v>
      </c>
      <c r="D118" s="43">
        <f>OVI_kiadások!D118+PH_kiadások!D118+MŰV_kiadások!D118+ÖNK_kiadások!D118</f>
        <v>0</v>
      </c>
      <c r="E118" s="43">
        <f>OVI_kiadások!E118+PH_kiadások!E118+MŰV_kiadások!E118+ÖNK_kiadások!E118</f>
        <v>0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x14ac:dyDescent="0.25">
      <c r="A119" s="39" t="s">
        <v>744</v>
      </c>
      <c r="B119" s="40" t="s">
        <v>555</v>
      </c>
      <c r="C119" s="43">
        <f>OVI_kiadások!C119+PH_kiadások!C119+MŰV_kiadások!C119+ÖNK_kiadások!C119</f>
        <v>0</v>
      </c>
      <c r="D119" s="43">
        <f>OVI_kiadások!D119+PH_kiadások!D119+MŰV_kiadások!D119+ÖNK_kiadások!D119</f>
        <v>0</v>
      </c>
      <c r="E119" s="43">
        <f>OVI_kiadások!E119+PH_kiadások!E119+MŰV_kiadások!E119+ÖNK_kiadások!E119</f>
        <v>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x14ac:dyDescent="0.25">
      <c r="A120" s="13" t="s">
        <v>556</v>
      </c>
      <c r="B120" s="5" t="s">
        <v>557</v>
      </c>
      <c r="C120" s="43">
        <f>OVI_kiadások!C120+PH_kiadások!C120+MŰV_kiadások!C120+ÖNK_kiadások!C120</f>
        <v>0</v>
      </c>
      <c r="D120" s="43">
        <f>OVI_kiadások!D120+PH_kiadások!D120+MŰV_kiadások!D120+ÖNK_kiadások!D120</f>
        <v>0</v>
      </c>
      <c r="E120" s="43">
        <f>OVI_kiadások!E120+PH_kiadások!E120+MŰV_kiadások!E120+ÖNK_kiadások!E120</f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 x14ac:dyDescent="0.25">
      <c r="A121" s="41" t="s">
        <v>781</v>
      </c>
      <c r="B121" s="42" t="s">
        <v>558</v>
      </c>
      <c r="C121" s="129">
        <f>C120+C119+C114</f>
        <v>8206319</v>
      </c>
      <c r="D121" s="129">
        <f>D120+D119+D114</f>
        <v>8365153</v>
      </c>
      <c r="E121" s="129">
        <f>E120+E119+E114</f>
        <v>8365153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 x14ac:dyDescent="0.25">
      <c r="A122" s="46" t="s">
        <v>3</v>
      </c>
      <c r="B122" s="47"/>
      <c r="C122" s="130">
        <f>C121+C98</f>
        <v>495245112</v>
      </c>
      <c r="D122" s="130">
        <f>D121+D98</f>
        <v>585913610</v>
      </c>
      <c r="E122" s="130">
        <f>E121+E98</f>
        <v>272256057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mergeCells count="1"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opLeftCell="C55" workbookViewId="0">
      <selection activeCell="P71" sqref="P71"/>
    </sheetView>
  </sheetViews>
  <sheetFormatPr defaultColWidth="8.85546875" defaultRowHeight="15" x14ac:dyDescent="0.25"/>
  <cols>
    <col min="1" max="1" width="41.28515625" style="24" customWidth="1"/>
    <col min="2" max="3" width="13.28515625" style="24" customWidth="1"/>
    <col min="4" max="4" width="13.7109375" style="24" customWidth="1"/>
    <col min="5" max="5" width="12.42578125" style="24" customWidth="1"/>
    <col min="6" max="7" width="13" style="24" customWidth="1"/>
    <col min="8" max="8" width="12.7109375" style="24" customWidth="1"/>
    <col min="9" max="9" width="12.5703125" style="24" customWidth="1"/>
    <col min="10" max="10" width="11.7109375" style="24" customWidth="1"/>
    <col min="11" max="11" width="12.7109375" style="24" customWidth="1"/>
    <col min="12" max="12" width="12.5703125" style="24" customWidth="1"/>
    <col min="13" max="13" width="12.140625" style="24" customWidth="1"/>
    <col min="14" max="14" width="11.7109375" style="24" customWidth="1"/>
    <col min="15" max="15" width="12.28515625" style="24" customWidth="1"/>
    <col min="16" max="16" width="10.85546875" style="24" customWidth="1"/>
    <col min="17" max="16384" width="8.85546875" style="24"/>
  </cols>
  <sheetData>
    <row r="1" spans="1:16" s="263" customFormat="1" ht="36.6" customHeight="1" x14ac:dyDescent="0.3">
      <c r="A1" s="334" t="s">
        <v>1020</v>
      </c>
      <c r="B1" s="411" t="s">
        <v>878</v>
      </c>
      <c r="C1" s="412"/>
      <c r="D1" s="413"/>
      <c r="E1" s="414" t="s">
        <v>852</v>
      </c>
      <c r="F1" s="415"/>
      <c r="G1" s="416"/>
      <c r="H1" s="414" t="s">
        <v>155</v>
      </c>
      <c r="I1" s="415"/>
      <c r="J1" s="416"/>
      <c r="K1" s="414" t="s">
        <v>639</v>
      </c>
      <c r="L1" s="415"/>
      <c r="M1" s="416"/>
      <c r="N1" s="414" t="s">
        <v>880</v>
      </c>
      <c r="O1" s="415"/>
      <c r="P1" s="416"/>
    </row>
    <row r="2" spans="1:16" ht="33.6" customHeight="1" x14ac:dyDescent="0.25">
      <c r="A2" s="335" t="s">
        <v>136</v>
      </c>
      <c r="B2" s="341" t="s">
        <v>853</v>
      </c>
      <c r="C2" s="331" t="s">
        <v>854</v>
      </c>
      <c r="D2" s="342" t="s">
        <v>855</v>
      </c>
      <c r="E2" s="341" t="s">
        <v>853</v>
      </c>
      <c r="F2" s="331" t="s">
        <v>854</v>
      </c>
      <c r="G2" s="342" t="s">
        <v>855</v>
      </c>
      <c r="H2" s="341" t="s">
        <v>853</v>
      </c>
      <c r="I2" s="331" t="s">
        <v>854</v>
      </c>
      <c r="J2" s="342" t="s">
        <v>855</v>
      </c>
      <c r="K2" s="341" t="s">
        <v>853</v>
      </c>
      <c r="L2" s="331" t="s">
        <v>854</v>
      </c>
      <c r="M2" s="342" t="s">
        <v>855</v>
      </c>
      <c r="N2" s="341" t="s">
        <v>853</v>
      </c>
      <c r="O2" s="331" t="s">
        <v>854</v>
      </c>
      <c r="P2" s="342" t="s">
        <v>855</v>
      </c>
    </row>
    <row r="3" spans="1:16" s="357" customFormat="1" ht="25.5" x14ac:dyDescent="0.2">
      <c r="A3" s="350" t="s">
        <v>957</v>
      </c>
      <c r="B3" s="351">
        <v>55267038</v>
      </c>
      <c r="C3" s="352">
        <v>54753919</v>
      </c>
      <c r="D3" s="353">
        <v>54753919</v>
      </c>
      <c r="E3" s="351">
        <v>55267038</v>
      </c>
      <c r="F3" s="352">
        <v>54753919</v>
      </c>
      <c r="G3" s="353">
        <v>54753919</v>
      </c>
      <c r="H3" s="354">
        <v>0</v>
      </c>
      <c r="I3" s="355">
        <v>0</v>
      </c>
      <c r="J3" s="356">
        <v>0</v>
      </c>
      <c r="K3" s="354">
        <v>0</v>
      </c>
      <c r="L3" s="355">
        <v>0</v>
      </c>
      <c r="M3" s="356">
        <v>0</v>
      </c>
      <c r="N3" s="354">
        <v>0</v>
      </c>
      <c r="O3" s="355">
        <v>0</v>
      </c>
      <c r="P3" s="356">
        <v>0</v>
      </c>
    </row>
    <row r="4" spans="1:16" ht="28.15" customHeight="1" x14ac:dyDescent="0.25">
      <c r="A4" s="336" t="s">
        <v>958</v>
      </c>
      <c r="B4" s="343">
        <v>83994450</v>
      </c>
      <c r="C4" s="332">
        <v>90335400</v>
      </c>
      <c r="D4" s="344">
        <v>90335400</v>
      </c>
      <c r="E4" s="343">
        <v>83994450</v>
      </c>
      <c r="F4" s="332">
        <v>90335400</v>
      </c>
      <c r="G4" s="344">
        <v>90335400</v>
      </c>
      <c r="H4" s="343">
        <v>0</v>
      </c>
      <c r="I4" s="332">
        <v>0</v>
      </c>
      <c r="J4" s="344">
        <v>0</v>
      </c>
      <c r="K4" s="343">
        <v>0</v>
      </c>
      <c r="L4" s="332">
        <v>0</v>
      </c>
      <c r="M4" s="344">
        <v>0</v>
      </c>
      <c r="N4" s="343">
        <v>0</v>
      </c>
      <c r="O4" s="332">
        <v>0</v>
      </c>
      <c r="P4" s="344">
        <v>0</v>
      </c>
    </row>
    <row r="5" spans="1:16" ht="28.15" customHeight="1" x14ac:dyDescent="0.25">
      <c r="A5" s="336" t="s">
        <v>959</v>
      </c>
      <c r="B5" s="343">
        <v>9925000</v>
      </c>
      <c r="C5" s="332">
        <v>11377641</v>
      </c>
      <c r="D5" s="344">
        <v>11377641</v>
      </c>
      <c r="E5" s="343">
        <v>9925000</v>
      </c>
      <c r="F5" s="332">
        <v>11377641</v>
      </c>
      <c r="G5" s="344">
        <v>11377641</v>
      </c>
      <c r="H5" s="343">
        <v>0</v>
      </c>
      <c r="I5" s="332">
        <v>0</v>
      </c>
      <c r="J5" s="344">
        <v>0</v>
      </c>
      <c r="K5" s="343">
        <v>0</v>
      </c>
      <c r="L5" s="332">
        <v>0</v>
      </c>
      <c r="M5" s="344">
        <v>0</v>
      </c>
      <c r="N5" s="343">
        <v>0</v>
      </c>
      <c r="O5" s="332">
        <v>0</v>
      </c>
      <c r="P5" s="344">
        <v>0</v>
      </c>
    </row>
    <row r="6" spans="1:16" ht="40.15" customHeight="1" x14ac:dyDescent="0.25">
      <c r="A6" s="336" t="s">
        <v>960</v>
      </c>
      <c r="B6" s="343">
        <v>28146482</v>
      </c>
      <c r="C6" s="332">
        <v>26977465</v>
      </c>
      <c r="D6" s="344">
        <v>26977465</v>
      </c>
      <c r="E6" s="343">
        <v>28146482</v>
      </c>
      <c r="F6" s="332">
        <v>26977465</v>
      </c>
      <c r="G6" s="344">
        <v>26977465</v>
      </c>
      <c r="H6" s="343">
        <v>0</v>
      </c>
      <c r="I6" s="332">
        <v>0</v>
      </c>
      <c r="J6" s="344">
        <v>0</v>
      </c>
      <c r="K6" s="343">
        <v>0</v>
      </c>
      <c r="L6" s="332">
        <v>0</v>
      </c>
      <c r="M6" s="344">
        <v>0</v>
      </c>
      <c r="N6" s="343">
        <v>0</v>
      </c>
      <c r="O6" s="332">
        <v>0</v>
      </c>
      <c r="P6" s="344">
        <v>0</v>
      </c>
    </row>
    <row r="7" spans="1:16" ht="28.15" customHeight="1" x14ac:dyDescent="0.25">
      <c r="A7" s="336" t="s">
        <v>961</v>
      </c>
      <c r="B7" s="343">
        <v>38071482</v>
      </c>
      <c r="C7" s="332">
        <v>38355106</v>
      </c>
      <c r="D7" s="344">
        <v>38355106</v>
      </c>
      <c r="E7" s="343">
        <v>38071482</v>
      </c>
      <c r="F7" s="332">
        <v>38355106</v>
      </c>
      <c r="G7" s="344">
        <v>38355106</v>
      </c>
      <c r="H7" s="343">
        <v>0</v>
      </c>
      <c r="I7" s="332">
        <v>0</v>
      </c>
      <c r="J7" s="344">
        <v>0</v>
      </c>
      <c r="K7" s="343">
        <v>0</v>
      </c>
      <c r="L7" s="332">
        <v>0</v>
      </c>
      <c r="M7" s="344">
        <v>0</v>
      </c>
      <c r="N7" s="343">
        <v>0</v>
      </c>
      <c r="O7" s="332">
        <v>0</v>
      </c>
      <c r="P7" s="344">
        <v>0</v>
      </c>
    </row>
    <row r="8" spans="1:16" ht="28.15" customHeight="1" x14ac:dyDescent="0.25">
      <c r="A8" s="336" t="s">
        <v>962</v>
      </c>
      <c r="B8" s="343">
        <v>4074507</v>
      </c>
      <c r="C8" s="332">
        <v>5776715</v>
      </c>
      <c r="D8" s="344">
        <v>5776715</v>
      </c>
      <c r="E8" s="343">
        <v>4074507</v>
      </c>
      <c r="F8" s="332">
        <v>5776715</v>
      </c>
      <c r="G8" s="344">
        <v>5776715</v>
      </c>
      <c r="H8" s="343">
        <v>0</v>
      </c>
      <c r="I8" s="332">
        <v>0</v>
      </c>
      <c r="J8" s="344">
        <v>0</v>
      </c>
      <c r="K8" s="343">
        <v>0</v>
      </c>
      <c r="L8" s="332">
        <v>0</v>
      </c>
      <c r="M8" s="344">
        <v>0</v>
      </c>
      <c r="N8" s="343">
        <v>0</v>
      </c>
      <c r="O8" s="332">
        <v>0</v>
      </c>
      <c r="P8" s="344">
        <v>0</v>
      </c>
    </row>
    <row r="9" spans="1:16" ht="28.15" customHeight="1" x14ac:dyDescent="0.25">
      <c r="A9" s="336" t="s">
        <v>963</v>
      </c>
      <c r="B9" s="343">
        <v>0</v>
      </c>
      <c r="C9" s="332">
        <v>3036850</v>
      </c>
      <c r="D9" s="344">
        <v>3036850</v>
      </c>
      <c r="E9" s="343">
        <v>0</v>
      </c>
      <c r="F9" s="332">
        <v>3036850</v>
      </c>
      <c r="G9" s="344">
        <v>3036850</v>
      </c>
      <c r="H9" s="343">
        <v>0</v>
      </c>
      <c r="I9" s="332">
        <v>0</v>
      </c>
      <c r="J9" s="344">
        <v>0</v>
      </c>
      <c r="K9" s="343">
        <v>0</v>
      </c>
      <c r="L9" s="332">
        <v>0</v>
      </c>
      <c r="M9" s="344">
        <v>0</v>
      </c>
      <c r="N9" s="343">
        <v>0</v>
      </c>
      <c r="O9" s="332">
        <v>0</v>
      </c>
      <c r="P9" s="344">
        <v>0</v>
      </c>
    </row>
    <row r="10" spans="1:16" s="260" customFormat="1" ht="28.15" customHeight="1" x14ac:dyDescent="0.25">
      <c r="A10" s="336" t="s">
        <v>964</v>
      </c>
      <c r="B10" s="343">
        <v>0</v>
      </c>
      <c r="C10" s="332">
        <v>683117</v>
      </c>
      <c r="D10" s="344">
        <v>683117</v>
      </c>
      <c r="E10" s="343">
        <v>0</v>
      </c>
      <c r="F10" s="332">
        <v>683117</v>
      </c>
      <c r="G10" s="344">
        <v>683117</v>
      </c>
      <c r="H10" s="343">
        <v>0</v>
      </c>
      <c r="I10" s="332">
        <v>0</v>
      </c>
      <c r="J10" s="344">
        <v>0</v>
      </c>
      <c r="K10" s="343">
        <v>0</v>
      </c>
      <c r="L10" s="332">
        <v>0</v>
      </c>
      <c r="M10" s="344">
        <v>0</v>
      </c>
      <c r="N10" s="343">
        <v>0</v>
      </c>
      <c r="O10" s="332">
        <v>0</v>
      </c>
      <c r="P10" s="344">
        <v>0</v>
      </c>
    </row>
    <row r="11" spans="1:16" ht="28.15" customHeight="1" x14ac:dyDescent="0.25">
      <c r="A11" s="336" t="s">
        <v>965</v>
      </c>
      <c r="B11" s="343">
        <v>181407477</v>
      </c>
      <c r="C11" s="332">
        <v>192941107</v>
      </c>
      <c r="D11" s="344">
        <v>192941107</v>
      </c>
      <c r="E11" s="343">
        <v>181407477</v>
      </c>
      <c r="F11" s="332">
        <v>192941107</v>
      </c>
      <c r="G11" s="344">
        <v>192941107</v>
      </c>
      <c r="H11" s="343">
        <v>0</v>
      </c>
      <c r="I11" s="332">
        <v>0</v>
      </c>
      <c r="J11" s="344">
        <v>0</v>
      </c>
      <c r="K11" s="343">
        <v>0</v>
      </c>
      <c r="L11" s="332">
        <v>0</v>
      </c>
      <c r="M11" s="344">
        <v>0</v>
      </c>
      <c r="N11" s="343">
        <v>0</v>
      </c>
      <c r="O11" s="332">
        <v>0</v>
      </c>
      <c r="P11" s="344">
        <v>0</v>
      </c>
    </row>
    <row r="12" spans="1:16" ht="28.15" customHeight="1" x14ac:dyDescent="0.25">
      <c r="A12" s="336" t="s">
        <v>966</v>
      </c>
      <c r="B12" s="343">
        <v>10896000</v>
      </c>
      <c r="C12" s="332">
        <v>14522138</v>
      </c>
      <c r="D12" s="344">
        <v>14522138</v>
      </c>
      <c r="E12" s="343">
        <v>10896000</v>
      </c>
      <c r="F12" s="332">
        <v>14022138</v>
      </c>
      <c r="G12" s="344">
        <v>14022138</v>
      </c>
      <c r="H12" s="343">
        <v>0</v>
      </c>
      <c r="I12" s="332">
        <v>0</v>
      </c>
      <c r="J12" s="344">
        <v>0</v>
      </c>
      <c r="K12" s="343">
        <v>0</v>
      </c>
      <c r="L12" s="332">
        <v>0</v>
      </c>
      <c r="M12" s="344">
        <v>0</v>
      </c>
      <c r="N12" s="343">
        <v>0</v>
      </c>
      <c r="O12" s="332">
        <v>500000</v>
      </c>
      <c r="P12" s="344">
        <v>500000</v>
      </c>
    </row>
    <row r="13" spans="1:16" ht="28.15" customHeight="1" x14ac:dyDescent="0.25">
      <c r="A13" s="336" t="s">
        <v>967</v>
      </c>
      <c r="B13" s="343">
        <v>0</v>
      </c>
      <c r="C13" s="332">
        <v>0</v>
      </c>
      <c r="D13" s="344">
        <v>382016</v>
      </c>
      <c r="E13" s="343">
        <v>0</v>
      </c>
      <c r="F13" s="332">
        <v>0</v>
      </c>
      <c r="G13" s="344">
        <v>382016</v>
      </c>
      <c r="H13" s="343">
        <v>0</v>
      </c>
      <c r="I13" s="332">
        <v>0</v>
      </c>
      <c r="J13" s="344">
        <v>0</v>
      </c>
      <c r="K13" s="343">
        <v>0</v>
      </c>
      <c r="L13" s="332">
        <v>0</v>
      </c>
      <c r="M13" s="344">
        <v>0</v>
      </c>
      <c r="N13" s="343">
        <v>0</v>
      </c>
      <c r="O13" s="332">
        <v>0</v>
      </c>
      <c r="P13" s="344">
        <v>0</v>
      </c>
    </row>
    <row r="14" spans="1:16" ht="28.15" customHeight="1" x14ac:dyDescent="0.25">
      <c r="A14" s="336" t="s">
        <v>968</v>
      </c>
      <c r="B14" s="343">
        <v>0</v>
      </c>
      <c r="C14" s="332">
        <v>0</v>
      </c>
      <c r="D14" s="344">
        <v>12153100</v>
      </c>
      <c r="E14" s="343">
        <v>0</v>
      </c>
      <c r="F14" s="332">
        <v>0</v>
      </c>
      <c r="G14" s="344">
        <v>12153100</v>
      </c>
      <c r="H14" s="343">
        <v>0</v>
      </c>
      <c r="I14" s="332">
        <v>0</v>
      </c>
      <c r="J14" s="344">
        <v>0</v>
      </c>
      <c r="K14" s="343">
        <v>0</v>
      </c>
      <c r="L14" s="332">
        <v>0</v>
      </c>
      <c r="M14" s="344">
        <v>0</v>
      </c>
      <c r="N14" s="343">
        <v>0</v>
      </c>
      <c r="O14" s="332">
        <v>0</v>
      </c>
      <c r="P14" s="344">
        <v>0</v>
      </c>
    </row>
    <row r="15" spans="1:16" ht="28.15" customHeight="1" x14ac:dyDescent="0.25">
      <c r="A15" s="336" t="s">
        <v>969</v>
      </c>
      <c r="B15" s="343">
        <v>0</v>
      </c>
      <c r="C15" s="332">
        <v>0</v>
      </c>
      <c r="D15" s="344">
        <v>1987022</v>
      </c>
      <c r="E15" s="343">
        <v>0</v>
      </c>
      <c r="F15" s="332">
        <v>0</v>
      </c>
      <c r="G15" s="344">
        <v>1487022</v>
      </c>
      <c r="H15" s="343">
        <v>0</v>
      </c>
      <c r="I15" s="332">
        <v>0</v>
      </c>
      <c r="J15" s="344">
        <v>0</v>
      </c>
      <c r="K15" s="343">
        <v>0</v>
      </c>
      <c r="L15" s="332">
        <v>0</v>
      </c>
      <c r="M15" s="344">
        <v>0</v>
      </c>
      <c r="N15" s="343">
        <v>0</v>
      </c>
      <c r="O15" s="332">
        <v>0</v>
      </c>
      <c r="P15" s="344">
        <v>500000</v>
      </c>
    </row>
    <row r="16" spans="1:16" s="264" customFormat="1" ht="28.15" customHeight="1" x14ac:dyDescent="0.25">
      <c r="A16" s="337" t="s">
        <v>970</v>
      </c>
      <c r="B16" s="345">
        <v>192303477</v>
      </c>
      <c r="C16" s="333">
        <v>207463245</v>
      </c>
      <c r="D16" s="346">
        <v>207463245</v>
      </c>
      <c r="E16" s="345">
        <v>192303477</v>
      </c>
      <c r="F16" s="333">
        <v>206963245</v>
      </c>
      <c r="G16" s="346">
        <v>206963245</v>
      </c>
      <c r="H16" s="345">
        <v>0</v>
      </c>
      <c r="I16" s="333">
        <v>0</v>
      </c>
      <c r="J16" s="346">
        <v>0</v>
      </c>
      <c r="K16" s="345">
        <v>0</v>
      </c>
      <c r="L16" s="333">
        <v>0</v>
      </c>
      <c r="M16" s="346">
        <v>0</v>
      </c>
      <c r="N16" s="345">
        <v>0</v>
      </c>
      <c r="O16" s="333">
        <v>500000</v>
      </c>
      <c r="P16" s="346">
        <v>500000</v>
      </c>
    </row>
    <row r="17" spans="1:16" ht="28.15" customHeight="1" x14ac:dyDescent="0.25">
      <c r="A17" s="336" t="s">
        <v>971</v>
      </c>
      <c r="B17" s="343">
        <v>0</v>
      </c>
      <c r="C17" s="332">
        <v>130392763</v>
      </c>
      <c r="D17" s="344">
        <v>130392763</v>
      </c>
      <c r="E17" s="343">
        <v>0</v>
      </c>
      <c r="F17" s="332">
        <v>130392763</v>
      </c>
      <c r="G17" s="344">
        <v>130392763</v>
      </c>
      <c r="H17" s="343">
        <v>0</v>
      </c>
      <c r="I17" s="332">
        <v>0</v>
      </c>
      <c r="J17" s="344">
        <v>0</v>
      </c>
      <c r="K17" s="343">
        <v>0</v>
      </c>
      <c r="L17" s="332">
        <v>0</v>
      </c>
      <c r="M17" s="344">
        <v>0</v>
      </c>
      <c r="N17" s="343">
        <v>0</v>
      </c>
      <c r="O17" s="332">
        <v>0</v>
      </c>
      <c r="P17" s="344">
        <v>0</v>
      </c>
    </row>
    <row r="18" spans="1:16" s="260" customFormat="1" ht="28.15" customHeight="1" x14ac:dyDescent="0.25">
      <c r="A18" s="336" t="s">
        <v>972</v>
      </c>
      <c r="B18" s="343">
        <v>0</v>
      </c>
      <c r="C18" s="332">
        <v>0</v>
      </c>
      <c r="D18" s="344">
        <v>81975063</v>
      </c>
      <c r="E18" s="343">
        <v>0</v>
      </c>
      <c r="F18" s="332">
        <v>0</v>
      </c>
      <c r="G18" s="344">
        <v>81975063</v>
      </c>
      <c r="H18" s="343">
        <v>0</v>
      </c>
      <c r="I18" s="332">
        <v>0</v>
      </c>
      <c r="J18" s="344">
        <v>0</v>
      </c>
      <c r="K18" s="343">
        <v>0</v>
      </c>
      <c r="L18" s="332">
        <v>0</v>
      </c>
      <c r="M18" s="344">
        <v>0</v>
      </c>
      <c r="N18" s="343">
        <v>0</v>
      </c>
      <c r="O18" s="332">
        <v>0</v>
      </c>
      <c r="P18" s="344">
        <v>0</v>
      </c>
    </row>
    <row r="19" spans="1:16" ht="28.15" customHeight="1" x14ac:dyDescent="0.25">
      <c r="A19" s="336" t="s">
        <v>973</v>
      </c>
      <c r="B19" s="343">
        <v>0</v>
      </c>
      <c r="C19" s="332">
        <v>0</v>
      </c>
      <c r="D19" s="344">
        <v>48417700</v>
      </c>
      <c r="E19" s="343">
        <v>0</v>
      </c>
      <c r="F19" s="332">
        <v>0</v>
      </c>
      <c r="G19" s="344">
        <v>48417700</v>
      </c>
      <c r="H19" s="343">
        <v>0</v>
      </c>
      <c r="I19" s="332">
        <v>0</v>
      </c>
      <c r="J19" s="344">
        <v>0</v>
      </c>
      <c r="K19" s="343">
        <v>0</v>
      </c>
      <c r="L19" s="332">
        <v>0</v>
      </c>
      <c r="M19" s="344">
        <v>0</v>
      </c>
      <c r="N19" s="343">
        <v>0</v>
      </c>
      <c r="O19" s="332">
        <v>0</v>
      </c>
      <c r="P19" s="344">
        <v>0</v>
      </c>
    </row>
    <row r="20" spans="1:16" s="264" customFormat="1" ht="28.15" customHeight="1" x14ac:dyDescent="0.25">
      <c r="A20" s="337" t="s">
        <v>974</v>
      </c>
      <c r="B20" s="345">
        <v>0</v>
      </c>
      <c r="C20" s="333">
        <v>130392763</v>
      </c>
      <c r="D20" s="346">
        <v>130392763</v>
      </c>
      <c r="E20" s="345">
        <v>0</v>
      </c>
      <c r="F20" s="333">
        <v>130392763</v>
      </c>
      <c r="G20" s="346">
        <v>130392763</v>
      </c>
      <c r="H20" s="345">
        <v>0</v>
      </c>
      <c r="I20" s="333">
        <v>0</v>
      </c>
      <c r="J20" s="346">
        <v>0</v>
      </c>
      <c r="K20" s="345">
        <v>0</v>
      </c>
      <c r="L20" s="333">
        <v>0</v>
      </c>
      <c r="M20" s="346">
        <v>0</v>
      </c>
      <c r="N20" s="345">
        <v>0</v>
      </c>
      <c r="O20" s="333">
        <v>0</v>
      </c>
      <c r="P20" s="346">
        <v>0</v>
      </c>
    </row>
    <row r="21" spans="1:16" ht="28.15" customHeight="1" x14ac:dyDescent="0.25">
      <c r="A21" s="336" t="s">
        <v>975</v>
      </c>
      <c r="B21" s="343">
        <v>29000000</v>
      </c>
      <c r="C21" s="332">
        <v>32624702</v>
      </c>
      <c r="D21" s="344">
        <v>29730722</v>
      </c>
      <c r="E21" s="343">
        <v>29000000</v>
      </c>
      <c r="F21" s="332">
        <v>32624702</v>
      </c>
      <c r="G21" s="344">
        <v>29730722</v>
      </c>
      <c r="H21" s="343">
        <v>0</v>
      </c>
      <c r="I21" s="332">
        <v>0</v>
      </c>
      <c r="J21" s="344">
        <v>0</v>
      </c>
      <c r="K21" s="343">
        <v>0</v>
      </c>
      <c r="L21" s="332">
        <v>0</v>
      </c>
      <c r="M21" s="344">
        <v>0</v>
      </c>
      <c r="N21" s="343">
        <v>0</v>
      </c>
      <c r="O21" s="332">
        <v>0</v>
      </c>
      <c r="P21" s="344">
        <v>0</v>
      </c>
    </row>
    <row r="22" spans="1:16" s="260" customFormat="1" ht="28.15" customHeight="1" x14ac:dyDescent="0.25">
      <c r="A22" s="336" t="s">
        <v>976</v>
      </c>
      <c r="B22" s="343">
        <v>0</v>
      </c>
      <c r="C22" s="332">
        <v>0</v>
      </c>
      <c r="D22" s="344">
        <v>29730722</v>
      </c>
      <c r="E22" s="343">
        <v>0</v>
      </c>
      <c r="F22" s="332">
        <v>0</v>
      </c>
      <c r="G22" s="344">
        <v>29730722</v>
      </c>
      <c r="H22" s="343">
        <v>0</v>
      </c>
      <c r="I22" s="332">
        <v>0</v>
      </c>
      <c r="J22" s="344">
        <v>0</v>
      </c>
      <c r="K22" s="343">
        <v>0</v>
      </c>
      <c r="L22" s="332">
        <v>0</v>
      </c>
      <c r="M22" s="344">
        <v>0</v>
      </c>
      <c r="N22" s="343">
        <v>0</v>
      </c>
      <c r="O22" s="332">
        <v>0</v>
      </c>
      <c r="P22" s="344">
        <v>0</v>
      </c>
    </row>
    <row r="23" spans="1:16" ht="28.15" customHeight="1" x14ac:dyDescent="0.25">
      <c r="A23" s="336" t="s">
        <v>977</v>
      </c>
      <c r="B23" s="343">
        <v>104000000</v>
      </c>
      <c r="C23" s="332">
        <v>132854575</v>
      </c>
      <c r="D23" s="344">
        <v>117272671</v>
      </c>
      <c r="E23" s="343">
        <v>104000000</v>
      </c>
      <c r="F23" s="332">
        <v>132854575</v>
      </c>
      <c r="G23" s="344">
        <v>117272671</v>
      </c>
      <c r="H23" s="343">
        <v>0</v>
      </c>
      <c r="I23" s="332">
        <v>0</v>
      </c>
      <c r="J23" s="344">
        <v>0</v>
      </c>
      <c r="K23" s="343">
        <v>0</v>
      </c>
      <c r="L23" s="332">
        <v>0</v>
      </c>
      <c r="M23" s="344">
        <v>0</v>
      </c>
      <c r="N23" s="343">
        <v>0</v>
      </c>
      <c r="O23" s="332">
        <v>0</v>
      </c>
      <c r="P23" s="344">
        <v>0</v>
      </c>
    </row>
    <row r="24" spans="1:16" ht="28.15" customHeight="1" x14ac:dyDescent="0.25">
      <c r="A24" s="336" t="s">
        <v>978</v>
      </c>
      <c r="B24" s="343">
        <v>0</v>
      </c>
      <c r="C24" s="332">
        <v>0</v>
      </c>
      <c r="D24" s="344">
        <v>117272671</v>
      </c>
      <c r="E24" s="343">
        <v>0</v>
      </c>
      <c r="F24" s="332">
        <v>0</v>
      </c>
      <c r="G24" s="344">
        <v>117272671</v>
      </c>
      <c r="H24" s="343">
        <v>0</v>
      </c>
      <c r="I24" s="332">
        <v>0</v>
      </c>
      <c r="J24" s="344">
        <v>0</v>
      </c>
      <c r="K24" s="343">
        <v>0</v>
      </c>
      <c r="L24" s="332">
        <v>0</v>
      </c>
      <c r="M24" s="344">
        <v>0</v>
      </c>
      <c r="N24" s="343">
        <v>0</v>
      </c>
      <c r="O24" s="332">
        <v>0</v>
      </c>
      <c r="P24" s="344">
        <v>0</v>
      </c>
    </row>
    <row r="25" spans="1:16" ht="28.15" customHeight="1" x14ac:dyDescent="0.25">
      <c r="A25" s="336" t="s">
        <v>979</v>
      </c>
      <c r="B25" s="343">
        <v>10000000</v>
      </c>
      <c r="C25" s="332">
        <v>0</v>
      </c>
      <c r="D25" s="344">
        <v>0</v>
      </c>
      <c r="E25" s="343">
        <v>10000000</v>
      </c>
      <c r="F25" s="332">
        <v>0</v>
      </c>
      <c r="G25" s="344">
        <v>0</v>
      </c>
      <c r="H25" s="343">
        <v>0</v>
      </c>
      <c r="I25" s="332">
        <v>0</v>
      </c>
      <c r="J25" s="344">
        <v>0</v>
      </c>
      <c r="K25" s="343">
        <v>0</v>
      </c>
      <c r="L25" s="332">
        <v>0</v>
      </c>
      <c r="M25" s="344">
        <v>0</v>
      </c>
      <c r="N25" s="343">
        <v>0</v>
      </c>
      <c r="O25" s="332">
        <v>0</v>
      </c>
      <c r="P25" s="344">
        <v>0</v>
      </c>
    </row>
    <row r="26" spans="1:16" ht="28.15" customHeight="1" x14ac:dyDescent="0.25">
      <c r="A26" s="336" t="s">
        <v>980</v>
      </c>
      <c r="B26" s="343">
        <v>1000000</v>
      </c>
      <c r="C26" s="332">
        <v>68800</v>
      </c>
      <c r="D26" s="344">
        <v>68400</v>
      </c>
      <c r="E26" s="343">
        <v>1000000</v>
      </c>
      <c r="F26" s="332">
        <v>68800</v>
      </c>
      <c r="G26" s="344">
        <v>68400</v>
      </c>
      <c r="H26" s="343">
        <v>0</v>
      </c>
      <c r="I26" s="332">
        <v>0</v>
      </c>
      <c r="J26" s="344">
        <v>0</v>
      </c>
      <c r="K26" s="343">
        <v>0</v>
      </c>
      <c r="L26" s="332">
        <v>0</v>
      </c>
      <c r="M26" s="344">
        <v>0</v>
      </c>
      <c r="N26" s="343">
        <v>0</v>
      </c>
      <c r="O26" s="332">
        <v>0</v>
      </c>
      <c r="P26" s="344">
        <v>0</v>
      </c>
    </row>
    <row r="27" spans="1:16" ht="28.15" customHeight="1" x14ac:dyDescent="0.25">
      <c r="A27" s="336" t="s">
        <v>981</v>
      </c>
      <c r="B27" s="343">
        <v>0</v>
      </c>
      <c r="C27" s="332">
        <v>0</v>
      </c>
      <c r="D27" s="344">
        <v>68400</v>
      </c>
      <c r="E27" s="343">
        <v>0</v>
      </c>
      <c r="F27" s="332">
        <v>0</v>
      </c>
      <c r="G27" s="344">
        <v>68400</v>
      </c>
      <c r="H27" s="343">
        <v>0</v>
      </c>
      <c r="I27" s="332">
        <v>0</v>
      </c>
      <c r="J27" s="344">
        <v>0</v>
      </c>
      <c r="K27" s="343">
        <v>0</v>
      </c>
      <c r="L27" s="332">
        <v>0</v>
      </c>
      <c r="M27" s="344">
        <v>0</v>
      </c>
      <c r="N27" s="343">
        <v>0</v>
      </c>
      <c r="O27" s="332">
        <v>0</v>
      </c>
      <c r="P27" s="344">
        <v>0</v>
      </c>
    </row>
    <row r="28" spans="1:16" ht="28.15" customHeight="1" x14ac:dyDescent="0.25">
      <c r="A28" s="336" t="s">
        <v>982</v>
      </c>
      <c r="B28" s="343">
        <v>115000000</v>
      </c>
      <c r="C28" s="332">
        <v>132923375</v>
      </c>
      <c r="D28" s="344">
        <v>117341071</v>
      </c>
      <c r="E28" s="343">
        <v>115000000</v>
      </c>
      <c r="F28" s="332">
        <v>132923375</v>
      </c>
      <c r="G28" s="344">
        <v>117341071</v>
      </c>
      <c r="H28" s="343">
        <v>0</v>
      </c>
      <c r="I28" s="332">
        <v>0</v>
      </c>
      <c r="J28" s="344">
        <v>0</v>
      </c>
      <c r="K28" s="343">
        <v>0</v>
      </c>
      <c r="L28" s="332">
        <v>0</v>
      </c>
      <c r="M28" s="344">
        <v>0</v>
      </c>
      <c r="N28" s="343">
        <v>0</v>
      </c>
      <c r="O28" s="332">
        <v>0</v>
      </c>
      <c r="P28" s="344">
        <v>0</v>
      </c>
    </row>
    <row r="29" spans="1:16" ht="28.15" customHeight="1" x14ac:dyDescent="0.25">
      <c r="A29" s="336" t="s">
        <v>983</v>
      </c>
      <c r="B29" s="343">
        <v>1205000</v>
      </c>
      <c r="C29" s="332">
        <v>2984946</v>
      </c>
      <c r="D29" s="344">
        <v>1396643</v>
      </c>
      <c r="E29" s="343">
        <v>1205000</v>
      </c>
      <c r="F29" s="332">
        <v>2984946</v>
      </c>
      <c r="G29" s="344">
        <v>1396643</v>
      </c>
      <c r="H29" s="343">
        <v>0</v>
      </c>
      <c r="I29" s="332">
        <v>0</v>
      </c>
      <c r="J29" s="344">
        <v>0</v>
      </c>
      <c r="K29" s="343">
        <v>0</v>
      </c>
      <c r="L29" s="332">
        <v>0</v>
      </c>
      <c r="M29" s="344">
        <v>0</v>
      </c>
      <c r="N29" s="343">
        <v>0</v>
      </c>
      <c r="O29" s="332">
        <v>0</v>
      </c>
      <c r="P29" s="344">
        <v>0</v>
      </c>
    </row>
    <row r="30" spans="1:16" ht="28.15" customHeight="1" x14ac:dyDescent="0.25">
      <c r="A30" s="336" t="s">
        <v>984</v>
      </c>
      <c r="B30" s="343">
        <v>0</v>
      </c>
      <c r="C30" s="332">
        <v>0</v>
      </c>
      <c r="D30" s="344">
        <v>521788</v>
      </c>
      <c r="E30" s="343">
        <v>0</v>
      </c>
      <c r="F30" s="332">
        <v>0</v>
      </c>
      <c r="G30" s="344">
        <v>521788</v>
      </c>
      <c r="H30" s="343">
        <v>0</v>
      </c>
      <c r="I30" s="332">
        <v>0</v>
      </c>
      <c r="J30" s="344">
        <v>0</v>
      </c>
      <c r="K30" s="343">
        <v>0</v>
      </c>
      <c r="L30" s="332">
        <v>0</v>
      </c>
      <c r="M30" s="344">
        <v>0</v>
      </c>
      <c r="N30" s="343">
        <v>0</v>
      </c>
      <c r="O30" s="332">
        <v>0</v>
      </c>
      <c r="P30" s="344">
        <v>0</v>
      </c>
    </row>
    <row r="31" spans="1:16" s="264" customFormat="1" ht="28.15" customHeight="1" x14ac:dyDescent="0.25">
      <c r="A31" s="337" t="s">
        <v>985</v>
      </c>
      <c r="B31" s="345">
        <v>145205000</v>
      </c>
      <c r="C31" s="333">
        <v>168533023</v>
      </c>
      <c r="D31" s="346">
        <v>148468436</v>
      </c>
      <c r="E31" s="345">
        <v>145205000</v>
      </c>
      <c r="F31" s="333">
        <v>168533023</v>
      </c>
      <c r="G31" s="346">
        <v>148468436</v>
      </c>
      <c r="H31" s="345">
        <v>0</v>
      </c>
      <c r="I31" s="333">
        <v>0</v>
      </c>
      <c r="J31" s="346">
        <v>0</v>
      </c>
      <c r="K31" s="345">
        <v>0</v>
      </c>
      <c r="L31" s="333">
        <v>0</v>
      </c>
      <c r="M31" s="346">
        <v>0</v>
      </c>
      <c r="N31" s="345">
        <v>0</v>
      </c>
      <c r="O31" s="333">
        <v>0</v>
      </c>
      <c r="P31" s="346">
        <v>0</v>
      </c>
    </row>
    <row r="32" spans="1:16" ht="28.15" customHeight="1" x14ac:dyDescent="0.25">
      <c r="A32" s="336" t="s">
        <v>986</v>
      </c>
      <c r="B32" s="343">
        <v>0</v>
      </c>
      <c r="C32" s="332">
        <v>0</v>
      </c>
      <c r="D32" s="344">
        <v>0</v>
      </c>
      <c r="E32" s="343">
        <v>0</v>
      </c>
      <c r="F32" s="332">
        <v>0</v>
      </c>
      <c r="G32" s="344">
        <v>0</v>
      </c>
      <c r="H32" s="343">
        <v>0</v>
      </c>
      <c r="I32" s="332">
        <v>0</v>
      </c>
      <c r="J32" s="344">
        <v>0</v>
      </c>
      <c r="K32" s="343">
        <v>0</v>
      </c>
      <c r="L32" s="332">
        <v>0</v>
      </c>
      <c r="M32" s="344">
        <v>0</v>
      </c>
      <c r="N32" s="343">
        <v>0</v>
      </c>
      <c r="O32" s="332">
        <v>0</v>
      </c>
      <c r="P32" s="344">
        <v>0</v>
      </c>
    </row>
    <row r="33" spans="1:16" ht="28.15" customHeight="1" x14ac:dyDescent="0.25">
      <c r="A33" s="336" t="s">
        <v>987</v>
      </c>
      <c r="B33" s="343">
        <v>3545000</v>
      </c>
      <c r="C33" s="332">
        <v>6859500</v>
      </c>
      <c r="D33" s="344">
        <v>5683164</v>
      </c>
      <c r="E33" s="343">
        <v>1445000</v>
      </c>
      <c r="F33" s="332">
        <v>3945000</v>
      </c>
      <c r="G33" s="344">
        <v>2888664</v>
      </c>
      <c r="H33" s="343">
        <v>300000</v>
      </c>
      <c r="I33" s="332">
        <v>750000</v>
      </c>
      <c r="J33" s="344">
        <v>750000</v>
      </c>
      <c r="K33" s="343">
        <v>0</v>
      </c>
      <c r="L33" s="332">
        <v>0</v>
      </c>
      <c r="M33" s="344">
        <v>0</v>
      </c>
      <c r="N33" s="343">
        <v>1800000</v>
      </c>
      <c r="O33" s="332">
        <v>2164500</v>
      </c>
      <c r="P33" s="344">
        <v>2044500</v>
      </c>
    </row>
    <row r="34" spans="1:16" ht="28.15" customHeight="1" x14ac:dyDescent="0.25">
      <c r="A34" s="336" t="s">
        <v>988</v>
      </c>
      <c r="B34" s="343">
        <v>0</v>
      </c>
      <c r="C34" s="332">
        <v>0</v>
      </c>
      <c r="D34" s="344">
        <v>4404160</v>
      </c>
      <c r="E34" s="343">
        <v>0</v>
      </c>
      <c r="F34" s="332">
        <v>0</v>
      </c>
      <c r="G34" s="344">
        <v>2334660</v>
      </c>
      <c r="H34" s="343">
        <v>0</v>
      </c>
      <c r="I34" s="332">
        <v>0</v>
      </c>
      <c r="J34" s="344">
        <v>25000</v>
      </c>
      <c r="K34" s="343">
        <v>0</v>
      </c>
      <c r="L34" s="332">
        <v>0</v>
      </c>
      <c r="M34" s="344">
        <v>0</v>
      </c>
      <c r="N34" s="343">
        <v>0</v>
      </c>
      <c r="O34" s="332">
        <v>0</v>
      </c>
      <c r="P34" s="344">
        <v>2044500</v>
      </c>
    </row>
    <row r="35" spans="1:16" ht="28.15" customHeight="1" x14ac:dyDescent="0.25">
      <c r="A35" s="336" t="s">
        <v>989</v>
      </c>
      <c r="B35" s="343">
        <v>13142000</v>
      </c>
      <c r="C35" s="332">
        <v>10859857</v>
      </c>
      <c r="D35" s="344">
        <v>9792217</v>
      </c>
      <c r="E35" s="343">
        <v>13142000</v>
      </c>
      <c r="F35" s="332">
        <v>10859857</v>
      </c>
      <c r="G35" s="344">
        <v>9792217</v>
      </c>
      <c r="H35" s="343">
        <v>0</v>
      </c>
      <c r="I35" s="332">
        <v>0</v>
      </c>
      <c r="J35" s="344">
        <v>0</v>
      </c>
      <c r="K35" s="343">
        <v>0</v>
      </c>
      <c r="L35" s="332">
        <v>0</v>
      </c>
      <c r="M35" s="344">
        <v>0</v>
      </c>
      <c r="N35" s="343">
        <v>0</v>
      </c>
      <c r="O35" s="332">
        <v>0</v>
      </c>
      <c r="P35" s="344">
        <v>0</v>
      </c>
    </row>
    <row r="36" spans="1:16" s="260" customFormat="1" ht="28.15" customHeight="1" x14ac:dyDescent="0.25">
      <c r="A36" s="336" t="s">
        <v>990</v>
      </c>
      <c r="B36" s="343">
        <v>0</v>
      </c>
      <c r="C36" s="332">
        <v>0</v>
      </c>
      <c r="D36" s="344">
        <v>1617857</v>
      </c>
      <c r="E36" s="343">
        <v>0</v>
      </c>
      <c r="F36" s="332">
        <v>0</v>
      </c>
      <c r="G36" s="344">
        <v>1617857</v>
      </c>
      <c r="H36" s="343">
        <v>0</v>
      </c>
      <c r="I36" s="332">
        <v>0</v>
      </c>
      <c r="J36" s="344">
        <v>0</v>
      </c>
      <c r="K36" s="343">
        <v>0</v>
      </c>
      <c r="L36" s="332">
        <v>0</v>
      </c>
      <c r="M36" s="344">
        <v>0</v>
      </c>
      <c r="N36" s="343">
        <v>0</v>
      </c>
      <c r="O36" s="332">
        <v>0</v>
      </c>
      <c r="P36" s="344">
        <v>0</v>
      </c>
    </row>
    <row r="37" spans="1:16" ht="28.15" customHeight="1" x14ac:dyDescent="0.25">
      <c r="A37" s="336" t="s">
        <v>991</v>
      </c>
      <c r="B37" s="343">
        <v>10500000</v>
      </c>
      <c r="C37" s="332">
        <v>21497116</v>
      </c>
      <c r="D37" s="344">
        <v>21497116</v>
      </c>
      <c r="E37" s="343">
        <v>10500000</v>
      </c>
      <c r="F37" s="332">
        <v>21497116</v>
      </c>
      <c r="G37" s="344">
        <v>21497116</v>
      </c>
      <c r="H37" s="343">
        <v>0</v>
      </c>
      <c r="I37" s="332">
        <v>0</v>
      </c>
      <c r="J37" s="344">
        <v>0</v>
      </c>
      <c r="K37" s="343">
        <v>0</v>
      </c>
      <c r="L37" s="332">
        <v>0</v>
      </c>
      <c r="M37" s="344">
        <v>0</v>
      </c>
      <c r="N37" s="343">
        <v>0</v>
      </c>
      <c r="O37" s="332">
        <v>0</v>
      </c>
      <c r="P37" s="344">
        <v>0</v>
      </c>
    </row>
    <row r="38" spans="1:16" ht="28.15" customHeight="1" x14ac:dyDescent="0.25">
      <c r="A38" s="336" t="s">
        <v>992</v>
      </c>
      <c r="B38" s="343">
        <v>0</v>
      </c>
      <c r="C38" s="332">
        <v>0</v>
      </c>
      <c r="D38" s="344">
        <v>21497116</v>
      </c>
      <c r="E38" s="343">
        <v>0</v>
      </c>
      <c r="F38" s="332">
        <v>0</v>
      </c>
      <c r="G38" s="344">
        <v>21497116</v>
      </c>
      <c r="H38" s="343">
        <v>0</v>
      </c>
      <c r="I38" s="332">
        <v>0</v>
      </c>
      <c r="J38" s="344">
        <v>0</v>
      </c>
      <c r="K38" s="343">
        <v>0</v>
      </c>
      <c r="L38" s="332">
        <v>0</v>
      </c>
      <c r="M38" s="344">
        <v>0</v>
      </c>
      <c r="N38" s="343">
        <v>0</v>
      </c>
      <c r="O38" s="332">
        <v>0</v>
      </c>
      <c r="P38" s="344">
        <v>0</v>
      </c>
    </row>
    <row r="39" spans="1:16" ht="28.15" customHeight="1" x14ac:dyDescent="0.25">
      <c r="A39" s="336" t="s">
        <v>993</v>
      </c>
      <c r="B39" s="343">
        <v>14000000</v>
      </c>
      <c r="C39" s="332">
        <v>12730615</v>
      </c>
      <c r="D39" s="344">
        <v>12173963</v>
      </c>
      <c r="E39" s="343">
        <v>13000000</v>
      </c>
      <c r="F39" s="332">
        <v>12078029</v>
      </c>
      <c r="G39" s="344">
        <v>11575565</v>
      </c>
      <c r="H39" s="343">
        <v>0</v>
      </c>
      <c r="I39" s="332">
        <v>0</v>
      </c>
      <c r="J39" s="344">
        <v>0</v>
      </c>
      <c r="K39" s="343">
        <v>1000000</v>
      </c>
      <c r="L39" s="332">
        <v>652586</v>
      </c>
      <c r="M39" s="344">
        <v>598398</v>
      </c>
      <c r="N39" s="343">
        <v>0</v>
      </c>
      <c r="O39" s="332">
        <v>0</v>
      </c>
      <c r="P39" s="344">
        <v>0</v>
      </c>
    </row>
    <row r="40" spans="1:16" ht="28.15" customHeight="1" x14ac:dyDescent="0.25">
      <c r="A40" s="336" t="s">
        <v>994</v>
      </c>
      <c r="B40" s="343">
        <v>13342000</v>
      </c>
      <c r="C40" s="332">
        <v>13618068</v>
      </c>
      <c r="D40" s="344">
        <v>12104973</v>
      </c>
      <c r="E40" s="343">
        <v>13072000</v>
      </c>
      <c r="F40" s="332">
        <v>13441221</v>
      </c>
      <c r="G40" s="344">
        <v>11942758</v>
      </c>
      <c r="H40" s="343">
        <v>0</v>
      </c>
      <c r="I40" s="332">
        <v>0</v>
      </c>
      <c r="J40" s="344">
        <v>0</v>
      </c>
      <c r="K40" s="343">
        <v>270000</v>
      </c>
      <c r="L40" s="332">
        <v>176847</v>
      </c>
      <c r="M40" s="344">
        <v>162215</v>
      </c>
      <c r="N40" s="343">
        <v>0</v>
      </c>
      <c r="O40" s="332">
        <v>0</v>
      </c>
      <c r="P40" s="344">
        <v>0</v>
      </c>
    </row>
    <row r="41" spans="1:16" ht="28.15" customHeight="1" x14ac:dyDescent="0.25">
      <c r="A41" s="336" t="s">
        <v>995</v>
      </c>
      <c r="B41" s="343">
        <v>600000</v>
      </c>
      <c r="C41" s="332">
        <v>359000</v>
      </c>
      <c r="D41" s="344">
        <v>359000</v>
      </c>
      <c r="E41" s="343">
        <v>0</v>
      </c>
      <c r="F41" s="332">
        <v>0</v>
      </c>
      <c r="G41" s="344">
        <v>0</v>
      </c>
      <c r="H41" s="343">
        <v>0</v>
      </c>
      <c r="I41" s="332">
        <v>0</v>
      </c>
      <c r="J41" s="344">
        <v>0</v>
      </c>
      <c r="K41" s="343">
        <v>600000</v>
      </c>
      <c r="L41" s="332">
        <v>359000</v>
      </c>
      <c r="M41" s="344">
        <v>359000</v>
      </c>
      <c r="N41" s="343">
        <v>0</v>
      </c>
      <c r="O41" s="332">
        <v>0</v>
      </c>
      <c r="P41" s="344">
        <v>0</v>
      </c>
    </row>
    <row r="42" spans="1:16" ht="28.15" customHeight="1" x14ac:dyDescent="0.25">
      <c r="A42" s="336" t="s">
        <v>996</v>
      </c>
      <c r="B42" s="343">
        <v>0</v>
      </c>
      <c r="C42" s="332">
        <v>361</v>
      </c>
      <c r="D42" s="344">
        <v>361</v>
      </c>
      <c r="E42" s="343">
        <v>0</v>
      </c>
      <c r="F42" s="332">
        <v>360</v>
      </c>
      <c r="G42" s="344">
        <v>360</v>
      </c>
      <c r="H42" s="343">
        <v>0</v>
      </c>
      <c r="I42" s="332">
        <v>0</v>
      </c>
      <c r="J42" s="344">
        <v>0</v>
      </c>
      <c r="K42" s="343">
        <v>0</v>
      </c>
      <c r="L42" s="332">
        <v>1</v>
      </c>
      <c r="M42" s="344">
        <v>1</v>
      </c>
      <c r="N42" s="343">
        <v>0</v>
      </c>
      <c r="O42" s="332">
        <v>0</v>
      </c>
      <c r="P42" s="344">
        <v>0</v>
      </c>
    </row>
    <row r="43" spans="1:16" ht="28.15" customHeight="1" x14ac:dyDescent="0.25">
      <c r="A43" s="336" t="s">
        <v>997</v>
      </c>
      <c r="B43" s="343">
        <v>0</v>
      </c>
      <c r="C43" s="332">
        <v>361</v>
      </c>
      <c r="D43" s="344">
        <v>361</v>
      </c>
      <c r="E43" s="343">
        <v>0</v>
      </c>
      <c r="F43" s="332">
        <v>360</v>
      </c>
      <c r="G43" s="344">
        <v>360</v>
      </c>
      <c r="H43" s="343">
        <v>0</v>
      </c>
      <c r="I43" s="332">
        <v>0</v>
      </c>
      <c r="J43" s="344">
        <v>0</v>
      </c>
      <c r="K43" s="343">
        <v>0</v>
      </c>
      <c r="L43" s="332">
        <v>1</v>
      </c>
      <c r="M43" s="344">
        <v>1</v>
      </c>
      <c r="N43" s="343">
        <v>0</v>
      </c>
      <c r="O43" s="332">
        <v>0</v>
      </c>
      <c r="P43" s="344">
        <v>0</v>
      </c>
    </row>
    <row r="44" spans="1:16" ht="28.15" customHeight="1" x14ac:dyDescent="0.25">
      <c r="A44" s="336" t="s">
        <v>998</v>
      </c>
      <c r="B44" s="343">
        <v>0</v>
      </c>
      <c r="C44" s="332">
        <v>851328</v>
      </c>
      <c r="D44" s="344">
        <v>851328</v>
      </c>
      <c r="E44" s="343">
        <v>0</v>
      </c>
      <c r="F44" s="332">
        <v>851328</v>
      </c>
      <c r="G44" s="344">
        <v>851328</v>
      </c>
      <c r="H44" s="343">
        <v>0</v>
      </c>
      <c r="I44" s="332">
        <v>0</v>
      </c>
      <c r="J44" s="344">
        <v>0</v>
      </c>
      <c r="K44" s="343">
        <v>0</v>
      </c>
      <c r="L44" s="332">
        <v>0</v>
      </c>
      <c r="M44" s="344">
        <v>0</v>
      </c>
      <c r="N44" s="343">
        <v>0</v>
      </c>
      <c r="O44" s="332">
        <v>0</v>
      </c>
      <c r="P44" s="344">
        <v>0</v>
      </c>
    </row>
    <row r="45" spans="1:16" ht="28.15" customHeight="1" x14ac:dyDescent="0.25">
      <c r="A45" s="336" t="s">
        <v>999</v>
      </c>
      <c r="B45" s="343">
        <v>0</v>
      </c>
      <c r="C45" s="332">
        <v>958106</v>
      </c>
      <c r="D45" s="344">
        <v>958106</v>
      </c>
      <c r="E45" s="343">
        <v>0</v>
      </c>
      <c r="F45" s="332">
        <v>660744</v>
      </c>
      <c r="G45" s="344">
        <v>660744</v>
      </c>
      <c r="H45" s="343">
        <v>0</v>
      </c>
      <c r="I45" s="332">
        <v>25000</v>
      </c>
      <c r="J45" s="344">
        <v>25000</v>
      </c>
      <c r="K45" s="343">
        <v>0</v>
      </c>
      <c r="L45" s="332">
        <v>272362</v>
      </c>
      <c r="M45" s="344">
        <v>272362</v>
      </c>
      <c r="N45" s="343">
        <v>0</v>
      </c>
      <c r="O45" s="332">
        <v>0</v>
      </c>
      <c r="P45" s="344">
        <v>0</v>
      </c>
    </row>
    <row r="46" spans="1:16" s="264" customFormat="1" ht="28.15" customHeight="1" x14ac:dyDescent="0.25">
      <c r="A46" s="337" t="s">
        <v>1000</v>
      </c>
      <c r="B46" s="345">
        <v>55129000</v>
      </c>
      <c r="C46" s="333">
        <v>67733951</v>
      </c>
      <c r="D46" s="346">
        <v>63420228</v>
      </c>
      <c r="E46" s="345">
        <v>51159000</v>
      </c>
      <c r="F46" s="333">
        <v>63333655</v>
      </c>
      <c r="G46" s="346">
        <v>59208752</v>
      </c>
      <c r="H46" s="345">
        <v>300000</v>
      </c>
      <c r="I46" s="333">
        <v>775000</v>
      </c>
      <c r="J46" s="346">
        <v>775000</v>
      </c>
      <c r="K46" s="345">
        <v>1870000</v>
      </c>
      <c r="L46" s="333">
        <v>1460796</v>
      </c>
      <c r="M46" s="346">
        <v>1391976</v>
      </c>
      <c r="N46" s="345">
        <v>1800000</v>
      </c>
      <c r="O46" s="333">
        <v>2164500</v>
      </c>
      <c r="P46" s="346">
        <v>2044500</v>
      </c>
    </row>
    <row r="47" spans="1:16" ht="28.15" customHeight="1" x14ac:dyDescent="0.25">
      <c r="A47" s="336" t="s">
        <v>1001</v>
      </c>
      <c r="B47" s="343">
        <v>1000000</v>
      </c>
      <c r="C47" s="332">
        <v>1190000</v>
      </c>
      <c r="D47" s="344">
        <v>1106274</v>
      </c>
      <c r="E47" s="343">
        <v>1000000</v>
      </c>
      <c r="F47" s="332">
        <v>990000</v>
      </c>
      <c r="G47" s="344">
        <v>906274</v>
      </c>
      <c r="H47" s="343">
        <v>0</v>
      </c>
      <c r="I47" s="332">
        <v>0</v>
      </c>
      <c r="J47" s="344">
        <v>0</v>
      </c>
      <c r="K47" s="343">
        <v>0</v>
      </c>
      <c r="L47" s="332">
        <v>200000</v>
      </c>
      <c r="M47" s="344">
        <v>200000</v>
      </c>
      <c r="N47" s="343">
        <v>0</v>
      </c>
      <c r="O47" s="332">
        <v>0</v>
      </c>
      <c r="P47" s="344">
        <v>0</v>
      </c>
    </row>
    <row r="48" spans="1:16" ht="28.15" customHeight="1" x14ac:dyDescent="0.25">
      <c r="A48" s="336" t="s">
        <v>1002</v>
      </c>
      <c r="B48" s="343">
        <v>0</v>
      </c>
      <c r="C48" s="332">
        <v>0</v>
      </c>
      <c r="D48" s="344">
        <v>200000</v>
      </c>
      <c r="E48" s="343">
        <v>0</v>
      </c>
      <c r="F48" s="332">
        <v>0</v>
      </c>
      <c r="G48" s="344">
        <v>0</v>
      </c>
      <c r="H48" s="343">
        <v>0</v>
      </c>
      <c r="I48" s="332">
        <v>0</v>
      </c>
      <c r="J48" s="344">
        <v>0</v>
      </c>
      <c r="K48" s="343">
        <v>0</v>
      </c>
      <c r="L48" s="332">
        <v>0</v>
      </c>
      <c r="M48" s="344">
        <v>200000</v>
      </c>
      <c r="N48" s="343">
        <v>0</v>
      </c>
      <c r="O48" s="332">
        <v>0</v>
      </c>
      <c r="P48" s="344">
        <v>0</v>
      </c>
    </row>
    <row r="49" spans="1:16" ht="28.15" customHeight="1" x14ac:dyDescent="0.25">
      <c r="A49" s="336" t="s">
        <v>1003</v>
      </c>
      <c r="B49" s="343">
        <v>0</v>
      </c>
      <c r="C49" s="332">
        <v>0</v>
      </c>
      <c r="D49" s="344">
        <v>727966</v>
      </c>
      <c r="E49" s="343">
        <v>0</v>
      </c>
      <c r="F49" s="332">
        <v>0</v>
      </c>
      <c r="G49" s="344">
        <v>727966</v>
      </c>
      <c r="H49" s="343">
        <v>0</v>
      </c>
      <c r="I49" s="332">
        <v>0</v>
      </c>
      <c r="J49" s="344">
        <v>0</v>
      </c>
      <c r="K49" s="343">
        <v>0</v>
      </c>
      <c r="L49" s="332">
        <v>0</v>
      </c>
      <c r="M49" s="344">
        <v>0</v>
      </c>
      <c r="N49" s="343">
        <v>0</v>
      </c>
      <c r="O49" s="332">
        <v>0</v>
      </c>
      <c r="P49" s="344">
        <v>0</v>
      </c>
    </row>
    <row r="50" spans="1:16" s="260" customFormat="1" ht="28.15" customHeight="1" x14ac:dyDescent="0.25">
      <c r="A50" s="336" t="s">
        <v>1004</v>
      </c>
      <c r="B50" s="343">
        <v>0</v>
      </c>
      <c r="C50" s="332">
        <v>0</v>
      </c>
      <c r="D50" s="344">
        <v>178308</v>
      </c>
      <c r="E50" s="343">
        <v>0</v>
      </c>
      <c r="F50" s="332">
        <v>0</v>
      </c>
      <c r="G50" s="344">
        <v>178308</v>
      </c>
      <c r="H50" s="343">
        <v>0</v>
      </c>
      <c r="I50" s="332">
        <v>0</v>
      </c>
      <c r="J50" s="344">
        <v>0</v>
      </c>
      <c r="K50" s="343">
        <v>0</v>
      </c>
      <c r="L50" s="332">
        <v>0</v>
      </c>
      <c r="M50" s="344">
        <v>0</v>
      </c>
      <c r="N50" s="343">
        <v>0</v>
      </c>
      <c r="O50" s="332">
        <v>0</v>
      </c>
      <c r="P50" s="344">
        <v>0</v>
      </c>
    </row>
    <row r="51" spans="1:16" s="264" customFormat="1" ht="28.15" customHeight="1" x14ac:dyDescent="0.25">
      <c r="A51" s="337" t="s">
        <v>1005</v>
      </c>
      <c r="B51" s="345">
        <v>1000000</v>
      </c>
      <c r="C51" s="333">
        <v>1190000</v>
      </c>
      <c r="D51" s="346">
        <v>1106274</v>
      </c>
      <c r="E51" s="345">
        <v>1000000</v>
      </c>
      <c r="F51" s="333">
        <v>990000</v>
      </c>
      <c r="G51" s="346">
        <v>906274</v>
      </c>
      <c r="H51" s="345">
        <v>0</v>
      </c>
      <c r="I51" s="333">
        <v>0</v>
      </c>
      <c r="J51" s="346">
        <v>0</v>
      </c>
      <c r="K51" s="345">
        <v>0</v>
      </c>
      <c r="L51" s="333">
        <v>200000</v>
      </c>
      <c r="M51" s="346">
        <v>200000</v>
      </c>
      <c r="N51" s="345">
        <v>0</v>
      </c>
      <c r="O51" s="333">
        <v>0</v>
      </c>
      <c r="P51" s="346">
        <v>0</v>
      </c>
    </row>
    <row r="52" spans="1:16" ht="28.15" customHeight="1" x14ac:dyDescent="0.25">
      <c r="A52" s="336" t="s">
        <v>1006</v>
      </c>
      <c r="B52" s="343">
        <v>0</v>
      </c>
      <c r="C52" s="332">
        <v>30000000</v>
      </c>
      <c r="D52" s="344">
        <v>30067500</v>
      </c>
      <c r="E52" s="343">
        <v>0</v>
      </c>
      <c r="F52" s="332">
        <v>30000000</v>
      </c>
      <c r="G52" s="344">
        <v>30067500</v>
      </c>
      <c r="H52" s="343">
        <v>0</v>
      </c>
      <c r="I52" s="332">
        <v>0</v>
      </c>
      <c r="J52" s="344">
        <v>0</v>
      </c>
      <c r="K52" s="343">
        <v>0</v>
      </c>
      <c r="L52" s="332">
        <v>0</v>
      </c>
      <c r="M52" s="344">
        <v>0</v>
      </c>
      <c r="N52" s="343">
        <v>0</v>
      </c>
      <c r="O52" s="332">
        <v>0</v>
      </c>
      <c r="P52" s="344">
        <v>0</v>
      </c>
    </row>
    <row r="53" spans="1:16" s="260" customFormat="1" ht="28.15" customHeight="1" x14ac:dyDescent="0.25">
      <c r="A53" s="336" t="s">
        <v>1007</v>
      </c>
      <c r="B53" s="343">
        <v>0</v>
      </c>
      <c r="C53" s="332">
        <v>0</v>
      </c>
      <c r="D53" s="344">
        <v>30000000</v>
      </c>
      <c r="E53" s="343">
        <v>0</v>
      </c>
      <c r="F53" s="332">
        <v>0</v>
      </c>
      <c r="G53" s="344">
        <v>30000000</v>
      </c>
      <c r="H53" s="343">
        <v>0</v>
      </c>
      <c r="I53" s="332">
        <v>0</v>
      </c>
      <c r="J53" s="344">
        <v>0</v>
      </c>
      <c r="K53" s="343">
        <v>0</v>
      </c>
      <c r="L53" s="332">
        <v>0</v>
      </c>
      <c r="M53" s="344">
        <v>0</v>
      </c>
      <c r="N53" s="343">
        <v>0</v>
      </c>
      <c r="O53" s="332">
        <v>0</v>
      </c>
      <c r="P53" s="344">
        <v>0</v>
      </c>
    </row>
    <row r="54" spans="1:16" ht="28.15" customHeight="1" x14ac:dyDescent="0.25">
      <c r="A54" s="336" t="s">
        <v>1008</v>
      </c>
      <c r="B54" s="343">
        <v>0</v>
      </c>
      <c r="C54" s="332">
        <v>0</v>
      </c>
      <c r="D54" s="344">
        <v>67500</v>
      </c>
      <c r="E54" s="343">
        <v>0</v>
      </c>
      <c r="F54" s="332">
        <v>0</v>
      </c>
      <c r="G54" s="344">
        <v>67500</v>
      </c>
      <c r="H54" s="343">
        <v>0</v>
      </c>
      <c r="I54" s="332">
        <v>0</v>
      </c>
      <c r="J54" s="344">
        <v>0</v>
      </c>
      <c r="K54" s="343">
        <v>0</v>
      </c>
      <c r="L54" s="332">
        <v>0</v>
      </c>
      <c r="M54" s="344">
        <v>0</v>
      </c>
      <c r="N54" s="343">
        <v>0</v>
      </c>
      <c r="O54" s="332">
        <v>0</v>
      </c>
      <c r="P54" s="344">
        <v>0</v>
      </c>
    </row>
    <row r="55" spans="1:16" s="264" customFormat="1" ht="28.15" customHeight="1" x14ac:dyDescent="0.25">
      <c r="A55" s="337" t="s">
        <v>1009</v>
      </c>
      <c r="B55" s="345">
        <v>0</v>
      </c>
      <c r="C55" s="333">
        <v>30000000</v>
      </c>
      <c r="D55" s="346">
        <v>30067500</v>
      </c>
      <c r="E55" s="345">
        <v>0</v>
      </c>
      <c r="F55" s="333">
        <v>30000000</v>
      </c>
      <c r="G55" s="346">
        <v>30067500</v>
      </c>
      <c r="H55" s="345">
        <v>0</v>
      </c>
      <c r="I55" s="333">
        <v>0</v>
      </c>
      <c r="J55" s="346">
        <v>0</v>
      </c>
      <c r="K55" s="345">
        <v>0</v>
      </c>
      <c r="L55" s="333">
        <v>0</v>
      </c>
      <c r="M55" s="346">
        <v>0</v>
      </c>
      <c r="N55" s="345">
        <v>0</v>
      </c>
      <c r="O55" s="333">
        <v>0</v>
      </c>
      <c r="P55" s="346">
        <v>0</v>
      </c>
    </row>
    <row r="56" spans="1:16" s="264" customFormat="1" ht="28.15" customHeight="1" x14ac:dyDescent="0.25">
      <c r="A56" s="337" t="s">
        <v>1010</v>
      </c>
      <c r="B56" s="345">
        <v>393637477</v>
      </c>
      <c r="C56" s="333">
        <v>605312982</v>
      </c>
      <c r="D56" s="346">
        <v>580918446</v>
      </c>
      <c r="E56" s="345">
        <v>389667477</v>
      </c>
      <c r="F56" s="333">
        <v>600212686</v>
      </c>
      <c r="G56" s="346">
        <v>576006970</v>
      </c>
      <c r="H56" s="345">
        <v>300000</v>
      </c>
      <c r="I56" s="333">
        <v>775000</v>
      </c>
      <c r="J56" s="346">
        <v>775000</v>
      </c>
      <c r="K56" s="345">
        <v>1870000</v>
      </c>
      <c r="L56" s="333">
        <v>1660796</v>
      </c>
      <c r="M56" s="346">
        <v>1591976</v>
      </c>
      <c r="N56" s="345">
        <v>1800000</v>
      </c>
      <c r="O56" s="333">
        <v>2664500</v>
      </c>
      <c r="P56" s="346">
        <v>2544500</v>
      </c>
    </row>
    <row r="57" spans="1:16" ht="28.15" customHeight="1" x14ac:dyDescent="0.25">
      <c r="A57" s="336"/>
      <c r="B57" s="343"/>
      <c r="C57" s="332"/>
      <c r="D57" s="344"/>
      <c r="E57" s="343"/>
      <c r="F57" s="332"/>
      <c r="G57" s="344"/>
      <c r="H57" s="343"/>
      <c r="I57" s="332"/>
      <c r="J57" s="344"/>
      <c r="K57" s="343"/>
      <c r="L57" s="332"/>
      <c r="M57" s="344"/>
      <c r="N57" s="343"/>
      <c r="O57" s="332"/>
      <c r="P57" s="344"/>
    </row>
    <row r="58" spans="1:16" ht="28.15" customHeight="1" x14ac:dyDescent="0.25">
      <c r="A58" s="338" t="s">
        <v>1011</v>
      </c>
      <c r="B58" s="345"/>
      <c r="C58" s="333"/>
      <c r="D58" s="346"/>
      <c r="E58" s="345"/>
      <c r="F58" s="333"/>
      <c r="G58" s="346"/>
      <c r="H58" s="345"/>
      <c r="I58" s="333"/>
      <c r="J58" s="346"/>
      <c r="K58" s="345"/>
      <c r="L58" s="333"/>
      <c r="M58" s="346"/>
      <c r="N58" s="345"/>
      <c r="O58" s="333"/>
      <c r="P58" s="346"/>
    </row>
    <row r="59" spans="1:16" ht="28.15" customHeight="1" x14ac:dyDescent="0.25">
      <c r="A59" s="336" t="s">
        <v>1012</v>
      </c>
      <c r="B59" s="343">
        <v>301110822</v>
      </c>
      <c r="C59" s="332">
        <v>298515908</v>
      </c>
      <c r="D59" s="344">
        <v>298515908</v>
      </c>
      <c r="E59" s="343">
        <v>300412257</v>
      </c>
      <c r="F59" s="332">
        <v>297814245</v>
      </c>
      <c r="G59" s="344">
        <v>297814245</v>
      </c>
      <c r="H59" s="343">
        <v>82960</v>
      </c>
      <c r="I59" s="332">
        <v>83803</v>
      </c>
      <c r="J59" s="344">
        <v>83803</v>
      </c>
      <c r="K59" s="343">
        <v>423905</v>
      </c>
      <c r="L59" s="332">
        <v>423905</v>
      </c>
      <c r="M59" s="344">
        <v>423905</v>
      </c>
      <c r="N59" s="343">
        <v>191700</v>
      </c>
      <c r="O59" s="332">
        <v>193955</v>
      </c>
      <c r="P59" s="344">
        <v>193955</v>
      </c>
    </row>
    <row r="60" spans="1:16" ht="28.15" customHeight="1" x14ac:dyDescent="0.25">
      <c r="A60" s="336" t="s">
        <v>1013</v>
      </c>
      <c r="B60" s="343">
        <v>0</v>
      </c>
      <c r="C60" s="332">
        <v>8843887</v>
      </c>
      <c r="D60" s="344">
        <v>8843887</v>
      </c>
      <c r="E60" s="343">
        <v>0</v>
      </c>
      <c r="F60" s="332">
        <v>8843887</v>
      </c>
      <c r="G60" s="344">
        <v>8843887</v>
      </c>
      <c r="H60" s="343">
        <v>0</v>
      </c>
      <c r="I60" s="332">
        <v>0</v>
      </c>
      <c r="J60" s="344">
        <v>0</v>
      </c>
      <c r="K60" s="343">
        <v>0</v>
      </c>
      <c r="L60" s="332">
        <v>0</v>
      </c>
      <c r="M60" s="344">
        <v>0</v>
      </c>
      <c r="N60" s="343">
        <v>0</v>
      </c>
      <c r="O60" s="332">
        <v>0</v>
      </c>
      <c r="P60" s="344">
        <v>0</v>
      </c>
    </row>
    <row r="61" spans="1:16" s="260" customFormat="1" ht="28.15" customHeight="1" x14ac:dyDescent="0.25">
      <c r="A61" s="336" t="s">
        <v>1014</v>
      </c>
      <c r="B61" s="343">
        <v>196619340</v>
      </c>
      <c r="C61" s="332">
        <v>176588553</v>
      </c>
      <c r="D61" s="344">
        <v>176588553</v>
      </c>
      <c r="E61" s="343">
        <v>0</v>
      </c>
      <c r="F61" s="332">
        <v>0</v>
      </c>
      <c r="G61" s="344">
        <v>0</v>
      </c>
      <c r="H61" s="343">
        <v>62388040</v>
      </c>
      <c r="I61" s="332">
        <v>54952433</v>
      </c>
      <c r="J61" s="344">
        <v>54952433</v>
      </c>
      <c r="K61" s="343">
        <v>117377000</v>
      </c>
      <c r="L61" s="332">
        <v>105417433</v>
      </c>
      <c r="M61" s="344">
        <v>105417433</v>
      </c>
      <c r="N61" s="343">
        <v>16854300</v>
      </c>
      <c r="O61" s="332">
        <v>16218687</v>
      </c>
      <c r="P61" s="344">
        <v>16218687</v>
      </c>
    </row>
    <row r="62" spans="1:16" ht="16.149999999999999" customHeight="1" x14ac:dyDescent="0.25">
      <c r="A62" s="339" t="s">
        <v>1015</v>
      </c>
      <c r="B62" s="345">
        <v>497730162</v>
      </c>
      <c r="C62" s="333">
        <v>483948348</v>
      </c>
      <c r="D62" s="346">
        <v>483948348</v>
      </c>
      <c r="E62" s="345">
        <v>300412257</v>
      </c>
      <c r="F62" s="333">
        <v>306658132</v>
      </c>
      <c r="G62" s="346">
        <v>306658132</v>
      </c>
      <c r="H62" s="345">
        <v>62471000</v>
      </c>
      <c r="I62" s="333">
        <v>55036236</v>
      </c>
      <c r="J62" s="346">
        <v>55036236</v>
      </c>
      <c r="K62" s="345">
        <v>117800905</v>
      </c>
      <c r="L62" s="333">
        <v>105841338</v>
      </c>
      <c r="M62" s="346">
        <v>105841338</v>
      </c>
      <c r="N62" s="345">
        <v>17046000</v>
      </c>
      <c r="O62" s="333">
        <v>16412642</v>
      </c>
      <c r="P62" s="346">
        <v>16412642</v>
      </c>
    </row>
    <row r="63" spans="1:16" ht="18" customHeight="1" thickBot="1" x14ac:dyDescent="0.3">
      <c r="A63" s="340" t="s">
        <v>1016</v>
      </c>
      <c r="B63" s="347">
        <v>497730162</v>
      </c>
      <c r="C63" s="348">
        <v>483948348</v>
      </c>
      <c r="D63" s="349">
        <v>483948348</v>
      </c>
      <c r="E63" s="347">
        <v>300412257</v>
      </c>
      <c r="F63" s="348">
        <v>306658132</v>
      </c>
      <c r="G63" s="349">
        <v>306658132</v>
      </c>
      <c r="H63" s="347">
        <v>62471000</v>
      </c>
      <c r="I63" s="348">
        <v>55036236</v>
      </c>
      <c r="J63" s="349">
        <v>55036236</v>
      </c>
      <c r="K63" s="347">
        <v>117800905</v>
      </c>
      <c r="L63" s="348">
        <v>105841338</v>
      </c>
      <c r="M63" s="349">
        <v>105841338</v>
      </c>
      <c r="N63" s="347">
        <v>17046000</v>
      </c>
      <c r="O63" s="348">
        <v>16412642</v>
      </c>
      <c r="P63" s="349">
        <v>16412642</v>
      </c>
    </row>
    <row r="64" spans="1:16" ht="16.899999999999999" customHeight="1" x14ac:dyDescent="0.25">
      <c r="A64" s="257"/>
    </row>
    <row r="65" spans="1:19" s="260" customFormat="1" ht="30.6" customHeight="1" x14ac:dyDescent="0.25">
      <c r="A65" s="258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</row>
    <row r="66" spans="1:19" s="260" customFormat="1" x14ac:dyDescent="0.25">
      <c r="A66" s="258"/>
      <c r="B66" s="259"/>
      <c r="C66" s="259"/>
      <c r="D66" s="259"/>
      <c r="E66" s="259"/>
      <c r="F66" s="259"/>
      <c r="G66" s="259"/>
    </row>
    <row r="67" spans="1:19" s="260" customFormat="1" x14ac:dyDescent="0.25">
      <c r="A67" s="258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</row>
    <row r="68" spans="1:19" s="262" customFormat="1" ht="15.75" x14ac:dyDescent="0.25">
      <c r="A68" s="265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</row>
    <row r="69" spans="1:19" s="263" customFormat="1" ht="22.15" customHeight="1" x14ac:dyDescent="0.3">
      <c r="A69" s="266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opLeftCell="A73" workbookViewId="0">
      <selection activeCell="D3" sqref="D3"/>
    </sheetView>
  </sheetViews>
  <sheetFormatPr defaultRowHeight="15" x14ac:dyDescent="0.25"/>
  <cols>
    <col min="1" max="1" width="92.5703125" customWidth="1"/>
    <col min="3" max="3" width="14.42578125" customWidth="1"/>
    <col min="4" max="4" width="13" customWidth="1"/>
    <col min="5" max="5" width="14.42578125" customWidth="1"/>
  </cols>
  <sheetData>
    <row r="1" spans="1:5" ht="27" customHeight="1" x14ac:dyDescent="0.25">
      <c r="A1" s="410" t="s">
        <v>836</v>
      </c>
      <c r="B1" s="417"/>
      <c r="C1" s="417"/>
      <c r="D1" s="417"/>
      <c r="E1" s="417"/>
    </row>
    <row r="2" spans="1:5" ht="23.25" customHeight="1" x14ac:dyDescent="0.25">
      <c r="A2" s="408" t="s">
        <v>47</v>
      </c>
      <c r="B2" s="409"/>
      <c r="C2" s="409"/>
      <c r="D2" s="409"/>
      <c r="E2" s="409"/>
    </row>
    <row r="3" spans="1:5" ht="18" x14ac:dyDescent="0.25">
      <c r="A3" s="51"/>
      <c r="D3" t="s">
        <v>149</v>
      </c>
    </row>
    <row r="4" spans="1:5" x14ac:dyDescent="0.25">
      <c r="A4" s="84" t="s">
        <v>816</v>
      </c>
    </row>
    <row r="5" spans="1:5" ht="45.75" x14ac:dyDescent="0.3">
      <c r="A5" s="2" t="s">
        <v>379</v>
      </c>
      <c r="B5" s="3" t="s">
        <v>274</v>
      </c>
      <c r="C5" s="62" t="s">
        <v>275</v>
      </c>
      <c r="D5" s="95" t="s">
        <v>277</v>
      </c>
      <c r="E5" s="132" t="s">
        <v>831</v>
      </c>
    </row>
    <row r="6" spans="1:5" ht="15" customHeight="1" x14ac:dyDescent="0.25">
      <c r="A6" s="32" t="s">
        <v>559</v>
      </c>
      <c r="B6" s="6" t="s">
        <v>560</v>
      </c>
      <c r="C6" s="28"/>
      <c r="D6" s="28"/>
      <c r="E6" s="28"/>
    </row>
    <row r="7" spans="1:5" ht="15" customHeight="1" x14ac:dyDescent="0.25">
      <c r="A7" s="5" t="s">
        <v>561</v>
      </c>
      <c r="B7" s="6" t="s">
        <v>562</v>
      </c>
      <c r="C7" s="28"/>
      <c r="D7" s="28"/>
      <c r="E7" s="28"/>
    </row>
    <row r="8" spans="1:5" ht="15" customHeight="1" x14ac:dyDescent="0.25">
      <c r="A8" s="5" t="s">
        <v>563</v>
      </c>
      <c r="B8" s="6" t="s">
        <v>564</v>
      </c>
      <c r="C8" s="28"/>
      <c r="D8" s="28"/>
      <c r="E8" s="28"/>
    </row>
    <row r="9" spans="1:5" ht="15" customHeight="1" x14ac:dyDescent="0.25">
      <c r="A9" s="5" t="s">
        <v>565</v>
      </c>
      <c r="B9" s="6" t="s">
        <v>566</v>
      </c>
      <c r="C9" s="28"/>
      <c r="D9" s="28"/>
      <c r="E9" s="28"/>
    </row>
    <row r="10" spans="1:5" ht="15" customHeight="1" x14ac:dyDescent="0.25">
      <c r="A10" s="5" t="s">
        <v>567</v>
      </c>
      <c r="B10" s="6" t="s">
        <v>568</v>
      </c>
      <c r="C10" s="28"/>
      <c r="D10" s="28"/>
      <c r="E10" s="28"/>
    </row>
    <row r="11" spans="1:5" ht="15" customHeight="1" x14ac:dyDescent="0.25">
      <c r="A11" s="5" t="s">
        <v>569</v>
      </c>
      <c r="B11" s="6" t="s">
        <v>570</v>
      </c>
      <c r="C11" s="28"/>
      <c r="D11" s="28"/>
      <c r="E11" s="28"/>
    </row>
    <row r="12" spans="1:5" ht="15" customHeight="1" x14ac:dyDescent="0.25">
      <c r="A12" s="7" t="s">
        <v>5</v>
      </c>
      <c r="B12" s="8" t="s">
        <v>571</v>
      </c>
      <c r="C12" s="28"/>
      <c r="D12" s="28"/>
      <c r="E12" s="28"/>
    </row>
    <row r="13" spans="1:5" ht="15" customHeight="1" x14ac:dyDescent="0.25">
      <c r="A13" s="5" t="s">
        <v>572</v>
      </c>
      <c r="B13" s="6" t="s">
        <v>573</v>
      </c>
      <c r="C13" s="28"/>
      <c r="D13" s="28"/>
      <c r="E13" s="28"/>
    </row>
    <row r="14" spans="1:5" ht="15" customHeight="1" x14ac:dyDescent="0.25">
      <c r="A14" s="5" t="s">
        <v>574</v>
      </c>
      <c r="B14" s="6" t="s">
        <v>575</v>
      </c>
      <c r="C14" s="28"/>
      <c r="D14" s="28"/>
      <c r="E14" s="28"/>
    </row>
    <row r="15" spans="1:5" ht="15" customHeight="1" x14ac:dyDescent="0.25">
      <c r="A15" s="5" t="s">
        <v>782</v>
      </c>
      <c r="B15" s="6" t="s">
        <v>576</v>
      </c>
      <c r="C15" s="28"/>
      <c r="D15" s="28"/>
      <c r="E15" s="28"/>
    </row>
    <row r="16" spans="1:5" ht="15" customHeight="1" x14ac:dyDescent="0.25">
      <c r="A16" s="5" t="s">
        <v>783</v>
      </c>
      <c r="B16" s="6" t="s">
        <v>577</v>
      </c>
      <c r="C16" s="28"/>
      <c r="D16" s="28"/>
      <c r="E16" s="28"/>
    </row>
    <row r="17" spans="1:5" ht="15" customHeight="1" x14ac:dyDescent="0.25">
      <c r="A17" s="5" t="s">
        <v>798</v>
      </c>
      <c r="B17" s="6" t="s">
        <v>578</v>
      </c>
      <c r="C17" s="28">
        <v>0</v>
      </c>
      <c r="D17" s="28">
        <v>1821</v>
      </c>
      <c r="E17" s="28">
        <v>1821</v>
      </c>
    </row>
    <row r="18" spans="1:5" ht="15" customHeight="1" x14ac:dyDescent="0.25">
      <c r="A18" s="40" t="s">
        <v>6</v>
      </c>
      <c r="B18" s="53" t="s">
        <v>579</v>
      </c>
      <c r="C18" s="28">
        <f>SUM(C12:C17)</f>
        <v>0</v>
      </c>
      <c r="D18" s="28">
        <f>SUM(D12:D17)</f>
        <v>1821</v>
      </c>
      <c r="E18" s="28">
        <f>SUM(E12:E17)</f>
        <v>1821</v>
      </c>
    </row>
    <row r="19" spans="1:5" ht="15" customHeight="1" x14ac:dyDescent="0.25">
      <c r="A19" s="5" t="s">
        <v>802</v>
      </c>
      <c r="B19" s="6" t="s">
        <v>588</v>
      </c>
      <c r="C19" s="28"/>
      <c r="D19" s="28"/>
      <c r="E19" s="28"/>
    </row>
    <row r="20" spans="1:5" ht="15" customHeight="1" x14ac:dyDescent="0.25">
      <c r="A20" s="5" t="s">
        <v>803</v>
      </c>
      <c r="B20" s="6" t="s">
        <v>589</v>
      </c>
      <c r="C20" s="28"/>
      <c r="D20" s="28"/>
      <c r="E20" s="28"/>
    </row>
    <row r="21" spans="1:5" ht="15" customHeight="1" x14ac:dyDescent="0.25">
      <c r="A21" s="7" t="s">
        <v>8</v>
      </c>
      <c r="B21" s="8" t="s">
        <v>590</v>
      </c>
      <c r="C21" s="28"/>
      <c r="D21" s="28"/>
      <c r="E21" s="28"/>
    </row>
    <row r="22" spans="1:5" ht="15" customHeight="1" x14ac:dyDescent="0.25">
      <c r="A22" s="5" t="s">
        <v>804</v>
      </c>
      <c r="B22" s="6" t="s">
        <v>591</v>
      </c>
      <c r="C22" s="28"/>
      <c r="D22" s="28"/>
      <c r="E22" s="28"/>
    </row>
    <row r="23" spans="1:5" ht="15" customHeight="1" x14ac:dyDescent="0.25">
      <c r="A23" s="5" t="s">
        <v>805</v>
      </c>
      <c r="B23" s="6" t="s">
        <v>592</v>
      </c>
      <c r="C23" s="28"/>
      <c r="D23" s="28"/>
      <c r="E23" s="28"/>
    </row>
    <row r="24" spans="1:5" ht="15" customHeight="1" x14ac:dyDescent="0.25">
      <c r="A24" s="5" t="s">
        <v>806</v>
      </c>
      <c r="B24" s="6" t="s">
        <v>593</v>
      </c>
      <c r="C24" s="28"/>
      <c r="D24" s="28"/>
      <c r="E24" s="28"/>
    </row>
    <row r="25" spans="1:5" ht="15" customHeight="1" x14ac:dyDescent="0.25">
      <c r="A25" s="5" t="s">
        <v>807</v>
      </c>
      <c r="B25" s="6" t="s">
        <v>594</v>
      </c>
      <c r="C25" s="28"/>
      <c r="D25" s="28"/>
      <c r="E25" s="28"/>
    </row>
    <row r="26" spans="1:5" ht="15" customHeight="1" x14ac:dyDescent="0.25">
      <c r="A26" s="5" t="s">
        <v>808</v>
      </c>
      <c r="B26" s="6" t="s">
        <v>597</v>
      </c>
      <c r="C26" s="28"/>
      <c r="D26" s="28"/>
      <c r="E26" s="28"/>
    </row>
    <row r="27" spans="1:5" ht="15" customHeight="1" x14ac:dyDescent="0.25">
      <c r="A27" s="5" t="s">
        <v>598</v>
      </c>
      <c r="B27" s="6" t="s">
        <v>599</v>
      </c>
      <c r="C27" s="28"/>
      <c r="D27" s="28"/>
      <c r="E27" s="28"/>
    </row>
    <row r="28" spans="1:5" ht="15" customHeight="1" x14ac:dyDescent="0.25">
      <c r="A28" s="5" t="s">
        <v>809</v>
      </c>
      <c r="B28" s="6" t="s">
        <v>600</v>
      </c>
      <c r="C28" s="28"/>
      <c r="D28" s="28"/>
      <c r="E28" s="28"/>
    </row>
    <row r="29" spans="1:5" ht="15" customHeight="1" x14ac:dyDescent="0.25">
      <c r="A29" s="5" t="s">
        <v>810</v>
      </c>
      <c r="B29" s="6" t="s">
        <v>605</v>
      </c>
      <c r="C29" s="28"/>
      <c r="D29" s="28"/>
      <c r="E29" s="28"/>
    </row>
    <row r="30" spans="1:5" ht="15" customHeight="1" x14ac:dyDescent="0.25">
      <c r="A30" s="7" t="s">
        <v>9</v>
      </c>
      <c r="B30" s="8" t="s">
        <v>608</v>
      </c>
      <c r="C30" s="28"/>
      <c r="D30" s="28"/>
      <c r="E30" s="28"/>
    </row>
    <row r="31" spans="1:5" ht="15" customHeight="1" x14ac:dyDescent="0.25">
      <c r="A31" s="5" t="s">
        <v>811</v>
      </c>
      <c r="B31" s="6" t="s">
        <v>609</v>
      </c>
      <c r="C31" s="28"/>
      <c r="D31" s="28"/>
      <c r="E31" s="28"/>
    </row>
    <row r="32" spans="1:5" ht="15" customHeight="1" x14ac:dyDescent="0.25">
      <c r="A32" s="40" t="s">
        <v>10</v>
      </c>
      <c r="B32" s="53" t="s">
        <v>610</v>
      </c>
      <c r="C32" s="28"/>
      <c r="D32" s="28"/>
      <c r="E32" s="28"/>
    </row>
    <row r="33" spans="1:5" ht="15" customHeight="1" x14ac:dyDescent="0.25">
      <c r="A33" s="13" t="s">
        <v>611</v>
      </c>
      <c r="B33" s="6" t="s">
        <v>612</v>
      </c>
      <c r="C33" s="28"/>
      <c r="D33" s="28"/>
      <c r="E33" s="28"/>
    </row>
    <row r="34" spans="1:5" ht="15" customHeight="1" x14ac:dyDescent="0.25">
      <c r="A34" s="13" t="s">
        <v>812</v>
      </c>
      <c r="B34" s="6" t="s">
        <v>613</v>
      </c>
      <c r="C34" s="28">
        <v>0</v>
      </c>
      <c r="D34" s="28">
        <v>20</v>
      </c>
      <c r="E34" s="28">
        <v>20</v>
      </c>
    </row>
    <row r="35" spans="1:5" ht="15" customHeight="1" x14ac:dyDescent="0.25">
      <c r="A35" s="13" t="s">
        <v>813</v>
      </c>
      <c r="B35" s="6" t="s">
        <v>614</v>
      </c>
      <c r="C35" s="28"/>
      <c r="D35" s="28"/>
      <c r="E35" s="28"/>
    </row>
    <row r="36" spans="1:5" ht="15" customHeight="1" x14ac:dyDescent="0.25">
      <c r="A36" s="13" t="s">
        <v>817</v>
      </c>
      <c r="B36" s="6" t="s">
        <v>615</v>
      </c>
      <c r="C36" s="28"/>
      <c r="D36" s="28"/>
      <c r="E36" s="28"/>
    </row>
    <row r="37" spans="1:5" ht="15" customHeight="1" x14ac:dyDescent="0.25">
      <c r="A37" s="13" t="s">
        <v>616</v>
      </c>
      <c r="B37" s="6" t="s">
        <v>617</v>
      </c>
      <c r="C37" s="28">
        <v>1000</v>
      </c>
      <c r="D37" s="28">
        <v>861</v>
      </c>
      <c r="E37" s="28">
        <v>861</v>
      </c>
    </row>
    <row r="38" spans="1:5" ht="15" customHeight="1" x14ac:dyDescent="0.25">
      <c r="A38" s="13" t="s">
        <v>618</v>
      </c>
      <c r="B38" s="6" t="s">
        <v>619</v>
      </c>
      <c r="C38" s="28">
        <v>270</v>
      </c>
      <c r="D38" s="28">
        <v>232</v>
      </c>
      <c r="E38" s="28">
        <v>232</v>
      </c>
    </row>
    <row r="39" spans="1:5" ht="15" customHeight="1" x14ac:dyDescent="0.25">
      <c r="A39" s="13" t="s">
        <v>620</v>
      </c>
      <c r="B39" s="6" t="s">
        <v>621</v>
      </c>
      <c r="C39" s="28">
        <v>600</v>
      </c>
      <c r="D39" s="28">
        <v>757</v>
      </c>
      <c r="E39" s="28">
        <v>757</v>
      </c>
    </row>
    <row r="40" spans="1:5" ht="15" customHeight="1" x14ac:dyDescent="0.25">
      <c r="A40" s="13" t="s">
        <v>818</v>
      </c>
      <c r="B40" s="6" t="s">
        <v>622</v>
      </c>
      <c r="C40" s="28"/>
      <c r="D40" s="28"/>
      <c r="E40" s="28"/>
    </row>
    <row r="41" spans="1:5" ht="15" customHeight="1" x14ac:dyDescent="0.25">
      <c r="A41" s="13" t="s">
        <v>819</v>
      </c>
      <c r="B41" s="6" t="s">
        <v>623</v>
      </c>
      <c r="C41" s="28"/>
      <c r="D41" s="28"/>
      <c r="E41" s="28"/>
    </row>
    <row r="42" spans="1:5" ht="15" customHeight="1" x14ac:dyDescent="0.25">
      <c r="A42" s="13" t="s">
        <v>820</v>
      </c>
      <c r="B42" s="6" t="s">
        <v>144</v>
      </c>
      <c r="C42" s="28"/>
      <c r="D42" s="28"/>
      <c r="E42" s="28">
        <v>1</v>
      </c>
    </row>
    <row r="43" spans="1:5" ht="15" customHeight="1" x14ac:dyDescent="0.25">
      <c r="A43" s="52" t="s">
        <v>11</v>
      </c>
      <c r="B43" s="53" t="s">
        <v>625</v>
      </c>
      <c r="C43" s="28">
        <f>SUM(C33:C42)</f>
        <v>1870</v>
      </c>
      <c r="D43" s="28">
        <f>SUM(D33:D42)</f>
        <v>1870</v>
      </c>
      <c r="E43" s="28">
        <f>SUM(E33:E42)</f>
        <v>1871</v>
      </c>
    </row>
    <row r="44" spans="1:5" ht="15" customHeight="1" x14ac:dyDescent="0.25">
      <c r="A44" s="13" t="s">
        <v>634</v>
      </c>
      <c r="B44" s="6" t="s">
        <v>635</v>
      </c>
      <c r="C44" s="28"/>
      <c r="D44" s="28"/>
      <c r="E44" s="28"/>
    </row>
    <row r="45" spans="1:5" ht="15" customHeight="1" x14ac:dyDescent="0.25">
      <c r="A45" s="5" t="s">
        <v>824</v>
      </c>
      <c r="B45" s="6" t="s">
        <v>636</v>
      </c>
    </row>
    <row r="46" spans="1:5" ht="15" customHeight="1" x14ac:dyDescent="0.25">
      <c r="A46" s="13" t="s">
        <v>825</v>
      </c>
      <c r="B46" s="6" t="s">
        <v>163</v>
      </c>
      <c r="C46" s="28">
        <v>0</v>
      </c>
      <c r="D46" s="28">
        <v>617</v>
      </c>
      <c r="E46" s="28">
        <v>617</v>
      </c>
    </row>
    <row r="47" spans="1:5" ht="15" customHeight="1" x14ac:dyDescent="0.25">
      <c r="A47" s="40" t="s">
        <v>13</v>
      </c>
      <c r="B47" s="53" t="s">
        <v>638</v>
      </c>
      <c r="C47" s="28">
        <f>SUM(C44:C46)</f>
        <v>0</v>
      </c>
      <c r="D47" s="28">
        <f>SUM(D44:D46)</f>
        <v>617</v>
      </c>
      <c r="E47" s="28">
        <f>SUM(E44:E46)</f>
        <v>617</v>
      </c>
    </row>
    <row r="48" spans="1:5" ht="15" customHeight="1" x14ac:dyDescent="0.25">
      <c r="A48" s="61" t="s">
        <v>83</v>
      </c>
      <c r="B48" s="65"/>
      <c r="C48" s="28"/>
      <c r="D48" s="28"/>
      <c r="E48" s="28"/>
    </row>
    <row r="49" spans="1:5" ht="15" customHeight="1" x14ac:dyDescent="0.25">
      <c r="A49" s="5" t="s">
        <v>580</v>
      </c>
      <c r="B49" s="6" t="s">
        <v>581</v>
      </c>
      <c r="C49" s="28"/>
      <c r="D49" s="28"/>
      <c r="E49" s="28"/>
    </row>
    <row r="50" spans="1:5" ht="15" customHeight="1" x14ac:dyDescent="0.25">
      <c r="A50" s="5" t="s">
        <v>582</v>
      </c>
      <c r="B50" s="6" t="s">
        <v>583</v>
      </c>
      <c r="C50" s="28"/>
      <c r="D50" s="28"/>
      <c r="E50" s="28"/>
    </row>
    <row r="51" spans="1:5" ht="15" customHeight="1" x14ac:dyDescent="0.25">
      <c r="A51" s="5" t="s">
        <v>799</v>
      </c>
      <c r="B51" s="6" t="s">
        <v>584</v>
      </c>
      <c r="C51" s="28"/>
      <c r="D51" s="28"/>
      <c r="E51" s="28"/>
    </row>
    <row r="52" spans="1:5" ht="15" customHeight="1" x14ac:dyDescent="0.25">
      <c r="A52" s="5" t="s">
        <v>800</v>
      </c>
      <c r="B52" s="6" t="s">
        <v>585</v>
      </c>
      <c r="C52" s="28"/>
      <c r="D52" s="28"/>
      <c r="E52" s="28"/>
    </row>
    <row r="53" spans="1:5" ht="15" customHeight="1" x14ac:dyDescent="0.25">
      <c r="A53" s="5" t="s">
        <v>801</v>
      </c>
      <c r="B53" s="6" t="s">
        <v>586</v>
      </c>
      <c r="C53" s="28"/>
      <c r="D53" s="28"/>
      <c r="E53" s="28"/>
    </row>
    <row r="54" spans="1:5" ht="15" customHeight="1" x14ac:dyDescent="0.25">
      <c r="A54" s="40" t="s">
        <v>7</v>
      </c>
      <c r="B54" s="53" t="s">
        <v>587</v>
      </c>
      <c r="C54" s="28"/>
      <c r="D54" s="28"/>
      <c r="E54" s="28"/>
    </row>
    <row r="55" spans="1:5" ht="15" customHeight="1" x14ac:dyDescent="0.25">
      <c r="A55" s="13" t="s">
        <v>821</v>
      </c>
      <c r="B55" s="6" t="s">
        <v>626</v>
      </c>
      <c r="C55" s="28"/>
      <c r="D55" s="28"/>
      <c r="E55" s="28"/>
    </row>
    <row r="56" spans="1:5" ht="15" customHeight="1" x14ac:dyDescent="0.25">
      <c r="A56" s="13" t="s">
        <v>822</v>
      </c>
      <c r="B56" s="6" t="s">
        <v>627</v>
      </c>
      <c r="C56" s="28"/>
      <c r="D56" s="28"/>
      <c r="E56" s="28"/>
    </row>
    <row r="57" spans="1:5" ht="15" customHeight="1" x14ac:dyDescent="0.25">
      <c r="A57" s="13" t="s">
        <v>628</v>
      </c>
      <c r="B57" s="6" t="s">
        <v>629</v>
      </c>
      <c r="C57" s="28"/>
      <c r="D57" s="28"/>
      <c r="E57" s="28"/>
    </row>
    <row r="58" spans="1:5" ht="15" customHeight="1" x14ac:dyDescent="0.25">
      <c r="A58" s="13" t="s">
        <v>823</v>
      </c>
      <c r="B58" s="6" t="s">
        <v>630</v>
      </c>
      <c r="C58" s="28"/>
      <c r="D58" s="28"/>
      <c r="E58" s="28"/>
    </row>
    <row r="59" spans="1:5" ht="15" customHeight="1" x14ac:dyDescent="0.25">
      <c r="A59" s="13" t="s">
        <v>631</v>
      </c>
      <c r="B59" s="6" t="s">
        <v>632</v>
      </c>
      <c r="C59" s="28"/>
      <c r="D59" s="28"/>
      <c r="E59" s="28"/>
    </row>
    <row r="60" spans="1:5" ht="15" customHeight="1" x14ac:dyDescent="0.25">
      <c r="A60" s="40" t="s">
        <v>12</v>
      </c>
      <c r="B60" s="53" t="s">
        <v>633</v>
      </c>
      <c r="C60" s="28"/>
      <c r="D60" s="28"/>
      <c r="E60" s="28"/>
    </row>
    <row r="61" spans="1:5" ht="15" customHeight="1" x14ac:dyDescent="0.25">
      <c r="A61" s="13" t="s">
        <v>641</v>
      </c>
      <c r="B61" s="6" t="s">
        <v>642</v>
      </c>
      <c r="C61" s="28"/>
      <c r="D61" s="28"/>
      <c r="E61" s="28"/>
    </row>
    <row r="62" spans="1:5" ht="15" customHeight="1" x14ac:dyDescent="0.25">
      <c r="A62" s="5" t="s">
        <v>826</v>
      </c>
      <c r="B62" s="6" t="s">
        <v>643</v>
      </c>
      <c r="C62" s="28"/>
      <c r="D62" s="28"/>
      <c r="E62" s="28"/>
    </row>
    <row r="63" spans="1:5" ht="15" customHeight="1" x14ac:dyDescent="0.25">
      <c r="A63" s="13" t="s">
        <v>827</v>
      </c>
      <c r="B63" s="6" t="s">
        <v>644</v>
      </c>
      <c r="C63" s="28"/>
      <c r="D63" s="28"/>
      <c r="E63" s="28"/>
    </row>
    <row r="64" spans="1:5" x14ac:dyDescent="0.25">
      <c r="A64" s="40" t="s">
        <v>15</v>
      </c>
      <c r="B64" s="53" t="s">
        <v>645</v>
      </c>
      <c r="C64" s="28">
        <f>SUM(C61:C63)</f>
        <v>0</v>
      </c>
      <c r="D64" s="28">
        <f>SUM(D61:D63)</f>
        <v>0</v>
      </c>
      <c r="E64" s="28">
        <f>SUM(E61:E63)</f>
        <v>0</v>
      </c>
    </row>
    <row r="65" spans="1:5" ht="15.75" x14ac:dyDescent="0.25">
      <c r="A65" s="61" t="s">
        <v>82</v>
      </c>
      <c r="B65" s="65"/>
      <c r="C65" s="28"/>
      <c r="D65" s="28"/>
      <c r="E65" s="28"/>
    </row>
    <row r="66" spans="1:5" ht="15.75" x14ac:dyDescent="0.25">
      <c r="A66" s="50" t="s">
        <v>14</v>
      </c>
      <c r="B66" s="36" t="s">
        <v>646</v>
      </c>
      <c r="C66" s="85">
        <f>C64+C60+C54+C47+C43+C32+C18</f>
        <v>1870</v>
      </c>
      <c r="D66" s="85">
        <f>D64+D60+D54+D47+D43+D32+D18</f>
        <v>4308</v>
      </c>
      <c r="E66" s="85">
        <f>E64+E60+E54+E47+E43+E32+E18</f>
        <v>4309</v>
      </c>
    </row>
    <row r="67" spans="1:5" ht="15.75" x14ac:dyDescent="0.25">
      <c r="A67" s="64" t="s">
        <v>132</v>
      </c>
      <c r="B67" s="63"/>
      <c r="C67" s="28"/>
      <c r="D67" s="28"/>
      <c r="E67" s="28"/>
    </row>
    <row r="68" spans="1:5" ht="15.75" x14ac:dyDescent="0.25">
      <c r="A68" s="64" t="s">
        <v>133</v>
      </c>
      <c r="B68" s="63"/>
      <c r="C68" s="28"/>
      <c r="D68" s="28"/>
      <c r="E68" s="28"/>
    </row>
    <row r="69" spans="1:5" x14ac:dyDescent="0.25">
      <c r="A69" s="38" t="s">
        <v>828</v>
      </c>
      <c r="B69" s="5" t="s">
        <v>647</v>
      </c>
      <c r="C69" s="28"/>
      <c r="D69" s="28"/>
      <c r="E69" s="28"/>
    </row>
    <row r="70" spans="1:5" x14ac:dyDescent="0.25">
      <c r="A70" s="13" t="s">
        <v>648</v>
      </c>
      <c r="B70" s="5" t="s">
        <v>649</v>
      </c>
      <c r="C70" s="28"/>
      <c r="D70" s="28"/>
      <c r="E70" s="28"/>
    </row>
    <row r="71" spans="1:5" x14ac:dyDescent="0.25">
      <c r="A71" s="38" t="s">
        <v>829</v>
      </c>
      <c r="B71" s="5" t="s">
        <v>650</v>
      </c>
      <c r="C71" s="28"/>
      <c r="D71" s="28"/>
      <c r="E71" s="28"/>
    </row>
    <row r="72" spans="1:5" x14ac:dyDescent="0.25">
      <c r="A72" s="15" t="s">
        <v>16</v>
      </c>
      <c r="B72" s="7" t="s">
        <v>651</v>
      </c>
      <c r="C72" s="28"/>
      <c r="D72" s="28"/>
      <c r="E72" s="28"/>
    </row>
    <row r="73" spans="1:5" x14ac:dyDescent="0.25">
      <c r="A73" s="13" t="s">
        <v>830</v>
      </c>
      <c r="B73" s="5" t="s">
        <v>652</v>
      </c>
      <c r="C73" s="28"/>
      <c r="D73" s="28"/>
      <c r="E73" s="28"/>
    </row>
    <row r="74" spans="1:5" x14ac:dyDescent="0.25">
      <c r="A74" s="38" t="s">
        <v>653</v>
      </c>
      <c r="B74" s="5" t="s">
        <v>654</v>
      </c>
      <c r="C74" s="28"/>
      <c r="D74" s="28"/>
      <c r="E74" s="28"/>
    </row>
    <row r="75" spans="1:5" x14ac:dyDescent="0.25">
      <c r="A75" s="13" t="s">
        <v>0</v>
      </c>
      <c r="B75" s="5" t="s">
        <v>655</v>
      </c>
      <c r="C75" s="28"/>
      <c r="D75" s="28"/>
      <c r="E75" s="28"/>
    </row>
    <row r="76" spans="1:5" x14ac:dyDescent="0.25">
      <c r="A76" s="38" t="s">
        <v>656</v>
      </c>
      <c r="B76" s="5" t="s">
        <v>657</v>
      </c>
      <c r="C76" s="28"/>
      <c r="D76" s="28"/>
      <c r="E76" s="28"/>
    </row>
    <row r="77" spans="1:5" x14ac:dyDescent="0.25">
      <c r="A77" s="14" t="s">
        <v>17</v>
      </c>
      <c r="B77" s="7" t="s">
        <v>658</v>
      </c>
      <c r="C77" s="28"/>
      <c r="D77" s="28"/>
      <c r="E77" s="28"/>
    </row>
    <row r="78" spans="1:5" x14ac:dyDescent="0.25">
      <c r="A78" s="5" t="s">
        <v>130</v>
      </c>
      <c r="B78" s="5" t="s">
        <v>659</v>
      </c>
      <c r="C78" s="28">
        <v>215</v>
      </c>
      <c r="D78" s="28">
        <v>217</v>
      </c>
      <c r="E78" s="28">
        <v>217</v>
      </c>
    </row>
    <row r="79" spans="1:5" x14ac:dyDescent="0.25">
      <c r="A79" s="5" t="s">
        <v>131</v>
      </c>
      <c r="B79" s="5" t="s">
        <v>659</v>
      </c>
      <c r="C79" s="28"/>
      <c r="D79" s="28"/>
      <c r="E79" s="28"/>
    </row>
    <row r="80" spans="1:5" x14ac:dyDescent="0.25">
      <c r="A80" s="5" t="s">
        <v>128</v>
      </c>
      <c r="B80" s="5" t="s">
        <v>660</v>
      </c>
      <c r="C80" s="28"/>
      <c r="D80" s="28"/>
      <c r="E80" s="28"/>
    </row>
    <row r="81" spans="1:5" x14ac:dyDescent="0.25">
      <c r="A81" s="5" t="s">
        <v>129</v>
      </c>
      <c r="B81" s="5" t="s">
        <v>660</v>
      </c>
      <c r="C81" s="28"/>
      <c r="D81" s="28"/>
      <c r="E81" s="28"/>
    </row>
    <row r="82" spans="1:5" x14ac:dyDescent="0.25">
      <c r="A82" s="7" t="s">
        <v>18</v>
      </c>
      <c r="B82" s="7" t="s">
        <v>661</v>
      </c>
      <c r="C82" s="28">
        <f>SUM(C78:C81)</f>
        <v>215</v>
      </c>
      <c r="D82" s="28">
        <f>SUM(D78:D81)</f>
        <v>217</v>
      </c>
      <c r="E82" s="28">
        <f>SUM(E78:E81)</f>
        <v>217</v>
      </c>
    </row>
    <row r="83" spans="1:5" x14ac:dyDescent="0.25">
      <c r="A83" s="38" t="s">
        <v>662</v>
      </c>
      <c r="B83" s="5" t="s">
        <v>663</v>
      </c>
      <c r="C83" s="28"/>
      <c r="D83" s="28"/>
      <c r="E83" s="28"/>
    </row>
    <row r="84" spans="1:5" x14ac:dyDescent="0.25">
      <c r="A84" s="38" t="s">
        <v>664</v>
      </c>
      <c r="B84" s="5" t="s">
        <v>665</v>
      </c>
      <c r="C84" s="28"/>
      <c r="D84" s="28"/>
      <c r="E84" s="28"/>
    </row>
    <row r="85" spans="1:5" x14ac:dyDescent="0.25">
      <c r="A85" s="38" t="s">
        <v>666</v>
      </c>
      <c r="B85" s="5" t="s">
        <v>667</v>
      </c>
      <c r="C85" s="28">
        <v>106168</v>
      </c>
      <c r="D85" s="28">
        <v>97322</v>
      </c>
      <c r="E85" s="28">
        <v>96795</v>
      </c>
    </row>
    <row r="86" spans="1:5" x14ac:dyDescent="0.25">
      <c r="A86" s="38" t="s">
        <v>668</v>
      </c>
      <c r="B86" s="5" t="s">
        <v>669</v>
      </c>
      <c r="C86" s="28"/>
      <c r="D86" s="28"/>
      <c r="E86" s="28"/>
    </row>
    <row r="87" spans="1:5" x14ac:dyDescent="0.25">
      <c r="A87" s="13" t="s">
        <v>1</v>
      </c>
      <c r="B87" s="5" t="s">
        <v>670</v>
      </c>
      <c r="C87" s="28"/>
      <c r="D87" s="28"/>
      <c r="E87" s="28"/>
    </row>
    <row r="88" spans="1:5" x14ac:dyDescent="0.25">
      <c r="A88" s="15" t="s">
        <v>19</v>
      </c>
      <c r="B88" s="7" t="s">
        <v>672</v>
      </c>
      <c r="C88" s="28">
        <f>SUM(C82:C87)+C77+C72</f>
        <v>106383</v>
      </c>
      <c r="D88" s="28">
        <f>SUM(D82:D87)+D77+D72</f>
        <v>97539</v>
      </c>
      <c r="E88" s="28">
        <f>SUM(E82:E87)+E77+E72</f>
        <v>97012</v>
      </c>
    </row>
    <row r="89" spans="1:5" x14ac:dyDescent="0.25">
      <c r="A89" s="13" t="s">
        <v>673</v>
      </c>
      <c r="B89" s="5" t="s">
        <v>674</v>
      </c>
      <c r="C89" s="28"/>
      <c r="D89" s="28"/>
      <c r="E89" s="28"/>
    </row>
    <row r="90" spans="1:5" x14ac:dyDescent="0.25">
      <c r="A90" s="13" t="s">
        <v>675</v>
      </c>
      <c r="B90" s="5" t="s">
        <v>676</v>
      </c>
      <c r="C90" s="28"/>
      <c r="D90" s="28"/>
      <c r="E90" s="28"/>
    </row>
    <row r="91" spans="1:5" x14ac:dyDescent="0.25">
      <c r="A91" s="38" t="s">
        <v>677</v>
      </c>
      <c r="B91" s="5" t="s">
        <v>678</v>
      </c>
      <c r="C91" s="28"/>
      <c r="D91" s="28"/>
      <c r="E91" s="28"/>
    </row>
    <row r="92" spans="1:5" x14ac:dyDescent="0.25">
      <c r="A92" s="38" t="s">
        <v>2</v>
      </c>
      <c r="B92" s="5" t="s">
        <v>679</v>
      </c>
      <c r="C92" s="28"/>
      <c r="D92" s="28"/>
      <c r="E92" s="28"/>
    </row>
    <row r="93" spans="1:5" x14ac:dyDescent="0.25">
      <c r="A93" s="14" t="s">
        <v>20</v>
      </c>
      <c r="B93" s="7" t="s">
        <v>680</v>
      </c>
      <c r="C93" s="28"/>
      <c r="D93" s="28"/>
      <c r="E93" s="28"/>
    </row>
    <row r="94" spans="1:5" x14ac:dyDescent="0.25">
      <c r="A94" s="15" t="s">
        <v>681</v>
      </c>
      <c r="B94" s="7" t="s">
        <v>682</v>
      </c>
      <c r="C94" s="28"/>
      <c r="D94" s="28"/>
      <c r="E94" s="28"/>
    </row>
    <row r="95" spans="1:5" ht="15.75" x14ac:dyDescent="0.25">
      <c r="A95" s="41" t="s">
        <v>21</v>
      </c>
      <c r="B95" s="42" t="s">
        <v>683</v>
      </c>
      <c r="C95" s="28">
        <f>C94+C93+C88</f>
        <v>106383</v>
      </c>
      <c r="D95" s="28">
        <f>D94+D93+D88</f>
        <v>97539</v>
      </c>
      <c r="E95" s="28">
        <f>E94+E93+E88</f>
        <v>97012</v>
      </c>
    </row>
    <row r="96" spans="1:5" ht="15.75" x14ac:dyDescent="0.25">
      <c r="A96" s="46" t="s">
        <v>4</v>
      </c>
      <c r="B96" s="47"/>
      <c r="C96" s="85">
        <f>C95+C66</f>
        <v>108253</v>
      </c>
      <c r="D96" s="85">
        <f>D95+D66</f>
        <v>101847</v>
      </c>
      <c r="E96" s="85">
        <f>E95+E66</f>
        <v>101321</v>
      </c>
    </row>
  </sheetData>
  <mergeCells count="2">
    <mergeCell ref="A1:E1"/>
    <mergeCell ref="A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27</vt:i4>
      </vt:variant>
    </vt:vector>
  </HeadingPairs>
  <TitlesOfParts>
    <vt:vector size="55" baseType="lpstr">
      <vt:lpstr>kiemelt ei</vt:lpstr>
      <vt:lpstr>Kiadások</vt:lpstr>
      <vt:lpstr>OVI_kiadások</vt:lpstr>
      <vt:lpstr>PH_kiadások</vt:lpstr>
      <vt:lpstr>MŰV_kiadások</vt:lpstr>
      <vt:lpstr>ÖNK_kiadások</vt:lpstr>
      <vt:lpstr>ÖSSZ_kiadások</vt:lpstr>
      <vt:lpstr>Bevételek</vt:lpstr>
      <vt:lpstr>OVI_bevételek</vt:lpstr>
      <vt:lpstr>PH_bevételek</vt:lpstr>
      <vt:lpstr>MŰV_bevételek</vt:lpstr>
      <vt:lpstr>ÖNK_bevételek</vt:lpstr>
      <vt:lpstr>ÖSSZ_bevételek</vt:lpstr>
      <vt:lpstr>létszám</vt:lpstr>
      <vt:lpstr>beruházások felújítások</vt:lpstr>
      <vt:lpstr>EU projektek</vt:lpstr>
      <vt:lpstr>hitelek</vt:lpstr>
      <vt:lpstr>intézmény_finanszírozás</vt:lpstr>
      <vt:lpstr>szociális kiadások</vt:lpstr>
      <vt:lpstr>átadott_peszk.</vt:lpstr>
      <vt:lpstr>átvett_peszk.</vt:lpstr>
      <vt:lpstr>helyi adók</vt:lpstr>
      <vt:lpstr>maradvány</vt:lpstr>
      <vt:lpstr>vagyonkimutatás</vt:lpstr>
      <vt:lpstr>ONK_MERLEG</vt:lpstr>
      <vt:lpstr>OVI_MERLEG</vt:lpstr>
      <vt:lpstr>PH_MERLEG</vt:lpstr>
      <vt:lpstr>MUVHAZ_MERLEG</vt:lpstr>
      <vt:lpstr>átadott_peszk.!Nyomtatási_terület</vt:lpstr>
      <vt:lpstr>átvett_peszk.!Nyomtatási_terület</vt:lpstr>
      <vt:lpstr>'beruházások felújítások'!Nyomtatási_terület</vt:lpstr>
      <vt:lpstr>'EU projektek'!Nyomtatási_terület</vt:lpstr>
      <vt:lpstr>hitelek!Nyomtatási_terület</vt:lpstr>
      <vt:lpstr>intézmény_finanszírozás!Nyomtatási_terület</vt:lpstr>
      <vt:lpstr>'kiemelt ei'!Nyomtatási_terület</vt:lpstr>
      <vt:lpstr>létszám!Nyomtatási_terület</vt:lpstr>
      <vt:lpstr>MŰV_bevételek!Nyomtatási_terület</vt:lpstr>
      <vt:lpstr>OVI_bevételek!Nyomtatási_terület</vt:lpstr>
      <vt:lpstr>OVI_kiadások!Nyomtatási_terület</vt:lpstr>
      <vt:lpstr>OVI_MERLEG!Nyomtatási_terület</vt:lpstr>
      <vt:lpstr>ÖSSZ_bevételek!Nyomtatási_terület</vt:lpstr>
      <vt:lpstr>ÖSSZ_kiadások!Nyomtatási_terület</vt:lpstr>
      <vt:lpstr>PH_bevételek!Nyomtatási_terület</vt:lpstr>
      <vt:lpstr>PH_kiadások!Nyomtatási_terület</vt:lpstr>
      <vt:lpstr>'szociális kiadások'!Nyomtatási_terület</vt:lpstr>
      <vt:lpstr>vagyonkimutatás!Nyomtatási_terület</vt:lpstr>
      <vt:lpstr>OVI_MERLEG!pr232</vt:lpstr>
      <vt:lpstr>OVI_MERLEG!pr233</vt:lpstr>
      <vt:lpstr>OVI_MERLEG!pr234</vt:lpstr>
      <vt:lpstr>OVI_MERLEG!pr235</vt:lpstr>
      <vt:lpstr>OVI_MERLEG!pr236</vt:lpstr>
      <vt:lpstr>OVI_MERLEG!pr312</vt:lpstr>
      <vt:lpstr>OVI_MERLEG!pr313</vt:lpstr>
      <vt:lpstr>OVI_MERLEG!pr314</vt:lpstr>
      <vt:lpstr>OVI_MERLEG!pr315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DBJegyzo</cp:lastModifiedBy>
  <cp:lastPrinted>2021-05-26T10:54:54Z</cp:lastPrinted>
  <dcterms:created xsi:type="dcterms:W3CDTF">2014-01-03T21:48:14Z</dcterms:created>
  <dcterms:modified xsi:type="dcterms:W3CDTF">2021-05-31T10:35:36Z</dcterms:modified>
</cp:coreProperties>
</file>