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Zárszámadás 2020\Táblák\"/>
    </mc:Choice>
  </mc:AlternateContent>
  <bookViews>
    <workbookView xWindow="0" yWindow="0" windowWidth="20490" windowHeight="775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4" i="1" l="1"/>
  <c r="M84" i="1" s="1"/>
  <c r="N83" i="1"/>
  <c r="M83" i="1" s="1"/>
  <c r="N82" i="1"/>
  <c r="M82" i="1" s="1"/>
  <c r="L82" i="1" s="1"/>
  <c r="K82" i="1" s="1"/>
  <c r="J82" i="1" s="1"/>
  <c r="I82" i="1" s="1"/>
  <c r="H82" i="1" s="1"/>
  <c r="G82" i="1" s="1"/>
  <c r="N80" i="1"/>
  <c r="M80" i="1" s="1"/>
  <c r="K80" i="1" s="1"/>
  <c r="G80" i="1"/>
  <c r="C80" i="1"/>
  <c r="N78" i="1"/>
  <c r="K78" i="1"/>
  <c r="G78" i="1"/>
  <c r="C78" i="1"/>
  <c r="N77" i="1"/>
  <c r="M77" i="1"/>
  <c r="M76" i="1" s="1"/>
  <c r="G77" i="1"/>
  <c r="C77" i="1"/>
  <c r="N76" i="1"/>
  <c r="J76" i="1"/>
  <c r="G76" i="1" s="1"/>
  <c r="I76" i="1"/>
  <c r="H76" i="1"/>
  <c r="F76" i="1"/>
  <c r="C76" i="1" s="1"/>
  <c r="E76" i="1"/>
  <c r="D76" i="1"/>
  <c r="N75" i="1"/>
  <c r="K75" i="1" s="1"/>
  <c r="G75" i="1"/>
  <c r="C75" i="1"/>
  <c r="M74" i="1"/>
  <c r="L74" i="1"/>
  <c r="J74" i="1"/>
  <c r="J69" i="1" s="1"/>
  <c r="I74" i="1"/>
  <c r="C74" i="1"/>
  <c r="N73" i="1"/>
  <c r="M73" i="1"/>
  <c r="L73" i="1" s="1"/>
  <c r="K73" i="1" s="1"/>
  <c r="J73" i="1" s="1"/>
  <c r="I73" i="1" s="1"/>
  <c r="H73" i="1" s="1"/>
  <c r="G73" i="1" s="1"/>
  <c r="C73" i="1"/>
  <c r="L72" i="1"/>
  <c r="K72" i="1" s="1"/>
  <c r="G72" i="1"/>
  <c r="C72" i="1"/>
  <c r="N71" i="1"/>
  <c r="M71" i="1" s="1"/>
  <c r="L71" i="1" s="1"/>
  <c r="K71" i="1" s="1"/>
  <c r="J71" i="1" s="1"/>
  <c r="I71" i="1" s="1"/>
  <c r="H71" i="1" s="1"/>
  <c r="G71" i="1" s="1"/>
  <c r="C71" i="1"/>
  <c r="L70" i="1"/>
  <c r="K70" i="1"/>
  <c r="G70" i="1"/>
  <c r="C70" i="1"/>
  <c r="M69" i="1"/>
  <c r="M79" i="1" s="1"/>
  <c r="M81" i="1" s="1"/>
  <c r="I69" i="1"/>
  <c r="H69" i="1"/>
  <c r="F69" i="1"/>
  <c r="E69" i="1"/>
  <c r="D69" i="1"/>
  <c r="K68" i="1"/>
  <c r="G68" i="1"/>
  <c r="C68" i="1"/>
  <c r="K67" i="1"/>
  <c r="G67" i="1"/>
  <c r="C67" i="1"/>
  <c r="K66" i="1"/>
  <c r="G66" i="1"/>
  <c r="C66" i="1"/>
  <c r="K65" i="1"/>
  <c r="G65" i="1"/>
  <c r="C65" i="1"/>
  <c r="K64" i="1"/>
  <c r="H64" i="1"/>
  <c r="G64" i="1" s="1"/>
  <c r="D64" i="1"/>
  <c r="C64" i="1" s="1"/>
  <c r="K63" i="1"/>
  <c r="G63" i="1"/>
  <c r="D63" i="1"/>
  <c r="C63" i="1" s="1"/>
  <c r="L62" i="1"/>
  <c r="K62" i="1" s="1"/>
  <c r="H62" i="1"/>
  <c r="G62" i="1" s="1"/>
  <c r="D62" i="1"/>
  <c r="C62" i="1" s="1"/>
  <c r="L61" i="1"/>
  <c r="K61" i="1" s="1"/>
  <c r="H61" i="1"/>
  <c r="G61" i="1" s="1"/>
  <c r="D61" i="1"/>
  <c r="C61" i="1" s="1"/>
  <c r="L60" i="1"/>
  <c r="K60" i="1" s="1"/>
  <c r="H60" i="1"/>
  <c r="G60" i="1" s="1"/>
  <c r="D60" i="1"/>
  <c r="C60" i="1" s="1"/>
  <c r="N59" i="1"/>
  <c r="M59" i="1"/>
  <c r="L59" i="1"/>
  <c r="J59" i="1"/>
  <c r="I59" i="1"/>
  <c r="F59" i="1"/>
  <c r="F79" i="1" s="1"/>
  <c r="F81" i="1" s="1"/>
  <c r="E59" i="1"/>
  <c r="N56" i="1"/>
  <c r="M56" i="1" s="1"/>
  <c r="L56" i="1" s="1"/>
  <c r="J56" i="1" s="1"/>
  <c r="I56" i="1" s="1"/>
  <c r="H56" i="1" s="1"/>
  <c r="G56" i="1" s="1"/>
  <c r="K45" i="1"/>
  <c r="G45" i="1"/>
  <c r="C45" i="1"/>
  <c r="K44" i="1"/>
  <c r="G44" i="1"/>
  <c r="C44" i="1"/>
  <c r="N43" i="1"/>
  <c r="N46" i="1" s="1"/>
  <c r="M43" i="1"/>
  <c r="M46" i="1" s="1"/>
  <c r="L43" i="1"/>
  <c r="L46" i="1" s="1"/>
  <c r="K46" i="1" s="1"/>
  <c r="J43" i="1"/>
  <c r="J46" i="1" s="1"/>
  <c r="I43" i="1"/>
  <c r="I46" i="1" s="1"/>
  <c r="H43" i="1"/>
  <c r="H46" i="1" s="1"/>
  <c r="F43" i="1"/>
  <c r="F46" i="1" s="1"/>
  <c r="E43" i="1"/>
  <c r="E46" i="1" s="1"/>
  <c r="D43" i="1"/>
  <c r="D46" i="1" s="1"/>
  <c r="K41" i="1"/>
  <c r="G41" i="1"/>
  <c r="C41" i="1"/>
  <c r="K40" i="1"/>
  <c r="G40" i="1"/>
  <c r="C40" i="1"/>
  <c r="K39" i="1"/>
  <c r="G39" i="1"/>
  <c r="C39" i="1"/>
  <c r="N38" i="1"/>
  <c r="M38" i="1"/>
  <c r="L38" i="1"/>
  <c r="J38" i="1"/>
  <c r="I38" i="1"/>
  <c r="G38" i="1" s="1"/>
  <c r="H38" i="1"/>
  <c r="F38" i="1"/>
  <c r="E38" i="1"/>
  <c r="D38" i="1"/>
  <c r="N37" i="1"/>
  <c r="M37" i="1" s="1"/>
  <c r="L37" i="1" s="1"/>
  <c r="K37" i="1" s="1"/>
  <c r="J37" i="1" s="1"/>
  <c r="I37" i="1" s="1"/>
  <c r="H37" i="1" s="1"/>
  <c r="G37" i="1" s="1"/>
  <c r="C37" i="1"/>
  <c r="N36" i="1"/>
  <c r="K36" i="1" s="1"/>
  <c r="G36" i="1"/>
  <c r="C36" i="1"/>
  <c r="N35" i="1"/>
  <c r="M35" i="1"/>
  <c r="L35" i="1"/>
  <c r="K35" i="1" s="1"/>
  <c r="J35" i="1"/>
  <c r="I35" i="1"/>
  <c r="H35" i="1"/>
  <c r="G35" i="1" s="1"/>
  <c r="F35" i="1"/>
  <c r="E35" i="1"/>
  <c r="D35" i="1"/>
  <c r="K34" i="1"/>
  <c r="G34" i="1"/>
  <c r="C34" i="1"/>
  <c r="K33" i="1"/>
  <c r="G33" i="1"/>
  <c r="C33" i="1"/>
  <c r="K32" i="1"/>
  <c r="G32" i="1"/>
  <c r="C32" i="1"/>
  <c r="N31" i="1"/>
  <c r="M31" i="1"/>
  <c r="M28" i="1" s="1"/>
  <c r="G31" i="1"/>
  <c r="C31" i="1"/>
  <c r="K30" i="1"/>
  <c r="G30" i="1"/>
  <c r="C30" i="1"/>
  <c r="K29" i="1"/>
  <c r="G29" i="1"/>
  <c r="C29" i="1"/>
  <c r="N28" i="1"/>
  <c r="L28" i="1"/>
  <c r="J28" i="1"/>
  <c r="I28" i="1"/>
  <c r="G28" i="1" s="1"/>
  <c r="H28" i="1"/>
  <c r="E28" i="1"/>
  <c r="C28" i="1" s="1"/>
  <c r="D28" i="1"/>
  <c r="K27" i="1"/>
  <c r="G27" i="1"/>
  <c r="C27" i="1"/>
  <c r="N26" i="1"/>
  <c r="K26" i="1" s="1"/>
  <c r="G26" i="1"/>
  <c r="C26" i="1"/>
  <c r="N25" i="1"/>
  <c r="K25" i="1" s="1"/>
  <c r="G25" i="1"/>
  <c r="C25" i="1"/>
  <c r="N24" i="1"/>
  <c r="N22" i="1" s="1"/>
  <c r="N21" i="1" s="1"/>
  <c r="G24" i="1"/>
  <c r="C24" i="1"/>
  <c r="K23" i="1"/>
  <c r="G23" i="1"/>
  <c r="C23" i="1"/>
  <c r="M22" i="1"/>
  <c r="M21" i="1" s="1"/>
  <c r="L22" i="1"/>
  <c r="L21" i="1" s="1"/>
  <c r="J22" i="1"/>
  <c r="I22" i="1"/>
  <c r="G22" i="1"/>
  <c r="F22" i="1"/>
  <c r="F21" i="1" s="1"/>
  <c r="E22" i="1"/>
  <c r="D22" i="1"/>
  <c r="C22" i="1"/>
  <c r="J21" i="1"/>
  <c r="I21" i="1"/>
  <c r="H21" i="1"/>
  <c r="G21" i="1" s="1"/>
  <c r="E21" i="1"/>
  <c r="D21" i="1"/>
  <c r="K20" i="1"/>
  <c r="G20" i="1"/>
  <c r="C20" i="1"/>
  <c r="N19" i="1"/>
  <c r="K19" i="1" s="1"/>
  <c r="G19" i="1"/>
  <c r="C19" i="1"/>
  <c r="N18" i="1"/>
  <c r="M18" i="1"/>
  <c r="L18" i="1"/>
  <c r="J18" i="1"/>
  <c r="I18" i="1"/>
  <c r="G18" i="1" s="1"/>
  <c r="H18" i="1"/>
  <c r="F18" i="1"/>
  <c r="E18" i="1"/>
  <c r="D18" i="1"/>
  <c r="N17" i="1"/>
  <c r="N14" i="1" s="1"/>
  <c r="C17" i="1"/>
  <c r="N16" i="1"/>
  <c r="M16" i="1" s="1"/>
  <c r="G16" i="1"/>
  <c r="C16" i="1"/>
  <c r="N15" i="1"/>
  <c r="M15" i="1"/>
  <c r="K15" i="1"/>
  <c r="G15" i="1"/>
  <c r="C15" i="1"/>
  <c r="F14" i="1"/>
  <c r="E14" i="1"/>
  <c r="E42" i="1" s="1"/>
  <c r="E47" i="1" s="1"/>
  <c r="D14" i="1"/>
  <c r="N13" i="1"/>
  <c r="M13" i="1"/>
  <c r="K13" i="1" s="1"/>
  <c r="G13" i="1"/>
  <c r="C13" i="1"/>
  <c r="N12" i="1"/>
  <c r="M12" i="1" s="1"/>
  <c r="K12" i="1" s="1"/>
  <c r="G12" i="1"/>
  <c r="C12" i="1"/>
  <c r="N11" i="1"/>
  <c r="M11" i="1" s="1"/>
  <c r="K11" i="1" s="1"/>
  <c r="G11" i="1"/>
  <c r="C11" i="1"/>
  <c r="K10" i="1"/>
  <c r="G10" i="1"/>
  <c r="C10" i="1"/>
  <c r="K9" i="1"/>
  <c r="G9" i="1"/>
  <c r="C9" i="1"/>
  <c r="N8" i="1"/>
  <c r="G8" i="1"/>
  <c r="C8" i="1"/>
  <c r="L7" i="1"/>
  <c r="K7" i="1" s="1"/>
  <c r="H7" i="1"/>
  <c r="G7" i="1" s="1"/>
  <c r="D7" i="1"/>
  <c r="C7" i="1" s="1"/>
  <c r="L6" i="1"/>
  <c r="J6" i="1"/>
  <c r="I6" i="1"/>
  <c r="H6" i="1"/>
  <c r="G6" i="1" s="1"/>
  <c r="F6" i="1"/>
  <c r="E6" i="1"/>
  <c r="C21" i="1" l="1"/>
  <c r="N74" i="1"/>
  <c r="N69" i="1" s="1"/>
  <c r="N79" i="1" s="1"/>
  <c r="N81" i="1" s="1"/>
  <c r="D6" i="1"/>
  <c r="C6" i="1" s="1"/>
  <c r="C18" i="1"/>
  <c r="C38" i="1"/>
  <c r="G46" i="1"/>
  <c r="H59" i="1"/>
  <c r="H79" i="1" s="1"/>
  <c r="D42" i="1"/>
  <c r="N6" i="1"/>
  <c r="N42" i="1" s="1"/>
  <c r="N47" i="1" s="1"/>
  <c r="K24" i="1"/>
  <c r="F42" i="1"/>
  <c r="D59" i="1"/>
  <c r="D79" i="1" s="1"/>
  <c r="G69" i="1"/>
  <c r="C14" i="1"/>
  <c r="K18" i="1"/>
  <c r="K21" i="1"/>
  <c r="K31" i="1"/>
  <c r="C35" i="1"/>
  <c r="K38" i="1"/>
  <c r="J79" i="1"/>
  <c r="J81" i="1" s="1"/>
  <c r="C69" i="1"/>
  <c r="G74" i="1"/>
  <c r="K28" i="1"/>
  <c r="C42" i="1"/>
  <c r="D47" i="1"/>
  <c r="C47" i="1" s="1"/>
  <c r="K16" i="1"/>
  <c r="H81" i="1"/>
  <c r="F47" i="1"/>
  <c r="F86" i="1" s="1"/>
  <c r="C46" i="1"/>
  <c r="D81" i="1"/>
  <c r="I79" i="1"/>
  <c r="I81" i="1" s="1"/>
  <c r="M8" i="1"/>
  <c r="M17" i="1"/>
  <c r="L17" i="1" s="1"/>
  <c r="K22" i="1"/>
  <c r="C59" i="1"/>
  <c r="G59" i="1"/>
  <c r="K59" i="1"/>
  <c r="L69" i="1"/>
  <c r="L77" i="1"/>
  <c r="E79" i="1"/>
  <c r="E81" i="1" s="1"/>
  <c r="E86" i="1" s="1"/>
  <c r="C43" i="1"/>
  <c r="G43" i="1"/>
  <c r="K43" i="1"/>
  <c r="N86" i="1" l="1"/>
  <c r="K69" i="1"/>
  <c r="K74" i="1"/>
  <c r="C79" i="1"/>
  <c r="K17" i="1"/>
  <c r="J17" i="1" s="1"/>
  <c r="L14" i="1"/>
  <c r="K8" i="1"/>
  <c r="M6" i="1"/>
  <c r="K6" i="1" s="1"/>
  <c r="M14" i="1"/>
  <c r="M42" i="1" s="1"/>
  <c r="M47" i="1" s="1"/>
  <c r="M86" i="1" s="1"/>
  <c r="K77" i="1"/>
  <c r="L76" i="1"/>
  <c r="K76" i="1" s="1"/>
  <c r="D86" i="1"/>
  <c r="C81" i="1"/>
  <c r="C86" i="1" s="1"/>
  <c r="G81" i="1"/>
  <c r="G79" i="1"/>
  <c r="L79" i="1" l="1"/>
  <c r="K14" i="1"/>
  <c r="L42" i="1"/>
  <c r="J14" i="1"/>
  <c r="J42" i="1" s="1"/>
  <c r="J47" i="1" s="1"/>
  <c r="J86" i="1" s="1"/>
  <c r="I17" i="1"/>
  <c r="K42" i="1" l="1"/>
  <c r="L47" i="1"/>
  <c r="K47" i="1" s="1"/>
  <c r="H17" i="1"/>
  <c r="I14" i="1"/>
  <c r="I42" i="1" s="1"/>
  <c r="I47" i="1" s="1"/>
  <c r="I86" i="1" s="1"/>
  <c r="K79" i="1"/>
  <c r="L81" i="1"/>
  <c r="L86" i="1" l="1"/>
  <c r="K81" i="1"/>
  <c r="K86" i="1" s="1"/>
  <c r="G17" i="1"/>
  <c r="H14" i="1"/>
  <c r="G14" i="1" l="1"/>
  <c r="H42" i="1"/>
  <c r="G42" i="1" l="1"/>
  <c r="H47" i="1"/>
  <c r="G47" i="1" l="1"/>
  <c r="G86" i="1" s="1"/>
  <c r="H86" i="1"/>
</calcChain>
</file>

<file path=xl/sharedStrings.xml><?xml version="1.0" encoding="utf-8"?>
<sst xmlns="http://schemas.openxmlformats.org/spreadsheetml/2006/main" count="170" uniqueCount="137">
  <si>
    <t>Költségvetési szerv megnevezése</t>
  </si>
  <si>
    <t>Önkormányzat 2020. évi zárszámadása</t>
  </si>
  <si>
    <t>Feladat megnevezése</t>
  </si>
  <si>
    <t>Összes bevétel, kiadás</t>
  </si>
  <si>
    <t xml:space="preserve">Forintban </t>
  </si>
  <si>
    <t>Száma</t>
  </si>
  <si>
    <t>Előirányzat-csoport, kiemelt előirányzat megnevezése</t>
  </si>
  <si>
    <t>Előirányzat</t>
  </si>
  <si>
    <t>Módosított előirányzat</t>
  </si>
  <si>
    <t>Teljesítés</t>
  </si>
  <si>
    <t>Bevételek</t>
  </si>
  <si>
    <t>Összesen:</t>
  </si>
  <si>
    <t>Kötelező feladatok</t>
  </si>
  <si>
    <t>Önként vállalt feladatok</t>
  </si>
  <si>
    <t>Államigazgatási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</si>
  <si>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</si>
  <si>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</si>
  <si>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</si>
  <si>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</si>
  <si>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</si>
  <si>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</si>
  <si>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</si>
  <si>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egyes szociális és gyermekjóléti feladatainak támogatása</t>
  </si>
  <si>
    <t>1.4.</t>
  </si>
  <si>
    <t>Önkormányzatok gyermekétkeztetési feladatainak támogatása</t>
  </si>
  <si>
    <t>1.5.</t>
  </si>
  <si>
    <t>Önkormányzatok kulturális feladatainak támogatása</t>
  </si>
  <si>
    <t>1.6.</t>
  </si>
  <si>
    <t>Működési célú költségvetési és kiegészítő támogatások</t>
  </si>
  <si>
    <t>1.7.</t>
  </si>
  <si>
    <t>Elszámolásból származó bevételek</t>
  </si>
  <si>
    <t>2.</t>
  </si>
  <si>
    <t>Működési célú támogatások államháztartáson belülről (2.1.+…+.2.2.)</t>
  </si>
  <si>
    <t>2.1.</t>
  </si>
  <si>
    <t>Elvonások és befizetések bevételei</t>
  </si>
  <si>
    <t>2.2.</t>
  </si>
  <si>
    <t xml:space="preserve">Egyéb működési célú támogatások bevételei </t>
  </si>
  <si>
    <t>2.2.1.</t>
  </si>
  <si>
    <t>2.5.-ből EU-s támogatás</t>
  </si>
  <si>
    <t>3.</t>
  </si>
  <si>
    <t>Felhalmozási célú támogatások államháztartáson belülről (3.1.+3.2.)</t>
  </si>
  <si>
    <t>3.1.</t>
  </si>
  <si>
    <t>Felhalmozási célú önkormányzati támogatások</t>
  </si>
  <si>
    <t>3.2.</t>
  </si>
  <si>
    <t>Egyéb felhalmozási célú támogatások bevételei államháztartáson belülről</t>
  </si>
  <si>
    <t xml:space="preserve">4. </t>
  </si>
  <si>
    <t>Közhatalmi bevételek (4.1.+4.2.+4.3)</t>
  </si>
  <si>
    <t>4.1.</t>
  </si>
  <si>
    <t>Helyi adók  (4.1.1.+4.1.2.)</t>
  </si>
  <si>
    <t>- Értékesítési és forgalmi adók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</si>
  <si>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</si>
  <si>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</si>
  <si>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</si>
  <si>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</si>
  <si>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</si>
  <si>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</si>
  <si>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</si>
  <si>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közhatalmi bevételek</t>
  </si>
  <si>
    <t>5.</t>
  </si>
  <si>
    <t>Működési bevételek (5.1.+…+ 5.6.)</t>
  </si>
  <si>
    <t>5.1.</t>
  </si>
  <si>
    <t>Szolgáltatások ellenértéke</t>
  </si>
  <si>
    <t>5.2.</t>
  </si>
  <si>
    <t>Tulajdonosi bevételek</t>
  </si>
  <si>
    <t>5.3.</t>
  </si>
  <si>
    <t>Ellátási díjak</t>
  </si>
  <si>
    <t>5.4.</t>
  </si>
  <si>
    <t>Kiszámlázott általános forgalmi adó</t>
  </si>
  <si>
    <t>5.5.</t>
  </si>
  <si>
    <t>Általános forgalmi adó visszatérítése</t>
  </si>
  <si>
    <t>5.6.</t>
  </si>
  <si>
    <t>Egyéb működési bevételek</t>
  </si>
  <si>
    <t xml:space="preserve">6. </t>
  </si>
  <si>
    <t>Működési célú átvett pénzeszközök (6.1.)</t>
  </si>
  <si>
    <t>6.1.</t>
  </si>
  <si>
    <t>Egyéb működési célú átvett pénzeszköz</t>
  </si>
  <si>
    <t>6.1.1.</t>
  </si>
  <si>
    <t>6.1.-ből EU-s támogatás (közvetlen)</t>
  </si>
  <si>
    <t>7.</t>
  </si>
  <si>
    <t>Felhalmozási bevételek (7.1.+7.2.)</t>
  </si>
  <si>
    <t>7.1.</t>
  </si>
  <si>
    <t>Ingatlanok értékesítése</t>
  </si>
  <si>
    <t>7.2.</t>
  </si>
  <si>
    <t>Egyéb tárgyi eszközök értékesítése</t>
  </si>
  <si>
    <t>8.</t>
  </si>
  <si>
    <t xml:space="preserve">Felhalmozási célú átvett pénzeszközök </t>
  </si>
  <si>
    <t>9.</t>
  </si>
  <si>
    <t>KÖLTSÉGVETÉSI BEVÉTELEK ÖSSZESEN: (1.+…+8.)</t>
  </si>
  <si>
    <t>10.</t>
  </si>
  <si>
    <t>Maradvány igénybevétele (10.1.)</t>
  </si>
  <si>
    <t>10.1.</t>
  </si>
  <si>
    <t>Előző év költségvetési maradványának igénybevétele</t>
  </si>
  <si>
    <t>11.</t>
  </si>
  <si>
    <t>Államháztartáson belüli megelőlegezés</t>
  </si>
  <si>
    <t>12.</t>
  </si>
  <si>
    <t>FINANSZÍROZÁSI BEVÉTELEK ÖSSZESEN: (10.+11.)</t>
  </si>
  <si>
    <t>13.</t>
  </si>
  <si>
    <t>BEVÉTELEK ÖSSZESEN: (9.+12.)</t>
  </si>
  <si>
    <t>Kiadások</t>
  </si>
  <si>
    <t>Ebből:        kötelező feladatok</t>
  </si>
  <si>
    <t>Önként vállalt fel.</t>
  </si>
  <si>
    <t>Államigazgatási fel.</t>
  </si>
  <si>
    <t xml:space="preserve">   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</si>
  <si>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</si>
  <si>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</si>
  <si>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</si>
  <si>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</si>
  <si>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</si>
  <si>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</si>
  <si>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1.5.1</t>
  </si>
  <si>
    <t xml:space="preserve"> - az 1.5-ből: - intézmény finanszírozás</t>
  </si>
  <si>
    <t>1.5.2</t>
  </si>
  <si>
    <t xml:space="preserve"> -  Előző évi elszámolásból származó kiadások</t>
  </si>
  <si>
    <t>1.5.3</t>
  </si>
  <si>
    <t xml:space="preserve">    - Egyéb működési célú támogatások ÁH-n belülre</t>
  </si>
  <si>
    <t>1.5.4</t>
  </si>
  <si>
    <t xml:space="preserve">    - Egyéb működési célú támogatások államháztartáson kívülre</t>
  </si>
  <si>
    <t xml:space="preserve">   Felhalmozási költségvetés kiadásai (2.1.+2.3.+2.5.)</t>
  </si>
  <si>
    <t>Beruházások</t>
  </si>
  <si>
    <t>2.1.-ből EU-s forrásból megvalósuló beruházás</t>
  </si>
  <si>
    <t>2.3.</t>
  </si>
  <si>
    <t>Felújítások</t>
  </si>
  <si>
    <t>2.4.</t>
  </si>
  <si>
    <t>2.3.-ból EU-s forrásból megvalósuló felújítás</t>
  </si>
  <si>
    <t>2.5.</t>
  </si>
  <si>
    <t>Egyéb felhalmozási kiadások</t>
  </si>
  <si>
    <t>2.5.1</t>
  </si>
  <si>
    <t xml:space="preserve">   - Egyéb felhalmozási célú támogatások ÁH-n kívülre</t>
  </si>
  <si>
    <t>Tartalékok és megelőlegezés visszafizetése (3.1.+3.2.)</t>
  </si>
  <si>
    <t>Általános tartalék</t>
  </si>
  <si>
    <t>Államháztartáson belüli megelőlegezés visszafizetése</t>
  </si>
  <si>
    <t>4.</t>
  </si>
  <si>
    <t>KÖLTSÉGVETÉSI KIADÁSOK ÖSSZESEN (1+2+3)</t>
  </si>
  <si>
    <t xml:space="preserve">FINANSZÍROZÁSI KIADÁSOK ÖSSZESEN: </t>
  </si>
  <si>
    <t>KIADÁSOK ÖSSZESEN: (4+5)</t>
  </si>
  <si>
    <t>Éves  létszám 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</si>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</sst>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8" x14ac:knownFonts="1">
    <font>
      <sz val="11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2"/>
      <name val="Times New Roman CE"/>
      <charset val="238"/>
    </font>
    <font>
      <sz val="8"/>
      <name val="Times New Roman"/>
      <family val="1"/>
      <charset val="238"/>
    </font>
    <font>
      <sz val="8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89">
    <xf numFmtId="0" fontId="0" fillId="0" borderId="0" xfId="0"/>
    <xf numFmtId="0" fontId="1" fillId="0" borderId="0" xfId="0" applyFont="1"/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right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 inden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1" applyFont="1" applyFill="1" applyBorder="1" applyAlignment="1" applyProtection="1">
      <alignment horizontal="center" vertical="center" wrapText="1"/>
    </xf>
    <xf numFmtId="0" fontId="2" fillId="0" borderId="6" xfId="1" applyFont="1" applyFill="1" applyBorder="1" applyAlignment="1" applyProtection="1">
      <alignment horizontal="left" vertical="center" wrapText="1" indent="1"/>
    </xf>
    <xf numFmtId="3" fontId="2" fillId="0" borderId="7" xfId="1" applyNumberFormat="1" applyFont="1" applyFill="1" applyBorder="1" applyAlignment="1" applyProtection="1">
      <alignment horizontal="right" vertical="center" wrapText="1" indent="1"/>
    </xf>
    <xf numFmtId="3" fontId="2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2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3" fontId="2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0" applyFont="1"/>
    <xf numFmtId="49" fontId="6" fillId="0" borderId="6" xfId="1" applyNumberFormat="1" applyFont="1" applyFill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left" wrapText="1" indent="1"/>
    </xf>
    <xf numFmtId="3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0" xfId="0" applyFont="1" applyBorder="1"/>
    <xf numFmtId="3" fontId="1" fillId="0" borderId="8" xfId="0" applyNumberFormat="1" applyFont="1" applyBorder="1" applyAlignment="1">
      <alignment horizontal="right" indent="1"/>
    </xf>
    <xf numFmtId="3" fontId="1" fillId="0" borderId="9" xfId="0" applyNumberFormat="1" applyFont="1" applyBorder="1" applyAlignment="1">
      <alignment horizontal="right" indent="1"/>
    </xf>
    <xf numFmtId="0" fontId="2" fillId="0" borderId="6" xfId="0" applyFont="1" applyBorder="1" applyAlignment="1" applyProtection="1">
      <alignment horizontal="left" vertical="center" wrapText="1" indent="1"/>
    </xf>
    <xf numFmtId="3" fontId="6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9" fontId="6" fillId="0" borderId="6" xfId="0" applyNumberFormat="1" applyFont="1" applyBorder="1" applyAlignment="1" applyProtection="1">
      <alignment horizontal="left" wrapText="1" indent="1"/>
    </xf>
    <xf numFmtId="0" fontId="6" fillId="0" borderId="6" xfId="1" applyFont="1" applyFill="1" applyBorder="1" applyAlignment="1" applyProtection="1">
      <alignment horizontal="left" vertical="center" wrapText="1" indent="1"/>
    </xf>
    <xf numFmtId="0" fontId="7" fillId="0" borderId="6" xfId="1" applyFont="1" applyFill="1" applyBorder="1" applyAlignment="1" applyProtection="1">
      <alignment horizontal="left" vertical="center" wrapText="1" indent="1"/>
    </xf>
    <xf numFmtId="0" fontId="6" fillId="0" borderId="6" xfId="0" applyFont="1" applyBorder="1" applyAlignment="1" applyProtection="1">
      <alignment horizontal="left" vertical="center" wrapText="1" indent="1"/>
    </xf>
    <xf numFmtId="3" fontId="2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9" fontId="2" fillId="0" borderId="6" xfId="1" applyNumberFormat="1" applyFont="1" applyFill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wrapText="1"/>
    </xf>
    <xf numFmtId="0" fontId="2" fillId="0" borderId="6" xfId="0" applyFont="1" applyBorder="1" applyAlignment="1" applyProtection="1">
      <alignment horizontal="left" wrapText="1" indent="1"/>
    </xf>
    <xf numFmtId="0" fontId="2" fillId="0" borderId="6" xfId="0" applyFont="1" applyBorder="1" applyAlignment="1" applyProtection="1">
      <alignment wrapText="1"/>
    </xf>
    <xf numFmtId="0" fontId="2" fillId="0" borderId="11" xfId="0" applyFont="1" applyBorder="1" applyAlignment="1" applyProtection="1">
      <alignment horizontal="center" wrapText="1"/>
    </xf>
    <xf numFmtId="0" fontId="2" fillId="0" borderId="11" xfId="0" applyFont="1" applyBorder="1" applyAlignment="1" applyProtection="1">
      <alignment wrapText="1"/>
    </xf>
    <xf numFmtId="3" fontId="2" fillId="0" borderId="12" xfId="1" applyNumberFormat="1" applyFont="1" applyFill="1" applyBorder="1" applyAlignment="1" applyProtection="1">
      <alignment horizontal="right" vertical="center" wrapText="1" indent="1"/>
    </xf>
    <xf numFmtId="3" fontId="2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3" fontId="2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3" fontId="2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wrapText="1"/>
    </xf>
    <xf numFmtId="3" fontId="2" fillId="0" borderId="0" xfId="1" applyNumberFormat="1" applyFont="1" applyFill="1" applyBorder="1" applyAlignment="1" applyProtection="1">
      <alignment horizontal="right" vertical="center" wrapText="1" indent="1"/>
    </xf>
    <xf numFmtId="3" fontId="2" fillId="0" borderId="0" xfId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0" applyFont="1" applyBorder="1"/>
    <xf numFmtId="0" fontId="6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 indent="1"/>
    </xf>
    <xf numFmtId="164" fontId="2" fillId="0" borderId="0" xfId="0" applyNumberFormat="1" applyFont="1" applyFill="1" applyBorder="1" applyAlignment="1" applyProtection="1">
      <alignment horizontal="right" vertical="center" wrapText="1" indent="1"/>
    </xf>
    <xf numFmtId="164" fontId="6" fillId="0" borderId="0" xfId="1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0" xfId="1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6" xfId="1" applyFont="1" applyFill="1" applyBorder="1" applyAlignment="1" applyProtection="1">
      <alignment horizontal="center" vertical="center"/>
    </xf>
    <xf numFmtId="0" fontId="2" fillId="0" borderId="6" xfId="1" applyFont="1" applyFill="1" applyBorder="1" applyAlignment="1" applyProtection="1">
      <alignment vertical="center" wrapText="1"/>
    </xf>
    <xf numFmtId="3" fontId="2" fillId="0" borderId="8" xfId="1" applyNumberFormat="1" applyFont="1" applyFill="1" applyBorder="1" applyAlignment="1" applyProtection="1">
      <alignment horizontal="right" vertical="center" wrapText="1" indent="1"/>
    </xf>
    <xf numFmtId="0" fontId="6" fillId="0" borderId="6" xfId="1" applyFont="1" applyFill="1" applyBorder="1" applyAlignment="1" applyProtection="1">
      <alignment wrapText="1"/>
    </xf>
    <xf numFmtId="0" fontId="6" fillId="0" borderId="6" xfId="1" applyFont="1" applyFill="1" applyBorder="1" applyAlignment="1" applyProtection="1">
      <alignment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left" vertical="center" wrapText="1" indent="1"/>
    </xf>
    <xf numFmtId="0" fontId="6" fillId="0" borderId="15" xfId="0" applyFont="1" applyFill="1" applyBorder="1" applyAlignment="1" applyProtection="1">
      <alignment horizontal="left" vertical="center" wrapText="1"/>
    </xf>
    <xf numFmtId="0" fontId="6" fillId="0" borderId="15" xfId="0" applyFont="1" applyFill="1" applyBorder="1" applyAlignment="1" applyProtection="1">
      <alignment vertical="center" wrapText="1"/>
    </xf>
    <xf numFmtId="0" fontId="6" fillId="0" borderId="15" xfId="0" applyFont="1" applyFill="1" applyBorder="1" applyAlignment="1" applyProtection="1">
      <alignment horizontal="right" vertical="center" wrapText="1" indent="1"/>
    </xf>
    <xf numFmtId="164" fontId="6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3" xfId="0" applyFont="1" applyFill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vertical="center" wrapText="1"/>
    </xf>
    <xf numFmtId="3" fontId="2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5" xfId="1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12" xfId="0" applyFont="1" applyFill="1" applyBorder="1" applyAlignment="1" applyProtection="1">
      <alignment horizontal="left" vertical="center"/>
    </xf>
    <xf numFmtId="0" fontId="2" fillId="0" borderId="13" xfId="0" applyFont="1" applyFill="1" applyBorder="1" applyAlignment="1" applyProtection="1">
      <alignment vertical="center" wrapText="1"/>
    </xf>
    <xf numFmtId="3" fontId="2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horizontal="right" vertical="center" wrapText="1" indent="1"/>
    </xf>
    <xf numFmtId="0" fontId="1" fillId="0" borderId="0" xfId="0" applyFont="1" applyFill="1" applyAlignment="1">
      <alignment vertical="center" wrapText="1"/>
    </xf>
    <xf numFmtId="3" fontId="1" fillId="0" borderId="0" xfId="0" applyNumberFormat="1" applyFont="1"/>
  </cellXfs>
  <cellStyles count="2">
    <cellStyle name="Normál" xfId="0" builtinId="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tabSelected="1" workbookViewId="0">
      <selection activeCell="B6" sqref="B6"/>
    </sheetView>
  </sheetViews>
  <sheetFormatPr defaultColWidth="11.28515625" defaultRowHeight="11.25" x14ac:dyDescent="0.2"/>
  <cols>
    <col min="1" max="1" width="11.28515625" style="1"/>
    <col min="2" max="2" width="34.42578125" style="1" customWidth="1"/>
    <col min="3" max="6" width="11.28515625" style="1"/>
    <col min="7" max="7" width="11.28515625" style="25"/>
    <col min="8" max="10" width="11.28515625" style="1"/>
    <col min="11" max="11" width="11.28515625" style="25"/>
    <col min="12" max="16384" width="11.28515625" style="1"/>
  </cols>
  <sheetData>
    <row r="1" spans="1:15" ht="32.25" thickBot="1" x14ac:dyDescent="0.25">
      <c r="A1" s="2" t="s">
        <v>0</v>
      </c>
      <c r="B1" s="3" t="s">
        <v>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5" ht="21.75" thickBot="1" x14ac:dyDescent="0.25">
      <c r="A2" s="4" t="s">
        <v>2</v>
      </c>
      <c r="B2" s="3" t="s">
        <v>3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5" ht="15.75" customHeight="1" thickBot="1" x14ac:dyDescent="0.25">
      <c r="A3" s="5" t="s">
        <v>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21" x14ac:dyDescent="0.2">
      <c r="A4" s="6" t="s">
        <v>5</v>
      </c>
      <c r="B4" s="7" t="s">
        <v>6</v>
      </c>
      <c r="C4" s="8" t="s">
        <v>7</v>
      </c>
      <c r="D4" s="9"/>
      <c r="E4" s="9"/>
      <c r="F4" s="10"/>
      <c r="G4" s="11" t="s">
        <v>8</v>
      </c>
      <c r="H4" s="12"/>
      <c r="I4" s="12"/>
      <c r="J4" s="13"/>
      <c r="K4" s="11" t="s">
        <v>9</v>
      </c>
      <c r="L4" s="12"/>
      <c r="M4" s="12"/>
      <c r="N4" s="13"/>
    </row>
    <row r="5" spans="1:15" ht="36.6" customHeight="1" x14ac:dyDescent="0.2">
      <c r="A5" s="14"/>
      <c r="B5" s="15" t="s">
        <v>10</v>
      </c>
      <c r="C5" s="16" t="s">
        <v>11</v>
      </c>
      <c r="D5" s="17" t="s">
        <v>12</v>
      </c>
      <c r="E5" s="17" t="s">
        <v>13</v>
      </c>
      <c r="F5" s="18" t="s">
        <v>14</v>
      </c>
      <c r="G5" s="16" t="s">
        <v>11</v>
      </c>
      <c r="H5" s="17" t="s">
        <v>12</v>
      </c>
      <c r="I5" s="17" t="s">
        <v>13</v>
      </c>
      <c r="J5" s="18" t="s">
        <v>14</v>
      </c>
      <c r="K5" s="16" t="s">
        <v>11</v>
      </c>
      <c r="L5" s="17" t="s">
        <v>12</v>
      </c>
      <c r="M5" s="17" t="s">
        <v>13</v>
      </c>
      <c r="N5" s="18" t="s">
        <v>14</v>
      </c>
    </row>
    <row r="6" spans="1:15" s="25" customFormat="1" ht="21" x14ac:dyDescent="0.15">
      <c r="A6" s="19" t="s">
        <v>15</v>
      </c>
      <c r="B6" s="20" t="s">
        <v>16</v>
      </c>
      <c r="C6" s="21">
        <f>SUM(D6:F6)</f>
        <v>264118191</v>
      </c>
      <c r="D6" s="22">
        <f>SUM(D7:D13)</f>
        <v>239153617</v>
      </c>
      <c r="E6" s="22">
        <f>SUM(E7:E13)</f>
        <v>0</v>
      </c>
      <c r="F6" s="22">
        <f>SUM(F7:F13)</f>
        <v>24964574</v>
      </c>
      <c r="G6" s="23">
        <f>SUM(H6:J6)</f>
        <v>287919402</v>
      </c>
      <c r="H6" s="22">
        <f>SUM(H7:H13)</f>
        <v>268258883</v>
      </c>
      <c r="I6" s="22">
        <f>SUM(I7:I13)</f>
        <v>0</v>
      </c>
      <c r="J6" s="22">
        <f>SUM(J7:J13)</f>
        <v>19660519</v>
      </c>
      <c r="K6" s="23">
        <f>SUM(L6:N6)</f>
        <v>287919402</v>
      </c>
      <c r="L6" s="22">
        <f>SUM(L7:L13)</f>
        <v>272060081</v>
      </c>
      <c r="M6" s="22">
        <f>SUM(M7:M13)</f>
        <v>0</v>
      </c>
      <c r="N6" s="24">
        <f>SUM(N7:N13)</f>
        <v>15859321</v>
      </c>
    </row>
    <row r="7" spans="1:15" ht="22.5" x14ac:dyDescent="0.2">
      <c r="A7" s="26" t="s">
        <v>17</v>
      </c>
      <c r="B7" s="27" t="s">
        <v>18</v>
      </c>
      <c r="C7" s="21">
        <f t="shared" ref="C7:C47" si="0">SUM(D7:F7)</f>
        <v>138473152</v>
      </c>
      <c r="D7" s="28">
        <f>138473152-F7</f>
        <v>113508578</v>
      </c>
      <c r="E7" s="28">
        <v>0</v>
      </c>
      <c r="F7" s="29">
        <v>24964574</v>
      </c>
      <c r="G7" s="23">
        <f t="shared" ref="G7:G47" si="1">SUM(H7:J7)</f>
        <v>139084121</v>
      </c>
      <c r="H7" s="28">
        <f>139084121-J7</f>
        <v>119423602</v>
      </c>
      <c r="I7" s="28">
        <v>0</v>
      </c>
      <c r="J7" s="29">
        <v>19660519</v>
      </c>
      <c r="K7" s="23">
        <f t="shared" ref="K7:K47" si="2">SUM(L7:N7)</f>
        <v>139084121</v>
      </c>
      <c r="L7" s="28">
        <f>139084121-N7</f>
        <v>123224800</v>
      </c>
      <c r="M7" s="28">
        <v>0</v>
      </c>
      <c r="N7" s="29">
        <v>15859321</v>
      </c>
    </row>
    <row r="8" spans="1:15" ht="22.5" x14ac:dyDescent="0.2">
      <c r="A8" s="26" t="s">
        <v>19</v>
      </c>
      <c r="B8" s="27" t="s">
        <v>20</v>
      </c>
      <c r="C8" s="21">
        <f t="shared" si="0"/>
        <v>72842070</v>
      </c>
      <c r="D8" s="28">
        <v>72842070</v>
      </c>
      <c r="E8" s="28">
        <v>0</v>
      </c>
      <c r="F8" s="29">
        <v>0</v>
      </c>
      <c r="G8" s="23">
        <f t="shared" si="1"/>
        <v>82877805</v>
      </c>
      <c r="H8" s="28">
        <v>82877805</v>
      </c>
      <c r="I8" s="28">
        <v>0</v>
      </c>
      <c r="J8" s="29">
        <v>0</v>
      </c>
      <c r="K8" s="23">
        <f t="shared" si="2"/>
        <v>82877805</v>
      </c>
      <c r="L8" s="28">
        <v>82877805</v>
      </c>
      <c r="M8" s="28">
        <f t="shared" ref="M8:N13" si="3">SUM(N8:P8)</f>
        <v>0</v>
      </c>
      <c r="N8" s="29">
        <f t="shared" si="3"/>
        <v>0</v>
      </c>
      <c r="O8" s="30"/>
    </row>
    <row r="9" spans="1:15" ht="22.5" x14ac:dyDescent="0.2">
      <c r="A9" s="26" t="s">
        <v>21</v>
      </c>
      <c r="B9" s="27" t="s">
        <v>22</v>
      </c>
      <c r="C9" s="21">
        <f t="shared" si="0"/>
        <v>14042902</v>
      </c>
      <c r="D9" s="28">
        <v>14042902</v>
      </c>
      <c r="E9" s="28">
        <v>0</v>
      </c>
      <c r="F9" s="29">
        <v>0</v>
      </c>
      <c r="G9" s="23">
        <f t="shared" si="1"/>
        <v>15686742</v>
      </c>
      <c r="H9" s="28">
        <v>15686742</v>
      </c>
      <c r="I9" s="28"/>
      <c r="J9" s="29"/>
      <c r="K9" s="23">
        <f t="shared" si="2"/>
        <v>15686742</v>
      </c>
      <c r="L9" s="28">
        <v>15686742</v>
      </c>
      <c r="M9" s="28"/>
      <c r="N9" s="29"/>
      <c r="O9" s="30"/>
    </row>
    <row r="10" spans="1:15" ht="22.5" x14ac:dyDescent="0.2">
      <c r="A10" s="26" t="s">
        <v>23</v>
      </c>
      <c r="B10" s="27" t="s">
        <v>24</v>
      </c>
      <c r="C10" s="21">
        <f t="shared" si="0"/>
        <v>35516224</v>
      </c>
      <c r="D10" s="28">
        <v>35516224</v>
      </c>
      <c r="E10" s="28">
        <v>0</v>
      </c>
      <c r="F10" s="29">
        <v>0</v>
      </c>
      <c r="G10" s="23">
        <f t="shared" si="1"/>
        <v>35081446</v>
      </c>
      <c r="H10" s="28">
        <v>35081446</v>
      </c>
      <c r="I10" s="28"/>
      <c r="J10" s="29"/>
      <c r="K10" s="23">
        <f t="shared" si="2"/>
        <v>35081446</v>
      </c>
      <c r="L10" s="28">
        <v>35081446</v>
      </c>
      <c r="M10" s="28"/>
      <c r="N10" s="29"/>
      <c r="O10" s="30"/>
    </row>
    <row r="11" spans="1:15" x14ac:dyDescent="0.2">
      <c r="A11" s="26" t="s">
        <v>25</v>
      </c>
      <c r="B11" s="27" t="s">
        <v>26</v>
      </c>
      <c r="C11" s="21">
        <f t="shared" si="0"/>
        <v>3243843</v>
      </c>
      <c r="D11" s="28">
        <v>3243843</v>
      </c>
      <c r="E11" s="28">
        <v>0</v>
      </c>
      <c r="F11" s="29">
        <v>0</v>
      </c>
      <c r="G11" s="23">
        <f t="shared" si="1"/>
        <v>4358833</v>
      </c>
      <c r="H11" s="28">
        <v>4358833</v>
      </c>
      <c r="I11" s="28">
        <v>0</v>
      </c>
      <c r="J11" s="29">
        <v>0</v>
      </c>
      <c r="K11" s="23">
        <f t="shared" si="2"/>
        <v>4358833</v>
      </c>
      <c r="L11" s="28">
        <v>4358833</v>
      </c>
      <c r="M11" s="28">
        <f t="shared" si="3"/>
        <v>0</v>
      </c>
      <c r="N11" s="29">
        <f t="shared" si="3"/>
        <v>0</v>
      </c>
    </row>
    <row r="12" spans="1:15" x14ac:dyDescent="0.2">
      <c r="A12" s="26" t="s">
        <v>27</v>
      </c>
      <c r="B12" s="27" t="s">
        <v>28</v>
      </c>
      <c r="C12" s="21">
        <f t="shared" si="0"/>
        <v>0</v>
      </c>
      <c r="D12" s="28">
        <v>0</v>
      </c>
      <c r="E12" s="28">
        <v>0</v>
      </c>
      <c r="F12" s="29">
        <v>0</v>
      </c>
      <c r="G12" s="23">
        <f t="shared" si="1"/>
        <v>9350775</v>
      </c>
      <c r="H12" s="28">
        <v>9350775</v>
      </c>
      <c r="I12" s="28">
        <v>0</v>
      </c>
      <c r="J12" s="29">
        <v>0</v>
      </c>
      <c r="K12" s="23">
        <f t="shared" si="2"/>
        <v>9350775</v>
      </c>
      <c r="L12" s="28">
        <v>9350775</v>
      </c>
      <c r="M12" s="28">
        <f t="shared" si="3"/>
        <v>0</v>
      </c>
      <c r="N12" s="29">
        <f t="shared" si="3"/>
        <v>0</v>
      </c>
    </row>
    <row r="13" spans="1:15" x14ac:dyDescent="0.2">
      <c r="A13" s="26" t="s">
        <v>29</v>
      </c>
      <c r="B13" s="27" t="s">
        <v>30</v>
      </c>
      <c r="C13" s="21">
        <f t="shared" si="0"/>
        <v>0</v>
      </c>
      <c r="D13" s="28">
        <v>0</v>
      </c>
      <c r="E13" s="28">
        <v>0</v>
      </c>
      <c r="F13" s="29">
        <v>0</v>
      </c>
      <c r="G13" s="23">
        <f t="shared" si="1"/>
        <v>1479680</v>
      </c>
      <c r="H13" s="28">
        <v>1479680</v>
      </c>
      <c r="I13" s="31">
        <v>0</v>
      </c>
      <c r="J13" s="32">
        <v>0</v>
      </c>
      <c r="K13" s="23">
        <f t="shared" si="2"/>
        <v>1479680</v>
      </c>
      <c r="L13" s="28">
        <v>1479680</v>
      </c>
      <c r="M13" s="31">
        <f t="shared" si="3"/>
        <v>0</v>
      </c>
      <c r="N13" s="32">
        <f t="shared" si="3"/>
        <v>0</v>
      </c>
    </row>
    <row r="14" spans="1:15" s="25" customFormat="1" ht="21" x14ac:dyDescent="0.15">
      <c r="A14" s="19" t="s">
        <v>31</v>
      </c>
      <c r="B14" s="33" t="s">
        <v>32</v>
      </c>
      <c r="C14" s="21">
        <f t="shared" si="0"/>
        <v>17501300</v>
      </c>
      <c r="D14" s="22">
        <f>SUM(D15:D17)</f>
        <v>17501300</v>
      </c>
      <c r="E14" s="22">
        <f t="shared" ref="E14:N14" si="4">SUM(E15:E17)</f>
        <v>0</v>
      </c>
      <c r="F14" s="22">
        <f t="shared" si="4"/>
        <v>0</v>
      </c>
      <c r="G14" s="23">
        <f t="shared" si="1"/>
        <v>32549718</v>
      </c>
      <c r="H14" s="22">
        <f t="shared" si="4"/>
        <v>32549718</v>
      </c>
      <c r="I14" s="22">
        <f t="shared" si="4"/>
        <v>0</v>
      </c>
      <c r="J14" s="22">
        <f t="shared" si="4"/>
        <v>0</v>
      </c>
      <c r="K14" s="23">
        <f t="shared" si="2"/>
        <v>16186757</v>
      </c>
      <c r="L14" s="22">
        <f t="shared" si="4"/>
        <v>16186757</v>
      </c>
      <c r="M14" s="22">
        <f t="shared" si="4"/>
        <v>0</v>
      </c>
      <c r="N14" s="24">
        <f t="shared" si="4"/>
        <v>0</v>
      </c>
    </row>
    <row r="15" spans="1:15" x14ac:dyDescent="0.2">
      <c r="A15" s="26" t="s">
        <v>33</v>
      </c>
      <c r="B15" s="27" t="s">
        <v>34</v>
      </c>
      <c r="C15" s="21">
        <f t="shared" si="0"/>
        <v>0</v>
      </c>
      <c r="D15" s="28">
        <v>0</v>
      </c>
      <c r="E15" s="28">
        <v>0</v>
      </c>
      <c r="F15" s="29">
        <v>0</v>
      </c>
      <c r="G15" s="23">
        <f t="shared" si="1"/>
        <v>0</v>
      </c>
      <c r="H15" s="28">
        <v>0</v>
      </c>
      <c r="I15" s="28">
        <v>0</v>
      </c>
      <c r="J15" s="29">
        <v>0</v>
      </c>
      <c r="K15" s="23">
        <f t="shared" si="2"/>
        <v>0</v>
      </c>
      <c r="L15" s="28"/>
      <c r="M15" s="28">
        <f t="shared" ref="M15:N16" si="5">SUM(N15:P15)</f>
        <v>0</v>
      </c>
      <c r="N15" s="29">
        <f t="shared" si="5"/>
        <v>0</v>
      </c>
    </row>
    <row r="16" spans="1:15" x14ac:dyDescent="0.2">
      <c r="A16" s="26" t="s">
        <v>35</v>
      </c>
      <c r="B16" s="27" t="s">
        <v>36</v>
      </c>
      <c r="C16" s="21">
        <f t="shared" si="0"/>
        <v>17501300</v>
      </c>
      <c r="D16" s="28">
        <v>17501300</v>
      </c>
      <c r="E16" s="28">
        <v>0</v>
      </c>
      <c r="F16" s="29">
        <v>0</v>
      </c>
      <c r="G16" s="23">
        <f t="shared" si="1"/>
        <v>32549718</v>
      </c>
      <c r="H16" s="28">
        <v>32549718</v>
      </c>
      <c r="I16" s="28">
        <v>0</v>
      </c>
      <c r="J16" s="29">
        <v>0</v>
      </c>
      <c r="K16" s="23">
        <f t="shared" si="2"/>
        <v>16186757</v>
      </c>
      <c r="L16" s="28">
        <v>16186757</v>
      </c>
      <c r="M16" s="28">
        <f t="shared" si="5"/>
        <v>0</v>
      </c>
      <c r="N16" s="29">
        <f t="shared" si="5"/>
        <v>0</v>
      </c>
    </row>
    <row r="17" spans="1:14" x14ac:dyDescent="0.2">
      <c r="A17" s="26" t="s">
        <v>37</v>
      </c>
      <c r="B17" s="27" t="s">
        <v>38</v>
      </c>
      <c r="C17" s="21">
        <f t="shared" si="0"/>
        <v>0</v>
      </c>
      <c r="D17" s="28">
        <v>0</v>
      </c>
      <c r="E17" s="28">
        <v>0</v>
      </c>
      <c r="F17" s="29">
        <v>0</v>
      </c>
      <c r="G17" s="23">
        <f t="shared" si="1"/>
        <v>0</v>
      </c>
      <c r="H17" s="28">
        <f t="shared" ref="H17:N17" si="6">SUM(I17:K17)</f>
        <v>0</v>
      </c>
      <c r="I17" s="28">
        <f t="shared" si="6"/>
        <v>0</v>
      </c>
      <c r="J17" s="29">
        <f t="shared" si="6"/>
        <v>0</v>
      </c>
      <c r="K17" s="23">
        <f t="shared" si="2"/>
        <v>0</v>
      </c>
      <c r="L17" s="28">
        <f t="shared" si="6"/>
        <v>0</v>
      </c>
      <c r="M17" s="28">
        <f t="shared" si="6"/>
        <v>0</v>
      </c>
      <c r="N17" s="29">
        <f t="shared" si="6"/>
        <v>0</v>
      </c>
    </row>
    <row r="18" spans="1:14" s="25" customFormat="1" ht="21" x14ac:dyDescent="0.15">
      <c r="A18" s="19" t="s">
        <v>39</v>
      </c>
      <c r="B18" s="20" t="s">
        <v>40</v>
      </c>
      <c r="C18" s="21">
        <f t="shared" si="0"/>
        <v>23697005</v>
      </c>
      <c r="D18" s="22">
        <f>SUM(D19:D20)</f>
        <v>23697005</v>
      </c>
      <c r="E18" s="22">
        <f t="shared" ref="E18:F18" si="7">SUM(E19:E20)</f>
        <v>0</v>
      </c>
      <c r="F18" s="22">
        <f t="shared" si="7"/>
        <v>0</v>
      </c>
      <c r="G18" s="23">
        <f t="shared" si="1"/>
        <v>76122551</v>
      </c>
      <c r="H18" s="22">
        <f>SUM(H19:H20)</f>
        <v>76122551</v>
      </c>
      <c r="I18" s="22">
        <f t="shared" ref="I18:N18" si="8">SUM(I19)</f>
        <v>0</v>
      </c>
      <c r="J18" s="24">
        <f t="shared" si="8"/>
        <v>0</v>
      </c>
      <c r="K18" s="23">
        <f t="shared" si="2"/>
        <v>64310064</v>
      </c>
      <c r="L18" s="22">
        <f>SUM(L19:L20)</f>
        <v>64310064</v>
      </c>
      <c r="M18" s="22">
        <f>SUM(M19)</f>
        <v>0</v>
      </c>
      <c r="N18" s="24">
        <f t="shared" si="8"/>
        <v>0</v>
      </c>
    </row>
    <row r="19" spans="1:14" x14ac:dyDescent="0.2">
      <c r="A19" s="26" t="s">
        <v>41</v>
      </c>
      <c r="B19" s="27" t="s">
        <v>42</v>
      </c>
      <c r="C19" s="21">
        <f t="shared" si="0"/>
        <v>11973418</v>
      </c>
      <c r="D19" s="28">
        <v>11973418</v>
      </c>
      <c r="E19" s="28">
        <v>0</v>
      </c>
      <c r="F19" s="29">
        <v>0</v>
      </c>
      <c r="G19" s="23">
        <f t="shared" si="1"/>
        <v>0</v>
      </c>
      <c r="H19" s="28">
        <v>0</v>
      </c>
      <c r="I19" s="28">
        <v>0</v>
      </c>
      <c r="J19" s="29">
        <v>0</v>
      </c>
      <c r="K19" s="23">
        <f t="shared" si="2"/>
        <v>0</v>
      </c>
      <c r="L19" s="28">
        <v>0</v>
      </c>
      <c r="M19" s="28">
        <v>0</v>
      </c>
      <c r="N19" s="29">
        <f t="shared" ref="N19" si="9">SUM(O19:Q19)</f>
        <v>0</v>
      </c>
    </row>
    <row r="20" spans="1:14" ht="22.5" x14ac:dyDescent="0.2">
      <c r="A20" s="26" t="s">
        <v>43</v>
      </c>
      <c r="B20" s="27" t="s">
        <v>44</v>
      </c>
      <c r="C20" s="21">
        <f t="shared" si="0"/>
        <v>11723587</v>
      </c>
      <c r="D20" s="28">
        <v>11723587</v>
      </c>
      <c r="E20" s="28">
        <v>0</v>
      </c>
      <c r="F20" s="34">
        <v>0</v>
      </c>
      <c r="G20" s="23">
        <f t="shared" si="1"/>
        <v>76122551</v>
      </c>
      <c r="H20" s="28">
        <v>76122551</v>
      </c>
      <c r="I20" s="28">
        <v>0</v>
      </c>
      <c r="J20" s="34">
        <v>0</v>
      </c>
      <c r="K20" s="23">
        <f t="shared" si="2"/>
        <v>64310064</v>
      </c>
      <c r="L20" s="28">
        <v>64310064</v>
      </c>
      <c r="M20" s="28">
        <v>0</v>
      </c>
      <c r="N20" s="29">
        <v>0</v>
      </c>
    </row>
    <row r="21" spans="1:14" s="25" customFormat="1" ht="10.5" x14ac:dyDescent="0.15">
      <c r="A21" s="19" t="s">
        <v>45</v>
      </c>
      <c r="B21" s="20" t="s">
        <v>46</v>
      </c>
      <c r="C21" s="21">
        <f t="shared" si="0"/>
        <v>71030000</v>
      </c>
      <c r="D21" s="22">
        <f>SUM(D22,D26,D27)</f>
        <v>71030000</v>
      </c>
      <c r="E21" s="22">
        <f t="shared" ref="E21:N21" si="10">SUM(E22,E26,E27)</f>
        <v>0</v>
      </c>
      <c r="F21" s="22">
        <f t="shared" si="10"/>
        <v>0</v>
      </c>
      <c r="G21" s="23">
        <f t="shared" si="1"/>
        <v>71030000</v>
      </c>
      <c r="H21" s="22">
        <f t="shared" si="10"/>
        <v>71030000</v>
      </c>
      <c r="I21" s="22">
        <f t="shared" si="10"/>
        <v>0</v>
      </c>
      <c r="J21" s="22">
        <f t="shared" si="10"/>
        <v>0</v>
      </c>
      <c r="K21" s="23">
        <f t="shared" si="2"/>
        <v>48982230</v>
      </c>
      <c r="L21" s="22">
        <f t="shared" si="10"/>
        <v>48982230</v>
      </c>
      <c r="M21" s="22">
        <f t="shared" si="10"/>
        <v>0</v>
      </c>
      <c r="N21" s="24">
        <f t="shared" si="10"/>
        <v>0</v>
      </c>
    </row>
    <row r="22" spans="1:14" x14ac:dyDescent="0.2">
      <c r="A22" s="26" t="s">
        <v>47</v>
      </c>
      <c r="B22" s="27" t="s">
        <v>48</v>
      </c>
      <c r="C22" s="21">
        <f t="shared" si="0"/>
        <v>60230000</v>
      </c>
      <c r="D22" s="28">
        <f>SUM(D23:D25)</f>
        <v>60230000</v>
      </c>
      <c r="E22" s="28">
        <f t="shared" ref="E22:F22" si="11">SUM(E24:E25)</f>
        <v>0</v>
      </c>
      <c r="F22" s="28">
        <f t="shared" si="11"/>
        <v>0</v>
      </c>
      <c r="G22" s="23">
        <f t="shared" si="1"/>
        <v>60230000</v>
      </c>
      <c r="H22" s="28">
        <v>60230000</v>
      </c>
      <c r="I22" s="28">
        <f t="shared" ref="I22:J22" si="12">SUM(I24:I25)</f>
        <v>0</v>
      </c>
      <c r="J22" s="28">
        <f t="shared" si="12"/>
        <v>0</v>
      </c>
      <c r="K22" s="23">
        <f t="shared" si="2"/>
        <v>47079817</v>
      </c>
      <c r="L22" s="28">
        <f>SUM(L23:L25)</f>
        <v>47079817</v>
      </c>
      <c r="M22" s="28">
        <f t="shared" ref="M22:N22" si="13">SUM(M24:M25)</f>
        <v>0</v>
      </c>
      <c r="N22" s="29">
        <f t="shared" si="13"/>
        <v>0</v>
      </c>
    </row>
    <row r="23" spans="1:14" x14ac:dyDescent="0.2">
      <c r="A23" s="26"/>
      <c r="B23" s="35" t="s">
        <v>49</v>
      </c>
      <c r="C23" s="21">
        <f t="shared" si="0"/>
        <v>51000000</v>
      </c>
      <c r="D23" s="28">
        <v>51000000</v>
      </c>
      <c r="E23" s="28">
        <v>0</v>
      </c>
      <c r="F23" s="34">
        <v>0</v>
      </c>
      <c r="G23" s="23">
        <f t="shared" si="1"/>
        <v>51000000</v>
      </c>
      <c r="H23" s="28">
        <v>51000000</v>
      </c>
      <c r="I23" s="28">
        <v>0</v>
      </c>
      <c r="J23" s="34">
        <v>0</v>
      </c>
      <c r="K23" s="23">
        <f t="shared" si="2"/>
        <v>39233516</v>
      </c>
      <c r="L23" s="28">
        <v>39233516</v>
      </c>
      <c r="M23" s="28">
        <v>0</v>
      </c>
      <c r="N23" s="29">
        <v>0</v>
      </c>
    </row>
    <row r="24" spans="1:14" x14ac:dyDescent="0.2">
      <c r="A24" s="26" t="s">
        <v>50</v>
      </c>
      <c r="B24" s="27" t="s">
        <v>51</v>
      </c>
      <c r="C24" s="21">
        <f t="shared" si="0"/>
        <v>9230000</v>
      </c>
      <c r="D24" s="28">
        <v>9230000</v>
      </c>
      <c r="E24" s="28">
        <v>0</v>
      </c>
      <c r="F24" s="29">
        <v>0</v>
      </c>
      <c r="G24" s="23">
        <f t="shared" si="1"/>
        <v>9230000</v>
      </c>
      <c r="H24" s="28">
        <v>9230000</v>
      </c>
      <c r="I24" s="28">
        <v>0</v>
      </c>
      <c r="J24" s="29">
        <v>0</v>
      </c>
      <c r="K24" s="23">
        <f t="shared" si="2"/>
        <v>7842701</v>
      </c>
      <c r="L24" s="28">
        <v>7842701</v>
      </c>
      <c r="M24" s="28">
        <v>0</v>
      </c>
      <c r="N24" s="29">
        <f t="shared" ref="N24:N26" si="14">SUM(O24:Q24)</f>
        <v>0</v>
      </c>
    </row>
    <row r="25" spans="1:14" x14ac:dyDescent="0.2">
      <c r="A25" s="26" t="s">
        <v>52</v>
      </c>
      <c r="B25" s="27" t="s">
        <v>53</v>
      </c>
      <c r="C25" s="21">
        <f t="shared" si="0"/>
        <v>0</v>
      </c>
      <c r="D25" s="28">
        <v>0</v>
      </c>
      <c r="E25" s="28">
        <v>0</v>
      </c>
      <c r="F25" s="29">
        <v>0</v>
      </c>
      <c r="G25" s="23">
        <f t="shared" si="1"/>
        <v>0</v>
      </c>
      <c r="H25" s="28">
        <v>0</v>
      </c>
      <c r="I25" s="28">
        <v>0</v>
      </c>
      <c r="J25" s="29">
        <v>0</v>
      </c>
      <c r="K25" s="23">
        <f t="shared" si="2"/>
        <v>3600</v>
      </c>
      <c r="L25" s="28">
        <v>3600</v>
      </c>
      <c r="M25" s="28">
        <v>0</v>
      </c>
      <c r="N25" s="29">
        <f t="shared" si="14"/>
        <v>0</v>
      </c>
    </row>
    <row r="26" spans="1:14" x14ac:dyDescent="0.2">
      <c r="A26" s="26" t="s">
        <v>54</v>
      </c>
      <c r="B26" s="27" t="s">
        <v>55</v>
      </c>
      <c r="C26" s="21">
        <f t="shared" si="0"/>
        <v>10200000</v>
      </c>
      <c r="D26" s="28">
        <v>10200000</v>
      </c>
      <c r="E26" s="28">
        <v>0</v>
      </c>
      <c r="F26" s="29">
        <v>0</v>
      </c>
      <c r="G26" s="23">
        <f t="shared" si="1"/>
        <v>10200000</v>
      </c>
      <c r="H26" s="28">
        <v>10200000</v>
      </c>
      <c r="I26" s="28">
        <v>0</v>
      </c>
      <c r="J26" s="29">
        <v>0</v>
      </c>
      <c r="K26" s="23">
        <f t="shared" si="2"/>
        <v>1122794</v>
      </c>
      <c r="L26" s="28">
        <v>1122794</v>
      </c>
      <c r="M26" s="28">
        <v>0</v>
      </c>
      <c r="N26" s="29">
        <f t="shared" si="14"/>
        <v>0</v>
      </c>
    </row>
    <row r="27" spans="1:14" x14ac:dyDescent="0.2">
      <c r="A27" s="26" t="s">
        <v>56</v>
      </c>
      <c r="B27" s="27" t="s">
        <v>57</v>
      </c>
      <c r="C27" s="21">
        <f t="shared" si="0"/>
        <v>600000</v>
      </c>
      <c r="D27" s="28">
        <v>600000</v>
      </c>
      <c r="E27" s="28">
        <v>0</v>
      </c>
      <c r="F27" s="29"/>
      <c r="G27" s="23">
        <f t="shared" si="1"/>
        <v>600000</v>
      </c>
      <c r="H27" s="28">
        <v>600000</v>
      </c>
      <c r="I27" s="28">
        <v>0</v>
      </c>
      <c r="J27" s="29">
        <v>0</v>
      </c>
      <c r="K27" s="23">
        <f t="shared" si="2"/>
        <v>779619</v>
      </c>
      <c r="L27" s="28">
        <v>779619</v>
      </c>
      <c r="M27" s="28">
        <v>0</v>
      </c>
      <c r="N27" s="29">
        <v>0</v>
      </c>
    </row>
    <row r="28" spans="1:14" s="25" customFormat="1" ht="10.5" x14ac:dyDescent="0.15">
      <c r="A28" s="19" t="s">
        <v>58</v>
      </c>
      <c r="B28" s="20" t="s">
        <v>59</v>
      </c>
      <c r="C28" s="21">
        <f t="shared" si="0"/>
        <v>20166748</v>
      </c>
      <c r="D28" s="22">
        <f>SUM(D29:D34)</f>
        <v>20166748</v>
      </c>
      <c r="E28" s="22">
        <f t="shared" ref="E28:N28" si="15">SUM(E29:E34)</f>
        <v>0</v>
      </c>
      <c r="F28" s="22">
        <v>0</v>
      </c>
      <c r="G28" s="23">
        <f t="shared" si="1"/>
        <v>20166748</v>
      </c>
      <c r="H28" s="22">
        <f t="shared" si="15"/>
        <v>20166748</v>
      </c>
      <c r="I28" s="22">
        <f t="shared" si="15"/>
        <v>0</v>
      </c>
      <c r="J28" s="22">
        <f t="shared" si="15"/>
        <v>0</v>
      </c>
      <c r="K28" s="23">
        <f t="shared" si="2"/>
        <v>3332402</v>
      </c>
      <c r="L28" s="22">
        <f t="shared" si="15"/>
        <v>3332402</v>
      </c>
      <c r="M28" s="22">
        <f t="shared" si="15"/>
        <v>0</v>
      </c>
      <c r="N28" s="24">
        <f t="shared" si="15"/>
        <v>0</v>
      </c>
    </row>
    <row r="29" spans="1:14" x14ac:dyDescent="0.2">
      <c r="A29" s="26" t="s">
        <v>60</v>
      </c>
      <c r="B29" s="36" t="s">
        <v>61</v>
      </c>
      <c r="C29" s="21">
        <f t="shared" si="0"/>
        <v>0</v>
      </c>
      <c r="D29" s="28">
        <v>0</v>
      </c>
      <c r="E29" s="28">
        <v>0</v>
      </c>
      <c r="F29" s="29">
        <v>0</v>
      </c>
      <c r="G29" s="23">
        <f t="shared" si="1"/>
        <v>0</v>
      </c>
      <c r="H29" s="28">
        <v>0</v>
      </c>
      <c r="I29" s="28">
        <v>0</v>
      </c>
      <c r="J29" s="29">
        <v>0</v>
      </c>
      <c r="K29" s="23">
        <f t="shared" si="2"/>
        <v>1281628</v>
      </c>
      <c r="L29" s="28">
        <v>1281628</v>
      </c>
      <c r="M29" s="28">
        <v>0</v>
      </c>
      <c r="N29" s="29">
        <v>0</v>
      </c>
    </row>
    <row r="30" spans="1:14" x14ac:dyDescent="0.2">
      <c r="A30" s="26" t="s">
        <v>62</v>
      </c>
      <c r="B30" s="27" t="s">
        <v>63</v>
      </c>
      <c r="C30" s="21">
        <f t="shared" si="0"/>
        <v>13232485</v>
      </c>
      <c r="D30" s="28">
        <v>13232485</v>
      </c>
      <c r="E30" s="28">
        <v>0</v>
      </c>
      <c r="F30" s="29">
        <v>0</v>
      </c>
      <c r="G30" s="23">
        <f t="shared" si="1"/>
        <v>13232485</v>
      </c>
      <c r="H30" s="28">
        <v>13232485</v>
      </c>
      <c r="I30" s="28">
        <v>0</v>
      </c>
      <c r="J30" s="29">
        <v>0</v>
      </c>
      <c r="K30" s="23">
        <f t="shared" si="2"/>
        <v>0</v>
      </c>
      <c r="L30" s="28">
        <v>0</v>
      </c>
      <c r="M30" s="28">
        <v>0</v>
      </c>
      <c r="N30" s="29">
        <v>0</v>
      </c>
    </row>
    <row r="31" spans="1:14" x14ac:dyDescent="0.2">
      <c r="A31" s="26" t="s">
        <v>64</v>
      </c>
      <c r="B31" s="27" t="s">
        <v>65</v>
      </c>
      <c r="C31" s="21">
        <f t="shared" si="0"/>
        <v>0</v>
      </c>
      <c r="D31" s="28">
        <v>0</v>
      </c>
      <c r="E31" s="28">
        <v>0</v>
      </c>
      <c r="F31" s="29">
        <v>0</v>
      </c>
      <c r="G31" s="23">
        <f t="shared" si="1"/>
        <v>0</v>
      </c>
      <c r="H31" s="28">
        <v>0</v>
      </c>
      <c r="I31" s="28">
        <v>0</v>
      </c>
      <c r="J31" s="29">
        <v>0</v>
      </c>
      <c r="K31" s="23">
        <f t="shared" si="2"/>
        <v>0</v>
      </c>
      <c r="L31" s="28">
        <v>0</v>
      </c>
      <c r="M31" s="28">
        <f t="shared" ref="M31:N31" si="16">SUM(N31:P31)</f>
        <v>0</v>
      </c>
      <c r="N31" s="29">
        <f t="shared" si="16"/>
        <v>0</v>
      </c>
    </row>
    <row r="32" spans="1:14" x14ac:dyDescent="0.2">
      <c r="A32" s="26" t="s">
        <v>66</v>
      </c>
      <c r="B32" s="37" t="s">
        <v>67</v>
      </c>
      <c r="C32" s="21">
        <f t="shared" si="0"/>
        <v>0</v>
      </c>
      <c r="D32" s="28">
        <v>0</v>
      </c>
      <c r="E32" s="28">
        <v>0</v>
      </c>
      <c r="F32" s="29">
        <v>0</v>
      </c>
      <c r="G32" s="23">
        <f t="shared" si="1"/>
        <v>0</v>
      </c>
      <c r="H32" s="28">
        <v>0</v>
      </c>
      <c r="I32" s="28">
        <v>0</v>
      </c>
      <c r="J32" s="29">
        <v>0</v>
      </c>
      <c r="K32" s="23">
        <f t="shared" si="2"/>
        <v>0</v>
      </c>
      <c r="L32" s="28">
        <v>0</v>
      </c>
      <c r="M32" s="28">
        <v>0</v>
      </c>
      <c r="N32" s="29">
        <v>0</v>
      </c>
    </row>
    <row r="33" spans="1:14" x14ac:dyDescent="0.2">
      <c r="A33" s="26" t="s">
        <v>68</v>
      </c>
      <c r="B33" s="37" t="s">
        <v>69</v>
      </c>
      <c r="C33" s="21">
        <f t="shared" si="0"/>
        <v>0</v>
      </c>
      <c r="D33" s="28">
        <v>0</v>
      </c>
      <c r="E33" s="28">
        <v>0</v>
      </c>
      <c r="F33" s="29">
        <v>0</v>
      </c>
      <c r="G33" s="23">
        <f t="shared" si="1"/>
        <v>0</v>
      </c>
      <c r="H33" s="28">
        <v>0</v>
      </c>
      <c r="I33" s="28">
        <v>0</v>
      </c>
      <c r="J33" s="29">
        <v>0</v>
      </c>
      <c r="K33" s="23">
        <f t="shared" si="2"/>
        <v>0</v>
      </c>
      <c r="L33" s="28">
        <v>0</v>
      </c>
      <c r="M33" s="28">
        <v>0</v>
      </c>
      <c r="N33" s="29">
        <v>0</v>
      </c>
    </row>
    <row r="34" spans="1:14" x14ac:dyDescent="0.2">
      <c r="A34" s="26" t="s">
        <v>70</v>
      </c>
      <c r="B34" s="27" t="s">
        <v>71</v>
      </c>
      <c r="C34" s="21">
        <f t="shared" si="0"/>
        <v>6934263</v>
      </c>
      <c r="D34" s="28">
        <v>6934263</v>
      </c>
      <c r="E34" s="28">
        <v>0</v>
      </c>
      <c r="F34" s="29">
        <v>0</v>
      </c>
      <c r="G34" s="23">
        <f t="shared" si="1"/>
        <v>6934263</v>
      </c>
      <c r="H34" s="28">
        <v>6934263</v>
      </c>
      <c r="I34" s="28">
        <v>0</v>
      </c>
      <c r="J34" s="29">
        <v>0</v>
      </c>
      <c r="K34" s="23">
        <f t="shared" si="2"/>
        <v>2050774</v>
      </c>
      <c r="L34" s="28">
        <v>2050774</v>
      </c>
      <c r="M34" s="28">
        <v>0</v>
      </c>
      <c r="N34" s="29">
        <v>0</v>
      </c>
    </row>
    <row r="35" spans="1:14" s="25" customFormat="1" ht="10.5" x14ac:dyDescent="0.15">
      <c r="A35" s="19" t="s">
        <v>72</v>
      </c>
      <c r="B35" s="20" t="s">
        <v>73</v>
      </c>
      <c r="C35" s="21">
        <f t="shared" si="0"/>
        <v>0</v>
      </c>
      <c r="D35" s="22">
        <f>SUM(D36)</f>
        <v>0</v>
      </c>
      <c r="E35" s="22">
        <f t="shared" ref="E35:J35" si="17">SUM(E36)</f>
        <v>0</v>
      </c>
      <c r="F35" s="22">
        <f t="shared" si="17"/>
        <v>0</v>
      </c>
      <c r="G35" s="23">
        <f t="shared" si="1"/>
        <v>0</v>
      </c>
      <c r="H35" s="22">
        <f t="shared" si="17"/>
        <v>0</v>
      </c>
      <c r="I35" s="22">
        <f t="shared" si="17"/>
        <v>0</v>
      </c>
      <c r="J35" s="22">
        <f t="shared" si="17"/>
        <v>0</v>
      </c>
      <c r="K35" s="23">
        <f t="shared" si="2"/>
        <v>73330</v>
      </c>
      <c r="L35" s="22">
        <f t="shared" ref="L35:N35" si="18">SUM(L36)</f>
        <v>73330</v>
      </c>
      <c r="M35" s="22">
        <f t="shared" si="18"/>
        <v>0</v>
      </c>
      <c r="N35" s="24">
        <f t="shared" si="18"/>
        <v>0</v>
      </c>
    </row>
    <row r="36" spans="1:14" x14ac:dyDescent="0.2">
      <c r="A36" s="26" t="s">
        <v>74</v>
      </c>
      <c r="B36" s="27" t="s">
        <v>75</v>
      </c>
      <c r="C36" s="21">
        <f t="shared" si="0"/>
        <v>0</v>
      </c>
      <c r="D36" s="28">
        <v>0</v>
      </c>
      <c r="E36" s="28">
        <v>0</v>
      </c>
      <c r="F36" s="29">
        <v>0</v>
      </c>
      <c r="G36" s="23">
        <f t="shared" si="1"/>
        <v>0</v>
      </c>
      <c r="H36" s="28">
        <v>0</v>
      </c>
      <c r="I36" s="28">
        <v>0</v>
      </c>
      <c r="J36" s="29">
        <v>0</v>
      </c>
      <c r="K36" s="23">
        <f t="shared" si="2"/>
        <v>73330</v>
      </c>
      <c r="L36" s="28">
        <v>73330</v>
      </c>
      <c r="M36" s="28">
        <v>0</v>
      </c>
      <c r="N36" s="29">
        <f t="shared" ref="N36" si="19">SUM(O36:Q36)</f>
        <v>0</v>
      </c>
    </row>
    <row r="37" spans="1:14" x14ac:dyDescent="0.2">
      <c r="A37" s="26" t="s">
        <v>76</v>
      </c>
      <c r="B37" s="27" t="s">
        <v>77</v>
      </c>
      <c r="C37" s="21">
        <f t="shared" si="0"/>
        <v>0</v>
      </c>
      <c r="D37" s="28">
        <v>0</v>
      </c>
      <c r="E37" s="28">
        <v>0</v>
      </c>
      <c r="F37" s="29">
        <v>0</v>
      </c>
      <c r="G37" s="23">
        <f t="shared" si="1"/>
        <v>0</v>
      </c>
      <c r="H37" s="28">
        <f t="shared" ref="H37:N37" si="20">SUM(I37:K37)</f>
        <v>0</v>
      </c>
      <c r="I37" s="28">
        <f t="shared" si="20"/>
        <v>0</v>
      </c>
      <c r="J37" s="29">
        <f t="shared" si="20"/>
        <v>0</v>
      </c>
      <c r="K37" s="23">
        <f t="shared" si="2"/>
        <v>0</v>
      </c>
      <c r="L37" s="28">
        <f t="shared" si="20"/>
        <v>0</v>
      </c>
      <c r="M37" s="28">
        <f t="shared" si="20"/>
        <v>0</v>
      </c>
      <c r="N37" s="29">
        <f t="shared" si="20"/>
        <v>0</v>
      </c>
    </row>
    <row r="38" spans="1:14" x14ac:dyDescent="0.2">
      <c r="A38" s="19" t="s">
        <v>78</v>
      </c>
      <c r="B38" s="33" t="s">
        <v>79</v>
      </c>
      <c r="C38" s="21">
        <f t="shared" si="0"/>
        <v>0</v>
      </c>
      <c r="D38" s="22">
        <f>SUM(D39:D40)</f>
        <v>0</v>
      </c>
      <c r="E38" s="22">
        <f t="shared" ref="E38:F38" si="21">SUM(E40)</f>
        <v>0</v>
      </c>
      <c r="F38" s="22">
        <f t="shared" si="21"/>
        <v>0</v>
      </c>
      <c r="G38" s="23">
        <f t="shared" si="1"/>
        <v>1808556</v>
      </c>
      <c r="H38" s="22">
        <f>SUM(H39:H40)</f>
        <v>1808556</v>
      </c>
      <c r="I38" s="22">
        <f t="shared" ref="I38" si="22">SUM(I40)</f>
        <v>0</v>
      </c>
      <c r="J38" s="22">
        <f t="shared" ref="J38" si="23">SUM(J40)</f>
        <v>0</v>
      </c>
      <c r="K38" s="23">
        <f t="shared" si="2"/>
        <v>1808556</v>
      </c>
      <c r="L38" s="22">
        <f>SUM(L39:L40)</f>
        <v>1808556</v>
      </c>
      <c r="M38" s="22">
        <f t="shared" ref="M38" si="24">SUM(M40)</f>
        <v>0</v>
      </c>
      <c r="N38" s="24">
        <f t="shared" ref="N38" si="25">SUM(N40)</f>
        <v>0</v>
      </c>
    </row>
    <row r="39" spans="1:14" x14ac:dyDescent="0.2">
      <c r="A39" s="26" t="s">
        <v>80</v>
      </c>
      <c r="B39" s="38" t="s">
        <v>81</v>
      </c>
      <c r="C39" s="21">
        <f t="shared" si="0"/>
        <v>0</v>
      </c>
      <c r="D39" s="22">
        <v>0</v>
      </c>
      <c r="E39" s="22">
        <v>0</v>
      </c>
      <c r="F39" s="39">
        <v>0</v>
      </c>
      <c r="G39" s="23">
        <f t="shared" si="1"/>
        <v>0</v>
      </c>
      <c r="H39" s="22">
        <v>0</v>
      </c>
      <c r="I39" s="22">
        <v>0</v>
      </c>
      <c r="J39" s="39">
        <v>0</v>
      </c>
      <c r="K39" s="23">
        <f t="shared" si="2"/>
        <v>0</v>
      </c>
      <c r="L39" s="28"/>
      <c r="M39" s="22">
        <v>0</v>
      </c>
      <c r="N39" s="24">
        <v>0</v>
      </c>
    </row>
    <row r="40" spans="1:14" x14ac:dyDescent="0.2">
      <c r="A40" s="26" t="s">
        <v>82</v>
      </c>
      <c r="B40" s="27" t="s">
        <v>83</v>
      </c>
      <c r="C40" s="21">
        <f t="shared" si="0"/>
        <v>0</v>
      </c>
      <c r="D40" s="28">
        <v>0</v>
      </c>
      <c r="E40" s="28">
        <v>0</v>
      </c>
      <c r="F40" s="29">
        <v>0</v>
      </c>
      <c r="G40" s="23">
        <f t="shared" si="1"/>
        <v>1808556</v>
      </c>
      <c r="H40" s="28">
        <v>1808556</v>
      </c>
      <c r="I40" s="28">
        <v>0</v>
      </c>
      <c r="J40" s="29">
        <v>0</v>
      </c>
      <c r="K40" s="23">
        <f t="shared" si="2"/>
        <v>1808556</v>
      </c>
      <c r="L40" s="28">
        <v>1808556</v>
      </c>
      <c r="M40" s="28">
        <v>0</v>
      </c>
      <c r="N40" s="29">
        <v>0</v>
      </c>
    </row>
    <row r="41" spans="1:14" x14ac:dyDescent="0.2">
      <c r="A41" s="40" t="s">
        <v>84</v>
      </c>
      <c r="B41" s="20" t="s">
        <v>85</v>
      </c>
      <c r="C41" s="21">
        <f t="shared" si="0"/>
        <v>1143330</v>
      </c>
      <c r="D41" s="22">
        <v>1143330</v>
      </c>
      <c r="E41" s="22">
        <v>0</v>
      </c>
      <c r="F41" s="39">
        <v>0</v>
      </c>
      <c r="G41" s="23">
        <f t="shared" si="1"/>
        <v>1143330</v>
      </c>
      <c r="H41" s="22">
        <v>1143330</v>
      </c>
      <c r="I41" s="22">
        <v>0</v>
      </c>
      <c r="J41" s="39">
        <v>0</v>
      </c>
      <c r="K41" s="23">
        <f t="shared" si="2"/>
        <v>68697</v>
      </c>
      <c r="L41" s="22">
        <v>68697</v>
      </c>
      <c r="M41" s="22">
        <v>0</v>
      </c>
      <c r="N41" s="24">
        <v>0</v>
      </c>
    </row>
    <row r="42" spans="1:14" s="25" customFormat="1" ht="21" x14ac:dyDescent="0.15">
      <c r="A42" s="19" t="s">
        <v>86</v>
      </c>
      <c r="B42" s="20" t="s">
        <v>87</v>
      </c>
      <c r="C42" s="21">
        <f t="shared" si="0"/>
        <v>397656574</v>
      </c>
      <c r="D42" s="22">
        <f>SUM(D38,D35,D28,D21,D18,D14,D6,D41)</f>
        <v>372692000</v>
      </c>
      <c r="E42" s="22">
        <f>SUM(E38,E35,E28,E21,E18,E14,E6,E41)</f>
        <v>0</v>
      </c>
      <c r="F42" s="22">
        <f>SUM(F38,F35,F28,F21,F18,F14,F6,F41)</f>
        <v>24964574</v>
      </c>
      <c r="G42" s="23">
        <f t="shared" si="1"/>
        <v>490740305</v>
      </c>
      <c r="H42" s="22">
        <f>SUM(H38,H35,H28,H21,H18,H14,H6,H41)</f>
        <v>471079786</v>
      </c>
      <c r="I42" s="22">
        <f>SUM(I38,I35,I28,I21,I18,I14,I6,I41)</f>
        <v>0</v>
      </c>
      <c r="J42" s="22">
        <f>SUM(J38,J35,J28,J21,J18,J14,J6,J41)</f>
        <v>19660519</v>
      </c>
      <c r="K42" s="23">
        <f t="shared" si="2"/>
        <v>422681438</v>
      </c>
      <c r="L42" s="22">
        <f>SUM(L38,L35,L28,L21,L18,L14,L6,L41)</f>
        <v>406822117</v>
      </c>
      <c r="M42" s="22">
        <f>SUM(M38,M35,M28,M21,M18,M14,M6,M41)</f>
        <v>0</v>
      </c>
      <c r="N42" s="24">
        <f>SUM(N38,N35,N28,N21,N18,N14,N6,N41)</f>
        <v>15859321</v>
      </c>
    </row>
    <row r="43" spans="1:14" s="25" customFormat="1" ht="10.5" x14ac:dyDescent="0.15">
      <c r="A43" s="41" t="s">
        <v>88</v>
      </c>
      <c r="B43" s="33" t="s">
        <v>89</v>
      </c>
      <c r="C43" s="21">
        <f t="shared" si="0"/>
        <v>14875426</v>
      </c>
      <c r="D43" s="22">
        <f>SUM(D44:D44)</f>
        <v>0</v>
      </c>
      <c r="E43" s="22">
        <f>SUM(E44:E44)</f>
        <v>0</v>
      </c>
      <c r="F43" s="22">
        <f>SUM(F44:F44)</f>
        <v>14875426</v>
      </c>
      <c r="G43" s="23">
        <f t="shared" si="1"/>
        <v>52698730</v>
      </c>
      <c r="H43" s="22">
        <f>SUM(H44:H44)</f>
        <v>37823304</v>
      </c>
      <c r="I43" s="22">
        <f>SUM(I44:I44)</f>
        <v>0</v>
      </c>
      <c r="J43" s="22">
        <f>SUM(J44:J44)</f>
        <v>14875426</v>
      </c>
      <c r="K43" s="23">
        <f t="shared" si="2"/>
        <v>40825990</v>
      </c>
      <c r="L43" s="22">
        <f>SUM(L44:L44)</f>
        <v>25950564</v>
      </c>
      <c r="M43" s="22">
        <f>SUM(M44:M44)</f>
        <v>0</v>
      </c>
      <c r="N43" s="24">
        <f>SUM(N44:N44)</f>
        <v>14875426</v>
      </c>
    </row>
    <row r="44" spans="1:14" ht="21" customHeight="1" x14ac:dyDescent="0.2">
      <c r="A44" s="26" t="s">
        <v>90</v>
      </c>
      <c r="B44" s="38" t="s">
        <v>91</v>
      </c>
      <c r="C44" s="21">
        <f t="shared" si="0"/>
        <v>14875426</v>
      </c>
      <c r="D44" s="28">
        <v>0</v>
      </c>
      <c r="E44" s="28">
        <v>0</v>
      </c>
      <c r="F44" s="29">
        <v>14875426</v>
      </c>
      <c r="G44" s="23">
        <f t="shared" si="1"/>
        <v>52698730</v>
      </c>
      <c r="H44" s="28">
        <v>37823304</v>
      </c>
      <c r="I44" s="28">
        <v>0</v>
      </c>
      <c r="J44" s="29">
        <v>14875426</v>
      </c>
      <c r="K44" s="23">
        <f t="shared" si="2"/>
        <v>40825990</v>
      </c>
      <c r="L44" s="28">
        <v>25950564</v>
      </c>
      <c r="M44" s="28">
        <v>0</v>
      </c>
      <c r="N44" s="29">
        <v>14875426</v>
      </c>
    </row>
    <row r="45" spans="1:14" x14ac:dyDescent="0.2">
      <c r="A45" s="40" t="s">
        <v>92</v>
      </c>
      <c r="B45" s="42" t="s">
        <v>93</v>
      </c>
      <c r="C45" s="21">
        <f t="shared" si="0"/>
        <v>0</v>
      </c>
      <c r="D45" s="22">
        <v>0</v>
      </c>
      <c r="E45" s="22">
        <v>0</v>
      </c>
      <c r="F45" s="24">
        <v>0</v>
      </c>
      <c r="G45" s="23">
        <f t="shared" si="1"/>
        <v>0</v>
      </c>
      <c r="H45" s="22">
        <v>0</v>
      </c>
      <c r="I45" s="22">
        <v>0</v>
      </c>
      <c r="J45" s="24">
        <v>0</v>
      </c>
      <c r="K45" s="23">
        <f t="shared" si="2"/>
        <v>11285505</v>
      </c>
      <c r="L45" s="22">
        <v>0</v>
      </c>
      <c r="M45" s="22">
        <v>0</v>
      </c>
      <c r="N45" s="24">
        <v>11285505</v>
      </c>
    </row>
    <row r="46" spans="1:14" s="25" customFormat="1" ht="21" x14ac:dyDescent="0.15">
      <c r="A46" s="41" t="s">
        <v>94</v>
      </c>
      <c r="B46" s="43" t="s">
        <v>95</v>
      </c>
      <c r="C46" s="21">
        <f t="shared" si="0"/>
        <v>14875426</v>
      </c>
      <c r="D46" s="22">
        <f>D43+D45</f>
        <v>0</v>
      </c>
      <c r="E46" s="22">
        <f t="shared" ref="E46:N46" si="26">E43+E45</f>
        <v>0</v>
      </c>
      <c r="F46" s="22">
        <f t="shared" si="26"/>
        <v>14875426</v>
      </c>
      <c r="G46" s="23">
        <f t="shared" si="1"/>
        <v>52698730</v>
      </c>
      <c r="H46" s="22">
        <f t="shared" si="26"/>
        <v>37823304</v>
      </c>
      <c r="I46" s="22">
        <f t="shared" si="26"/>
        <v>0</v>
      </c>
      <c r="J46" s="22">
        <f t="shared" si="26"/>
        <v>14875426</v>
      </c>
      <c r="K46" s="23">
        <f t="shared" si="2"/>
        <v>52111495</v>
      </c>
      <c r="L46" s="22">
        <f t="shared" si="26"/>
        <v>25950564</v>
      </c>
      <c r="M46" s="22">
        <f t="shared" si="26"/>
        <v>0</v>
      </c>
      <c r="N46" s="24">
        <f t="shared" si="26"/>
        <v>26160931</v>
      </c>
    </row>
    <row r="47" spans="1:14" s="25" customFormat="1" thickBot="1" x14ac:dyDescent="0.2">
      <c r="A47" s="44" t="s">
        <v>96</v>
      </c>
      <c r="B47" s="45" t="s">
        <v>97</v>
      </c>
      <c r="C47" s="46">
        <f t="shared" si="0"/>
        <v>412532000</v>
      </c>
      <c r="D47" s="47">
        <f>D42+D46</f>
        <v>372692000</v>
      </c>
      <c r="E47" s="47">
        <f>E42+E46</f>
        <v>0</v>
      </c>
      <c r="F47" s="47">
        <f>F42+F46</f>
        <v>39840000</v>
      </c>
      <c r="G47" s="48">
        <f t="shared" si="1"/>
        <v>543439035</v>
      </c>
      <c r="H47" s="47">
        <f>H42+H46</f>
        <v>508903090</v>
      </c>
      <c r="I47" s="47">
        <f t="shared" ref="I47:J47" si="27">I42+I46</f>
        <v>0</v>
      </c>
      <c r="J47" s="47">
        <f t="shared" si="27"/>
        <v>34535945</v>
      </c>
      <c r="K47" s="48">
        <f t="shared" si="2"/>
        <v>474792933</v>
      </c>
      <c r="L47" s="47">
        <f>L42+L46</f>
        <v>432772681</v>
      </c>
      <c r="M47" s="47">
        <f t="shared" ref="M47:N47" si="28">M42+M46</f>
        <v>0</v>
      </c>
      <c r="N47" s="49">
        <f t="shared" si="28"/>
        <v>42020252</v>
      </c>
    </row>
    <row r="48" spans="1:14" s="25" customFormat="1" ht="10.5" x14ac:dyDescent="0.15">
      <c r="A48" s="50"/>
      <c r="B48" s="51"/>
      <c r="C48" s="52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</row>
    <row r="49" spans="1:14" s="25" customFormat="1" ht="10.5" x14ac:dyDescent="0.15">
      <c r="A49" s="50"/>
      <c r="B49" s="51"/>
      <c r="C49" s="52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</row>
    <row r="50" spans="1:14" s="54" customFormat="1" ht="10.5" x14ac:dyDescent="0.15">
      <c r="A50" s="50"/>
      <c r="B50" s="51"/>
      <c r="C50" s="52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</row>
    <row r="51" spans="1:14" s="54" customFormat="1" ht="10.5" x14ac:dyDescent="0.15">
      <c r="A51" s="50"/>
      <c r="B51" s="51"/>
      <c r="C51" s="52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</row>
    <row r="52" spans="1:14" s="54" customFormat="1" ht="10.5" x14ac:dyDescent="0.15">
      <c r="A52" s="50"/>
      <c r="B52" s="51"/>
      <c r="C52" s="52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</row>
    <row r="53" spans="1:14" s="54" customFormat="1" ht="10.5" x14ac:dyDescent="0.15">
      <c r="A53" s="50"/>
      <c r="B53" s="51"/>
      <c r="C53" s="52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</row>
    <row r="54" spans="1:14" s="54" customFormat="1" ht="10.5" x14ac:dyDescent="0.15">
      <c r="A54" s="50"/>
      <c r="B54" s="51"/>
      <c r="C54" s="52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</row>
    <row r="55" spans="1:14" s="54" customFormat="1" ht="10.5" x14ac:dyDescent="0.15">
      <c r="A55" s="50"/>
      <c r="B55" s="51"/>
      <c r="C55" s="52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</row>
    <row r="56" spans="1:14" s="30" customFormat="1" ht="12" thickBot="1" x14ac:dyDescent="0.25">
      <c r="A56" s="55"/>
      <c r="B56" s="56"/>
      <c r="C56" s="57"/>
      <c r="D56" s="58"/>
      <c r="E56" s="58"/>
      <c r="F56" s="58"/>
      <c r="G56" s="59">
        <f t="shared" ref="G56:N56" si="29">SUM(H56:J56)</f>
        <v>0</v>
      </c>
      <c r="H56" s="58">
        <f>SUM(I56:K56)</f>
        <v>0</v>
      </c>
      <c r="I56" s="58">
        <f t="shared" si="29"/>
        <v>0</v>
      </c>
      <c r="J56" s="58">
        <f>SUM(K56:M56)</f>
        <v>0</v>
      </c>
      <c r="K56" s="59"/>
      <c r="L56" s="58">
        <f t="shared" si="29"/>
        <v>0</v>
      </c>
      <c r="M56" s="58">
        <f t="shared" si="29"/>
        <v>0</v>
      </c>
      <c r="N56" s="58">
        <f t="shared" si="29"/>
        <v>0</v>
      </c>
    </row>
    <row r="57" spans="1:14" ht="21" x14ac:dyDescent="0.2">
      <c r="A57" s="6" t="s">
        <v>5</v>
      </c>
      <c r="B57" s="7" t="s">
        <v>6</v>
      </c>
      <c r="C57" s="8" t="s">
        <v>7</v>
      </c>
      <c r="D57" s="9"/>
      <c r="E57" s="9"/>
      <c r="F57" s="10"/>
      <c r="G57" s="11" t="s">
        <v>8</v>
      </c>
      <c r="H57" s="12"/>
      <c r="I57" s="12"/>
      <c r="J57" s="13"/>
      <c r="K57" s="11" t="s">
        <v>9</v>
      </c>
      <c r="L57" s="12"/>
      <c r="M57" s="12"/>
      <c r="N57" s="13"/>
    </row>
    <row r="58" spans="1:14" ht="31.5" x14ac:dyDescent="0.2">
      <c r="A58" s="14"/>
      <c r="B58" s="15" t="s">
        <v>98</v>
      </c>
      <c r="C58" s="16" t="s">
        <v>11</v>
      </c>
      <c r="D58" s="60" t="s">
        <v>99</v>
      </c>
      <c r="E58" s="60" t="s">
        <v>100</v>
      </c>
      <c r="F58" s="61" t="s">
        <v>101</v>
      </c>
      <c r="G58" s="16" t="s">
        <v>11</v>
      </c>
      <c r="H58" s="60" t="s">
        <v>99</v>
      </c>
      <c r="I58" s="60" t="s">
        <v>100</v>
      </c>
      <c r="J58" s="61" t="s">
        <v>101</v>
      </c>
      <c r="K58" s="16" t="s">
        <v>11</v>
      </c>
      <c r="L58" s="60" t="s">
        <v>99</v>
      </c>
      <c r="M58" s="60" t="s">
        <v>100</v>
      </c>
      <c r="N58" s="61" t="s">
        <v>101</v>
      </c>
    </row>
    <row r="59" spans="1:14" s="25" customFormat="1" ht="10.5" x14ac:dyDescent="0.15">
      <c r="A59" s="62" t="s">
        <v>15</v>
      </c>
      <c r="B59" s="63" t="s">
        <v>102</v>
      </c>
      <c r="C59" s="21">
        <f>SUM(D59:F59)</f>
        <v>81790000</v>
      </c>
      <c r="D59" s="64">
        <f t="shared" ref="D59:N59" si="30">SUM(D60:D64)</f>
        <v>41950000</v>
      </c>
      <c r="E59" s="64">
        <f t="shared" si="30"/>
        <v>0</v>
      </c>
      <c r="F59" s="64">
        <f t="shared" si="30"/>
        <v>39840000</v>
      </c>
      <c r="G59" s="21">
        <f>SUM(H59:J59)</f>
        <v>89540140</v>
      </c>
      <c r="H59" s="64">
        <f t="shared" si="30"/>
        <v>55004195</v>
      </c>
      <c r="I59" s="64">
        <f t="shared" si="30"/>
        <v>0</v>
      </c>
      <c r="J59" s="64">
        <f t="shared" si="30"/>
        <v>34535945</v>
      </c>
      <c r="K59" s="21">
        <f>SUM(L59:N59)</f>
        <v>80697771</v>
      </c>
      <c r="L59" s="64">
        <f t="shared" si="30"/>
        <v>51803161</v>
      </c>
      <c r="M59" s="64">
        <f t="shared" si="30"/>
        <v>0</v>
      </c>
      <c r="N59" s="64">
        <f t="shared" si="30"/>
        <v>28894610</v>
      </c>
    </row>
    <row r="60" spans="1:14" x14ac:dyDescent="0.2">
      <c r="A60" s="26" t="s">
        <v>17</v>
      </c>
      <c r="B60" s="36" t="s">
        <v>103</v>
      </c>
      <c r="C60" s="21">
        <f t="shared" ref="C60:C81" si="31">SUM(D60:F60)</f>
        <v>23727000</v>
      </c>
      <c r="D60" s="28">
        <f>23727000-F60</f>
        <v>15791000</v>
      </c>
      <c r="E60" s="28">
        <v>0</v>
      </c>
      <c r="F60" s="29">
        <v>7936000</v>
      </c>
      <c r="G60" s="21">
        <f t="shared" ref="G60:N81" si="32">SUM(H60:J60)</f>
        <v>24882676</v>
      </c>
      <c r="H60" s="28">
        <f>24882676-J60</f>
        <v>16602330</v>
      </c>
      <c r="I60" s="28">
        <v>0</v>
      </c>
      <c r="J60" s="29">
        <v>8280346</v>
      </c>
      <c r="K60" s="21">
        <f t="shared" ref="K60:K81" si="33">SUM(L60:N60)</f>
        <v>24258639</v>
      </c>
      <c r="L60" s="28">
        <f>24258639-N60</f>
        <v>15978293</v>
      </c>
      <c r="M60" s="28">
        <v>0</v>
      </c>
      <c r="N60" s="29">
        <v>8280346</v>
      </c>
    </row>
    <row r="61" spans="1:14" ht="22.5" x14ac:dyDescent="0.2">
      <c r="A61" s="26" t="s">
        <v>19</v>
      </c>
      <c r="B61" s="36" t="s">
        <v>104</v>
      </c>
      <c r="C61" s="21">
        <f t="shared" si="31"/>
        <v>3682000</v>
      </c>
      <c r="D61" s="28">
        <f>3682000-F61</f>
        <v>2299000</v>
      </c>
      <c r="E61" s="28">
        <v>0</v>
      </c>
      <c r="F61" s="29">
        <v>1383000</v>
      </c>
      <c r="G61" s="21">
        <f t="shared" si="32"/>
        <v>3684144</v>
      </c>
      <c r="H61" s="28">
        <f>3684144-J61</f>
        <v>2309357</v>
      </c>
      <c r="I61" s="28">
        <v>0</v>
      </c>
      <c r="J61" s="29">
        <v>1374787</v>
      </c>
      <c r="K61" s="21">
        <f t="shared" si="33"/>
        <v>3684144</v>
      </c>
      <c r="L61" s="28">
        <f>3684144-N61</f>
        <v>2309357</v>
      </c>
      <c r="M61" s="28">
        <v>0</v>
      </c>
      <c r="N61" s="29">
        <v>1374787</v>
      </c>
    </row>
    <row r="62" spans="1:14" x14ac:dyDescent="0.2">
      <c r="A62" s="26" t="s">
        <v>21</v>
      </c>
      <c r="B62" s="36" t="s">
        <v>105</v>
      </c>
      <c r="C62" s="21">
        <f t="shared" si="31"/>
        <v>35656000</v>
      </c>
      <c r="D62" s="28">
        <f>35656000-F62</f>
        <v>15341000</v>
      </c>
      <c r="E62" s="28">
        <v>0</v>
      </c>
      <c r="F62" s="29">
        <v>20315000</v>
      </c>
      <c r="G62" s="21">
        <f t="shared" si="32"/>
        <v>38146686</v>
      </c>
      <c r="H62" s="28">
        <f>38146686-J62</f>
        <v>24716328</v>
      </c>
      <c r="I62" s="28">
        <v>0</v>
      </c>
      <c r="J62" s="29">
        <v>13430358</v>
      </c>
      <c r="K62" s="21">
        <f t="shared" si="33"/>
        <v>31037012</v>
      </c>
      <c r="L62" s="28">
        <f>31037012-N62</f>
        <v>17606654</v>
      </c>
      <c r="M62" s="28">
        <v>0</v>
      </c>
      <c r="N62" s="29">
        <v>13430358</v>
      </c>
    </row>
    <row r="63" spans="1:14" x14ac:dyDescent="0.2">
      <c r="A63" s="26" t="s">
        <v>23</v>
      </c>
      <c r="B63" s="36" t="s">
        <v>106</v>
      </c>
      <c r="C63" s="21">
        <f t="shared" si="31"/>
        <v>6569000</v>
      </c>
      <c r="D63" s="28">
        <f>6569000-F63</f>
        <v>5019000</v>
      </c>
      <c r="E63" s="28">
        <v>0</v>
      </c>
      <c r="F63" s="29">
        <v>1550000</v>
      </c>
      <c r="G63" s="21">
        <f t="shared" si="32"/>
        <v>7876180</v>
      </c>
      <c r="H63" s="28">
        <v>7876180</v>
      </c>
      <c r="I63" s="28">
        <v>0</v>
      </c>
      <c r="J63" s="29">
        <v>0</v>
      </c>
      <c r="K63" s="21">
        <f t="shared" si="33"/>
        <v>7839796</v>
      </c>
      <c r="L63" s="28">
        <v>7839796</v>
      </c>
      <c r="M63" s="28">
        <v>0</v>
      </c>
      <c r="N63" s="29">
        <v>0</v>
      </c>
    </row>
    <row r="64" spans="1:14" x14ac:dyDescent="0.2">
      <c r="A64" s="26" t="s">
        <v>107</v>
      </c>
      <c r="B64" s="36" t="s">
        <v>108</v>
      </c>
      <c r="C64" s="21">
        <f t="shared" si="31"/>
        <v>12156000</v>
      </c>
      <c r="D64" s="28">
        <f>12156000-F64</f>
        <v>3500000</v>
      </c>
      <c r="E64" s="28">
        <v>0</v>
      </c>
      <c r="F64" s="29">
        <v>8656000</v>
      </c>
      <c r="G64" s="21">
        <f t="shared" si="32"/>
        <v>14950454</v>
      </c>
      <c r="H64" s="28">
        <f>14950454-J64</f>
        <v>3500000</v>
      </c>
      <c r="I64" s="28">
        <v>0</v>
      </c>
      <c r="J64" s="29">
        <v>11450454</v>
      </c>
      <c r="K64" s="21">
        <f t="shared" si="33"/>
        <v>13878180</v>
      </c>
      <c r="L64" s="28">
        <v>8069061</v>
      </c>
      <c r="M64" s="28">
        <v>0</v>
      </c>
      <c r="N64" s="29">
        <v>5809119</v>
      </c>
    </row>
    <row r="65" spans="1:14" x14ac:dyDescent="0.2">
      <c r="A65" s="26" t="s">
        <v>109</v>
      </c>
      <c r="B65" s="36" t="s">
        <v>110</v>
      </c>
      <c r="C65" s="21">
        <f t="shared" si="31"/>
        <v>0</v>
      </c>
      <c r="D65" s="28"/>
      <c r="E65" s="28">
        <v>0</v>
      </c>
      <c r="F65" s="29">
        <v>0</v>
      </c>
      <c r="G65" s="21">
        <f t="shared" si="32"/>
        <v>0</v>
      </c>
      <c r="H65" s="28">
        <v>0</v>
      </c>
      <c r="I65" s="28">
        <v>0</v>
      </c>
      <c r="J65" s="29">
        <v>0</v>
      </c>
      <c r="K65" s="21">
        <f t="shared" si="33"/>
        <v>0</v>
      </c>
      <c r="L65" s="28">
        <v>0</v>
      </c>
      <c r="M65" s="28">
        <v>0</v>
      </c>
      <c r="N65" s="29">
        <v>0</v>
      </c>
    </row>
    <row r="66" spans="1:14" x14ac:dyDescent="0.2">
      <c r="A66" s="26" t="s">
        <v>111</v>
      </c>
      <c r="B66" s="36" t="s">
        <v>112</v>
      </c>
      <c r="C66" s="21">
        <f t="shared" si="31"/>
        <v>5577000</v>
      </c>
      <c r="D66" s="28"/>
      <c r="E66" s="28">
        <v>0</v>
      </c>
      <c r="F66" s="29">
        <v>5577000</v>
      </c>
      <c r="G66" s="21">
        <f t="shared" si="32"/>
        <v>5809119</v>
      </c>
      <c r="H66" s="28">
        <v>0</v>
      </c>
      <c r="I66" s="28">
        <v>0</v>
      </c>
      <c r="J66" s="29">
        <v>5809119</v>
      </c>
      <c r="K66" s="21">
        <f t="shared" si="33"/>
        <v>5809119</v>
      </c>
      <c r="L66" s="28">
        <v>0</v>
      </c>
      <c r="M66" s="28">
        <v>0</v>
      </c>
      <c r="N66" s="29">
        <v>5809119</v>
      </c>
    </row>
    <row r="67" spans="1:14" x14ac:dyDescent="0.2">
      <c r="A67" s="26" t="s">
        <v>113</v>
      </c>
      <c r="B67" s="65" t="s">
        <v>114</v>
      </c>
      <c r="C67" s="21">
        <f t="shared" si="31"/>
        <v>2329000</v>
      </c>
      <c r="D67" s="28">
        <v>0</v>
      </c>
      <c r="E67" s="28">
        <v>0</v>
      </c>
      <c r="F67" s="29">
        <v>2329000</v>
      </c>
      <c r="G67" s="21">
        <f t="shared" si="32"/>
        <v>4891335</v>
      </c>
      <c r="H67" s="28">
        <v>0</v>
      </c>
      <c r="I67" s="28">
        <v>0</v>
      </c>
      <c r="J67" s="29">
        <v>4891335</v>
      </c>
      <c r="K67" s="21">
        <f t="shared" si="33"/>
        <v>4891335</v>
      </c>
      <c r="L67" s="28">
        <v>4891335</v>
      </c>
      <c r="M67" s="28">
        <v>0</v>
      </c>
      <c r="N67" s="29">
        <v>0</v>
      </c>
    </row>
    <row r="68" spans="1:14" ht="22.5" x14ac:dyDescent="0.2">
      <c r="A68" s="26" t="s">
        <v>115</v>
      </c>
      <c r="B68" s="66" t="s">
        <v>116</v>
      </c>
      <c r="C68" s="21">
        <f t="shared" si="31"/>
        <v>4250000</v>
      </c>
      <c r="D68" s="28">
        <v>3500000</v>
      </c>
      <c r="E68" s="28">
        <v>0</v>
      </c>
      <c r="F68" s="29">
        <v>750000</v>
      </c>
      <c r="G68" s="21">
        <f t="shared" si="32"/>
        <v>4250000</v>
      </c>
      <c r="H68" s="28">
        <v>3500000</v>
      </c>
      <c r="I68" s="28">
        <v>0</v>
      </c>
      <c r="J68" s="29">
        <v>750000</v>
      </c>
      <c r="K68" s="21">
        <f t="shared" si="33"/>
        <v>3177726</v>
      </c>
      <c r="L68" s="28">
        <v>3177726</v>
      </c>
      <c r="M68" s="28">
        <v>0</v>
      </c>
      <c r="N68" s="29">
        <v>0</v>
      </c>
    </row>
    <row r="69" spans="1:14" s="25" customFormat="1" ht="21" x14ac:dyDescent="0.15">
      <c r="A69" s="19" t="s">
        <v>31</v>
      </c>
      <c r="B69" s="63" t="s">
        <v>117</v>
      </c>
      <c r="C69" s="21">
        <f t="shared" si="31"/>
        <v>25197000</v>
      </c>
      <c r="D69" s="64">
        <f>D70+D72+D74</f>
        <v>25197000</v>
      </c>
      <c r="E69" s="64">
        <f t="shared" ref="E69:J69" si="34">E70+E72+E74</f>
        <v>0</v>
      </c>
      <c r="F69" s="64">
        <f t="shared" si="34"/>
        <v>0</v>
      </c>
      <c r="G69" s="21">
        <f t="shared" si="32"/>
        <v>38591998</v>
      </c>
      <c r="H69" s="64">
        <f t="shared" si="34"/>
        <v>38591998</v>
      </c>
      <c r="I69" s="64">
        <f t="shared" si="34"/>
        <v>0</v>
      </c>
      <c r="J69" s="64">
        <f t="shared" si="34"/>
        <v>0</v>
      </c>
      <c r="K69" s="21">
        <f t="shared" si="33"/>
        <v>31395450</v>
      </c>
      <c r="L69" s="64">
        <f t="shared" ref="L69:N69" si="35">L70+L72+L74</f>
        <v>18269808</v>
      </c>
      <c r="M69" s="64">
        <f t="shared" si="35"/>
        <v>0</v>
      </c>
      <c r="N69" s="64">
        <f t="shared" si="35"/>
        <v>13125642</v>
      </c>
    </row>
    <row r="70" spans="1:14" x14ac:dyDescent="0.2">
      <c r="A70" s="26" t="s">
        <v>33</v>
      </c>
      <c r="B70" s="36" t="s">
        <v>118</v>
      </c>
      <c r="C70" s="21">
        <f t="shared" si="31"/>
        <v>15227000</v>
      </c>
      <c r="D70" s="28">
        <v>15227000</v>
      </c>
      <c r="E70" s="28">
        <v>0</v>
      </c>
      <c r="F70" s="29">
        <v>0</v>
      </c>
      <c r="G70" s="21">
        <f t="shared" si="32"/>
        <v>25560653</v>
      </c>
      <c r="H70" s="28">
        <v>25560653</v>
      </c>
      <c r="I70" s="28">
        <v>0</v>
      </c>
      <c r="J70" s="29">
        <v>0</v>
      </c>
      <c r="K70" s="21">
        <f t="shared" si="33"/>
        <v>25560653</v>
      </c>
      <c r="L70" s="28">
        <f>25560653-N70</f>
        <v>12784834</v>
      </c>
      <c r="M70" s="28">
        <v>0</v>
      </c>
      <c r="N70" s="29">
        <v>12775819</v>
      </c>
    </row>
    <row r="71" spans="1:14" x14ac:dyDescent="0.2">
      <c r="A71" s="26" t="s">
        <v>35</v>
      </c>
      <c r="B71" s="36" t="s">
        <v>119</v>
      </c>
      <c r="C71" s="21">
        <f t="shared" si="31"/>
        <v>0</v>
      </c>
      <c r="D71" s="28">
        <v>0</v>
      </c>
      <c r="E71" s="28">
        <v>0</v>
      </c>
      <c r="F71" s="29">
        <v>0</v>
      </c>
      <c r="G71" s="21">
        <f t="shared" si="32"/>
        <v>0</v>
      </c>
      <c r="H71" s="28">
        <f t="shared" si="32"/>
        <v>0</v>
      </c>
      <c r="I71" s="28">
        <f t="shared" si="32"/>
        <v>0</v>
      </c>
      <c r="J71" s="29">
        <f t="shared" si="32"/>
        <v>0</v>
      </c>
      <c r="K71" s="21">
        <f t="shared" si="33"/>
        <v>0</v>
      </c>
      <c r="L71" s="28">
        <f t="shared" si="32"/>
        <v>0</v>
      </c>
      <c r="M71" s="28">
        <f t="shared" si="32"/>
        <v>0</v>
      </c>
      <c r="N71" s="29">
        <f t="shared" si="32"/>
        <v>0</v>
      </c>
    </row>
    <row r="72" spans="1:14" x14ac:dyDescent="0.2">
      <c r="A72" s="26" t="s">
        <v>120</v>
      </c>
      <c r="B72" s="36" t="s">
        <v>121</v>
      </c>
      <c r="C72" s="21">
        <f t="shared" si="31"/>
        <v>9970000</v>
      </c>
      <c r="D72" s="28">
        <v>9970000</v>
      </c>
      <c r="E72" s="28">
        <v>0</v>
      </c>
      <c r="F72" s="29">
        <v>0</v>
      </c>
      <c r="G72" s="21">
        <f t="shared" si="32"/>
        <v>13031345</v>
      </c>
      <c r="H72" s="28">
        <v>13031345</v>
      </c>
      <c r="I72" s="28">
        <v>0</v>
      </c>
      <c r="J72" s="29">
        <v>0</v>
      </c>
      <c r="K72" s="21">
        <f t="shared" si="33"/>
        <v>5834797</v>
      </c>
      <c r="L72" s="28">
        <f>5834797-N72</f>
        <v>5484974</v>
      </c>
      <c r="M72" s="28"/>
      <c r="N72" s="29">
        <v>349823</v>
      </c>
    </row>
    <row r="73" spans="1:14" x14ac:dyDescent="0.2">
      <c r="A73" s="26" t="s">
        <v>122</v>
      </c>
      <c r="B73" s="36" t="s">
        <v>123</v>
      </c>
      <c r="C73" s="21">
        <f t="shared" si="31"/>
        <v>0</v>
      </c>
      <c r="D73" s="28">
        <v>0</v>
      </c>
      <c r="E73" s="28">
        <v>0</v>
      </c>
      <c r="F73" s="29">
        <v>0</v>
      </c>
      <c r="G73" s="21">
        <f t="shared" si="32"/>
        <v>0</v>
      </c>
      <c r="H73" s="28">
        <f t="shared" ref="H73:N73" si="36">SUM(I73:K73)</f>
        <v>0</v>
      </c>
      <c r="I73" s="28">
        <f t="shared" si="36"/>
        <v>0</v>
      </c>
      <c r="J73" s="29">
        <f t="shared" si="36"/>
        <v>0</v>
      </c>
      <c r="K73" s="21">
        <f t="shared" si="33"/>
        <v>0</v>
      </c>
      <c r="L73" s="28">
        <f t="shared" si="36"/>
        <v>0</v>
      </c>
      <c r="M73" s="28">
        <f t="shared" si="36"/>
        <v>0</v>
      </c>
      <c r="N73" s="29">
        <f t="shared" si="36"/>
        <v>0</v>
      </c>
    </row>
    <row r="74" spans="1:14" x14ac:dyDescent="0.2">
      <c r="A74" s="26" t="s">
        <v>124</v>
      </c>
      <c r="B74" s="38" t="s">
        <v>125</v>
      </c>
      <c r="C74" s="21">
        <f t="shared" si="31"/>
        <v>0</v>
      </c>
      <c r="D74" s="28">
        <v>0</v>
      </c>
      <c r="E74" s="28">
        <v>0</v>
      </c>
      <c r="F74" s="29">
        <v>0</v>
      </c>
      <c r="G74" s="21">
        <f t="shared" si="32"/>
        <v>0</v>
      </c>
      <c r="H74" s="28">
        <v>0</v>
      </c>
      <c r="I74" s="28">
        <f t="shared" ref="I74:N74" si="37">SUM(I75)</f>
        <v>0</v>
      </c>
      <c r="J74" s="29">
        <f t="shared" si="37"/>
        <v>0</v>
      </c>
      <c r="K74" s="21">
        <f t="shared" si="33"/>
        <v>0</v>
      </c>
      <c r="L74" s="28">
        <f t="shared" si="37"/>
        <v>0</v>
      </c>
      <c r="M74" s="28">
        <f t="shared" si="37"/>
        <v>0</v>
      </c>
      <c r="N74" s="29">
        <f t="shared" si="37"/>
        <v>0</v>
      </c>
    </row>
    <row r="75" spans="1:14" x14ac:dyDescent="0.2">
      <c r="A75" s="26" t="s">
        <v>126</v>
      </c>
      <c r="B75" s="66" t="s">
        <v>127</v>
      </c>
      <c r="C75" s="21">
        <f t="shared" si="31"/>
        <v>0</v>
      </c>
      <c r="D75" s="28">
        <v>0</v>
      </c>
      <c r="E75" s="28">
        <v>0</v>
      </c>
      <c r="F75" s="29">
        <v>0</v>
      </c>
      <c r="G75" s="21">
        <f t="shared" si="32"/>
        <v>0</v>
      </c>
      <c r="H75" s="28">
        <v>0</v>
      </c>
      <c r="I75" s="28">
        <v>0</v>
      </c>
      <c r="J75" s="29">
        <v>0</v>
      </c>
      <c r="K75" s="21">
        <f t="shared" si="33"/>
        <v>0</v>
      </c>
      <c r="L75" s="28">
        <v>0</v>
      </c>
      <c r="M75" s="28">
        <v>0</v>
      </c>
      <c r="N75" s="29">
        <f t="shared" ref="N75" si="38">SUM(O75:Q75)</f>
        <v>0</v>
      </c>
    </row>
    <row r="76" spans="1:14" s="25" customFormat="1" ht="21" x14ac:dyDescent="0.15">
      <c r="A76" s="19" t="s">
        <v>39</v>
      </c>
      <c r="B76" s="20" t="s">
        <v>128</v>
      </c>
      <c r="C76" s="21">
        <f t="shared" si="31"/>
        <v>5000000</v>
      </c>
      <c r="D76" s="64">
        <f>D77+D78</f>
        <v>5000000</v>
      </c>
      <c r="E76" s="64">
        <f t="shared" ref="E76:F76" si="39">E77+E78</f>
        <v>0</v>
      </c>
      <c r="F76" s="64">
        <f t="shared" si="39"/>
        <v>0</v>
      </c>
      <c r="G76" s="21">
        <f t="shared" si="32"/>
        <v>106102031</v>
      </c>
      <c r="H76" s="22">
        <f t="shared" ref="H76:N76" si="40">SUM(H77:H78)</f>
        <v>106102031</v>
      </c>
      <c r="I76" s="22">
        <f t="shared" si="40"/>
        <v>0</v>
      </c>
      <c r="J76" s="24">
        <f t="shared" si="40"/>
        <v>0</v>
      </c>
      <c r="K76" s="21">
        <f t="shared" si="33"/>
        <v>0</v>
      </c>
      <c r="L76" s="22">
        <f t="shared" si="40"/>
        <v>0</v>
      </c>
      <c r="M76" s="22">
        <f t="shared" si="40"/>
        <v>0</v>
      </c>
      <c r="N76" s="22">
        <f t="shared" si="40"/>
        <v>0</v>
      </c>
    </row>
    <row r="77" spans="1:14" x14ac:dyDescent="0.2">
      <c r="A77" s="26" t="s">
        <v>41</v>
      </c>
      <c r="B77" s="36" t="s">
        <v>129</v>
      </c>
      <c r="C77" s="21">
        <f t="shared" si="31"/>
        <v>5000000</v>
      </c>
      <c r="D77" s="28">
        <v>5000000</v>
      </c>
      <c r="E77" s="28">
        <v>0</v>
      </c>
      <c r="F77" s="29">
        <v>0</v>
      </c>
      <c r="G77" s="21">
        <f t="shared" si="32"/>
        <v>106102031</v>
      </c>
      <c r="H77" s="28">
        <v>106102031</v>
      </c>
      <c r="I77" s="28">
        <v>0</v>
      </c>
      <c r="J77" s="29">
        <v>0</v>
      </c>
      <c r="K77" s="21">
        <f t="shared" si="33"/>
        <v>0</v>
      </c>
      <c r="L77" s="28">
        <f t="shared" ref="L77:N78" si="41">SUM(M77:O77)</f>
        <v>0</v>
      </c>
      <c r="M77" s="28">
        <f t="shared" si="41"/>
        <v>0</v>
      </c>
      <c r="N77" s="29">
        <f t="shared" si="41"/>
        <v>0</v>
      </c>
    </row>
    <row r="78" spans="1:14" x14ac:dyDescent="0.2">
      <c r="A78" s="26" t="s">
        <v>43</v>
      </c>
      <c r="B78" s="36" t="s">
        <v>130</v>
      </c>
      <c r="C78" s="21">
        <f t="shared" si="31"/>
        <v>0</v>
      </c>
      <c r="D78" s="28">
        <v>0</v>
      </c>
      <c r="E78" s="28">
        <v>0</v>
      </c>
      <c r="F78" s="29">
        <v>0</v>
      </c>
      <c r="G78" s="21">
        <f t="shared" si="32"/>
        <v>0</v>
      </c>
      <c r="H78" s="28">
        <v>0</v>
      </c>
      <c r="I78" s="28">
        <v>0</v>
      </c>
      <c r="J78" s="29">
        <v>0</v>
      </c>
      <c r="K78" s="21">
        <f t="shared" si="33"/>
        <v>0</v>
      </c>
      <c r="L78" s="28">
        <v>0</v>
      </c>
      <c r="M78" s="28">
        <v>0</v>
      </c>
      <c r="N78" s="29">
        <f t="shared" si="41"/>
        <v>0</v>
      </c>
    </row>
    <row r="79" spans="1:14" s="25" customFormat="1" ht="10.5" x14ac:dyDescent="0.15">
      <c r="A79" s="19" t="s">
        <v>131</v>
      </c>
      <c r="B79" s="20" t="s">
        <v>132</v>
      </c>
      <c r="C79" s="21">
        <f t="shared" si="31"/>
        <v>111987000</v>
      </c>
      <c r="D79" s="22">
        <f>D59+D69+D76</f>
        <v>72147000</v>
      </c>
      <c r="E79" s="22">
        <f t="shared" ref="E79:F79" si="42">E59+E69+E76</f>
        <v>0</v>
      </c>
      <c r="F79" s="22">
        <f t="shared" si="42"/>
        <v>39840000</v>
      </c>
      <c r="G79" s="21">
        <f t="shared" si="32"/>
        <v>234234169</v>
      </c>
      <c r="H79" s="22">
        <f>H59+H69+H76</f>
        <v>199698224</v>
      </c>
      <c r="I79" s="22">
        <f t="shared" ref="I79:J79" si="43">I59+I69+I76</f>
        <v>0</v>
      </c>
      <c r="J79" s="22">
        <f t="shared" si="43"/>
        <v>34535945</v>
      </c>
      <c r="K79" s="21">
        <f t="shared" si="33"/>
        <v>112093221</v>
      </c>
      <c r="L79" s="22">
        <f>L59+L69+L76</f>
        <v>70072969</v>
      </c>
      <c r="M79" s="22">
        <f t="shared" ref="M79:N79" si="44">M59+M69+M76</f>
        <v>0</v>
      </c>
      <c r="N79" s="22">
        <f t="shared" si="44"/>
        <v>42020252</v>
      </c>
    </row>
    <row r="80" spans="1:14" s="25" customFormat="1" ht="10.5" x14ac:dyDescent="0.15">
      <c r="A80" s="19">
        <v>5</v>
      </c>
      <c r="B80" s="20" t="s">
        <v>133</v>
      </c>
      <c r="C80" s="21">
        <f t="shared" si="31"/>
        <v>300545000</v>
      </c>
      <c r="D80" s="22">
        <v>300545000</v>
      </c>
      <c r="E80" s="22">
        <v>0</v>
      </c>
      <c r="F80" s="24">
        <v>0</v>
      </c>
      <c r="G80" s="21">
        <f t="shared" si="32"/>
        <v>309204866</v>
      </c>
      <c r="H80" s="22">
        <v>309204866</v>
      </c>
      <c r="I80" s="22">
        <v>0</v>
      </c>
      <c r="J80" s="24">
        <v>0</v>
      </c>
      <c r="K80" s="21">
        <f t="shared" si="33"/>
        <v>274666984</v>
      </c>
      <c r="L80" s="22">
        <v>274666984</v>
      </c>
      <c r="M80" s="22">
        <f t="shared" ref="M80:N80" si="45">SUM(N80:P80)</f>
        <v>0</v>
      </c>
      <c r="N80" s="24">
        <f t="shared" si="45"/>
        <v>0</v>
      </c>
    </row>
    <row r="81" spans="1:15" s="25" customFormat="1" thickBot="1" x14ac:dyDescent="0.2">
      <c r="A81" s="67">
        <v>6</v>
      </c>
      <c r="B81" s="68" t="s">
        <v>134</v>
      </c>
      <c r="C81" s="21">
        <f t="shared" si="31"/>
        <v>412532000</v>
      </c>
      <c r="D81" s="47">
        <f>D79+D80</f>
        <v>372692000</v>
      </c>
      <c r="E81" s="47">
        <f t="shared" ref="E81:F81" si="46">E79+E80</f>
        <v>0</v>
      </c>
      <c r="F81" s="47">
        <f t="shared" si="46"/>
        <v>39840000</v>
      </c>
      <c r="G81" s="21">
        <f t="shared" si="32"/>
        <v>543439035</v>
      </c>
      <c r="H81" s="47">
        <f>H79+H80</f>
        <v>508903090</v>
      </c>
      <c r="I81" s="47">
        <f t="shared" ref="I81:J81" si="47">I79+I80</f>
        <v>0</v>
      </c>
      <c r="J81" s="47">
        <f t="shared" si="47"/>
        <v>34535945</v>
      </c>
      <c r="K81" s="21">
        <f t="shared" si="33"/>
        <v>386760205</v>
      </c>
      <c r="L81" s="47">
        <f>L79+L80</f>
        <v>344739953</v>
      </c>
      <c r="M81" s="47">
        <f t="shared" ref="M81:N81" si="48">M79+M80</f>
        <v>0</v>
      </c>
      <c r="N81" s="47">
        <f t="shared" si="48"/>
        <v>42020252</v>
      </c>
    </row>
    <row r="82" spans="1:15" ht="12" thickBot="1" x14ac:dyDescent="0.25">
      <c r="A82" s="69"/>
      <c r="B82" s="70"/>
      <c r="C82" s="71"/>
      <c r="D82" s="72"/>
      <c r="E82" s="72"/>
      <c r="F82" s="72"/>
      <c r="G82" s="73">
        <f t="shared" ref="G82:N84" si="49">SUM(H82:J82)</f>
        <v>0</v>
      </c>
      <c r="H82" s="72">
        <f t="shared" si="49"/>
        <v>0</v>
      </c>
      <c r="I82" s="72">
        <f t="shared" si="49"/>
        <v>0</v>
      </c>
      <c r="J82" s="72">
        <f t="shared" si="49"/>
        <v>0</v>
      </c>
      <c r="K82" s="73">
        <f t="shared" si="49"/>
        <v>0</v>
      </c>
      <c r="L82" s="72">
        <f t="shared" si="49"/>
        <v>0</v>
      </c>
      <c r="M82" s="72">
        <f t="shared" si="49"/>
        <v>0</v>
      </c>
      <c r="N82" s="72">
        <f t="shared" si="49"/>
        <v>0</v>
      </c>
    </row>
    <row r="83" spans="1:15" x14ac:dyDescent="0.2">
      <c r="A83" s="74" t="s">
        <v>135</v>
      </c>
      <c r="B83" s="75"/>
      <c r="C83" s="76">
        <v>4</v>
      </c>
      <c r="D83" s="77">
        <v>4</v>
      </c>
      <c r="E83" s="77">
        <v>0</v>
      </c>
      <c r="F83" s="77">
        <v>0</v>
      </c>
      <c r="G83" s="76">
        <v>4</v>
      </c>
      <c r="H83" s="77">
        <v>4</v>
      </c>
      <c r="I83" s="77"/>
      <c r="J83" s="77"/>
      <c r="K83" s="76">
        <v>4</v>
      </c>
      <c r="L83" s="77">
        <v>4</v>
      </c>
      <c r="M83" s="77">
        <f t="shared" si="49"/>
        <v>0</v>
      </c>
      <c r="N83" s="78">
        <f t="shared" si="49"/>
        <v>0</v>
      </c>
    </row>
    <row r="84" spans="1:15" ht="12" thickBot="1" x14ac:dyDescent="0.25">
      <c r="A84" s="79" t="s">
        <v>136</v>
      </c>
      <c r="B84" s="80"/>
      <c r="C84" s="81">
        <v>4</v>
      </c>
      <c r="D84" s="82">
        <v>4</v>
      </c>
      <c r="E84" s="82">
        <v>0</v>
      </c>
      <c r="F84" s="82">
        <v>0</v>
      </c>
      <c r="G84" s="81">
        <v>4</v>
      </c>
      <c r="H84" s="82">
        <v>4</v>
      </c>
      <c r="I84" s="82"/>
      <c r="J84" s="82"/>
      <c r="K84" s="81">
        <v>4</v>
      </c>
      <c r="L84" s="82">
        <v>4</v>
      </c>
      <c r="M84" s="82">
        <f t="shared" si="49"/>
        <v>0</v>
      </c>
      <c r="N84" s="83">
        <f t="shared" si="49"/>
        <v>0</v>
      </c>
    </row>
    <row r="85" spans="1:15" x14ac:dyDescent="0.2">
      <c r="A85" s="84"/>
      <c r="B85" s="85"/>
      <c r="C85" s="86"/>
      <c r="D85" s="87"/>
      <c r="E85" s="87"/>
      <c r="F85" s="87"/>
      <c r="G85" s="54"/>
      <c r="H85" s="30"/>
      <c r="I85" s="30"/>
      <c r="J85" s="30"/>
      <c r="K85" s="54"/>
      <c r="L85" s="30"/>
      <c r="M85" s="30"/>
    </row>
    <row r="86" spans="1:15" hidden="1" x14ac:dyDescent="0.2">
      <c r="C86" s="88">
        <f>C81-C47</f>
        <v>0</v>
      </c>
      <c r="D86" s="88">
        <f t="shared" ref="D86:N86" si="50">D81-D47</f>
        <v>0</v>
      </c>
      <c r="E86" s="88">
        <f t="shared" si="50"/>
        <v>0</v>
      </c>
      <c r="F86" s="88">
        <f t="shared" si="50"/>
        <v>0</v>
      </c>
      <c r="G86" s="88">
        <f t="shared" si="50"/>
        <v>0</v>
      </c>
      <c r="H86" s="88">
        <f t="shared" si="50"/>
        <v>0</v>
      </c>
      <c r="I86" s="88">
        <f t="shared" si="50"/>
        <v>0</v>
      </c>
      <c r="J86" s="88">
        <f t="shared" si="50"/>
        <v>0</v>
      </c>
      <c r="K86" s="88">
        <f t="shared" si="50"/>
        <v>-88032728</v>
      </c>
      <c r="L86" s="88">
        <f t="shared" si="50"/>
        <v>-88032728</v>
      </c>
      <c r="M86" s="88">
        <f t="shared" si="50"/>
        <v>0</v>
      </c>
      <c r="N86" s="88">
        <f t="shared" si="50"/>
        <v>0</v>
      </c>
      <c r="O86" s="88"/>
    </row>
  </sheetData>
  <mergeCells count="11">
    <mergeCell ref="A57:A58"/>
    <mergeCell ref="C57:F57"/>
    <mergeCell ref="G57:J57"/>
    <mergeCell ref="K57:N57"/>
    <mergeCell ref="B1:N1"/>
    <mergeCell ref="B2:N2"/>
    <mergeCell ref="A3:N3"/>
    <mergeCell ref="A4:A5"/>
    <mergeCell ref="C4:F4"/>
    <mergeCell ref="G4:J4"/>
    <mergeCell ref="K4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2021-05-18T08:03:07Z</dcterms:created>
  <dcterms:modified xsi:type="dcterms:W3CDTF">2021-05-18T08:07:25Z</dcterms:modified>
</cp:coreProperties>
</file>