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Aktuális munka\Zárszámadás_Kőszeg\"/>
    </mc:Choice>
  </mc:AlternateContent>
  <xr:revisionPtr revIDLastSave="0" documentId="13_ncr:1_{B017E1F7-9B52-4B91-987E-58EDF9CB1595}" xr6:coauthVersionLast="46" xr6:coauthVersionMax="46" xr10:uidLastSave="{00000000-0000-0000-0000-000000000000}"/>
  <bookViews>
    <workbookView xWindow="-120" yWindow="-120" windowWidth="19440" windowHeight="15000" tabRatio="904" xr2:uid="{00000000-000D-0000-FFFF-FFFF00000000}"/>
  </bookViews>
  <sheets>
    <sheet name="3. melléklet " sheetId="70" r:id="rId1"/>
  </sheets>
  <definedNames>
    <definedName name="_xlnm.Print_Titles" localSheetId="0">'3. melléklet '!$A:$A</definedName>
    <definedName name="_xlnm.Print_Area" localSheetId="0">'3. melléklet '!$A$1:$CK$64</definedName>
  </definedNames>
  <calcPr calcId="181029"/>
</workbook>
</file>

<file path=xl/calcChain.xml><?xml version="1.0" encoding="utf-8"?>
<calcChain xmlns="http://schemas.openxmlformats.org/spreadsheetml/2006/main">
  <c r="B5" i="70" l="1"/>
  <c r="B11" i="70" s="1"/>
  <c r="C5" i="70"/>
  <c r="C11" i="70" s="1"/>
  <c r="D5" i="70"/>
  <c r="E5" i="70" s="1"/>
  <c r="F5" i="70"/>
  <c r="F11" i="70" s="1"/>
  <c r="G5" i="70"/>
  <c r="G11" i="70" s="1"/>
  <c r="H5" i="70"/>
  <c r="I5" i="70" s="1"/>
  <c r="J5" i="70"/>
  <c r="J11" i="70" s="1"/>
  <c r="K5" i="70"/>
  <c r="K11" i="70" s="1"/>
  <c r="L5" i="70"/>
  <c r="M5" i="70" s="1"/>
  <c r="N5" i="70"/>
  <c r="N11" i="70" s="1"/>
  <c r="O5" i="70"/>
  <c r="O11" i="70" s="1"/>
  <c r="P5" i="70"/>
  <c r="Q5" i="70" s="1"/>
  <c r="R5" i="70"/>
  <c r="R11" i="70" s="1"/>
  <c r="S5" i="70"/>
  <c r="T5" i="70"/>
  <c r="U5" i="70" s="1"/>
  <c r="V5" i="70"/>
  <c r="V11" i="70" s="1"/>
  <c r="W5" i="70"/>
  <c r="Z5" i="70"/>
  <c r="AA5" i="70"/>
  <c r="AB5" i="70"/>
  <c r="AD5" i="70"/>
  <c r="AE5" i="70"/>
  <c r="AF5" i="70"/>
  <c r="AH5" i="70"/>
  <c r="AI5" i="70"/>
  <c r="AJ5" i="70"/>
  <c r="AL5" i="70"/>
  <c r="AM5" i="70"/>
  <c r="AN5" i="70"/>
  <c r="AP5" i="70"/>
  <c r="AQ5" i="70"/>
  <c r="AR5" i="70"/>
  <c r="AT5" i="70"/>
  <c r="AU5" i="70"/>
  <c r="AV5" i="70"/>
  <c r="AX5" i="70"/>
  <c r="AY5" i="70"/>
  <c r="AZ5" i="70"/>
  <c r="BA5" i="70" s="1"/>
  <c r="BF5" i="70"/>
  <c r="BG5" i="70"/>
  <c r="BJ5" i="70"/>
  <c r="BK5" i="70"/>
  <c r="BK11" i="70" s="1"/>
  <c r="BL5" i="70"/>
  <c r="BN5" i="70"/>
  <c r="BO5" i="70"/>
  <c r="BO11" i="70" s="1"/>
  <c r="BP5" i="70"/>
  <c r="BP11" i="70" s="1"/>
  <c r="BQ11" i="70" s="1"/>
  <c r="BZ5" i="70"/>
  <c r="BZ11" i="70" s="1"/>
  <c r="CA5" i="70"/>
  <c r="CB5" i="70"/>
  <c r="CC5" i="70" s="1"/>
  <c r="BB6" i="70"/>
  <c r="BC6" i="70"/>
  <c r="BD6" i="70"/>
  <c r="BR6" i="70"/>
  <c r="BV6" i="70" s="1"/>
  <c r="BS6" i="70"/>
  <c r="BT6" i="70"/>
  <c r="BX6" i="70"/>
  <c r="CC6" i="70"/>
  <c r="CD6" i="70"/>
  <c r="E7" i="70"/>
  <c r="I7" i="70"/>
  <c r="M7" i="70"/>
  <c r="Q7" i="70"/>
  <c r="U7" i="70"/>
  <c r="X7" i="70"/>
  <c r="BA7" i="70"/>
  <c r="BB7" i="70"/>
  <c r="BC7" i="70"/>
  <c r="BH7" i="70"/>
  <c r="BM7" i="70"/>
  <c r="BR7" i="70"/>
  <c r="BS7" i="70"/>
  <c r="CC7" i="70"/>
  <c r="BB8" i="70"/>
  <c r="BC8" i="70"/>
  <c r="BD8" i="70"/>
  <c r="BR8" i="70"/>
  <c r="BV8" i="70" s="1"/>
  <c r="CD8" i="70" s="1"/>
  <c r="CH8" i="70" s="1"/>
  <c r="BS8" i="70"/>
  <c r="BT8" i="70"/>
  <c r="BX8" i="70" s="1"/>
  <c r="CF8" i="70" s="1"/>
  <c r="CC8" i="70"/>
  <c r="E9" i="70"/>
  <c r="I9" i="70"/>
  <c r="M9" i="70"/>
  <c r="Q9" i="70"/>
  <c r="U9" i="70"/>
  <c r="X9" i="70"/>
  <c r="AG9" i="70"/>
  <c r="AW9" i="70"/>
  <c r="BA9" i="70"/>
  <c r="BB9" i="70"/>
  <c r="BC9" i="70"/>
  <c r="BH9" i="70"/>
  <c r="BM9" i="70"/>
  <c r="BQ9" i="70"/>
  <c r="BR9" i="70"/>
  <c r="BV9" i="70" s="1"/>
  <c r="CD9" i="70" s="1"/>
  <c r="CH9" i="70" s="1"/>
  <c r="BS9" i="70"/>
  <c r="BW9" i="70"/>
  <c r="CC9" i="70"/>
  <c r="CE9" i="70"/>
  <c r="CI9" i="70" s="1"/>
  <c r="S10" i="70"/>
  <c r="T10" i="70" s="1"/>
  <c r="BB10" i="70"/>
  <c r="BC10" i="70"/>
  <c r="BD10" i="70"/>
  <c r="BR10" i="70"/>
  <c r="BS10" i="70"/>
  <c r="BT10" i="70"/>
  <c r="CC10" i="70"/>
  <c r="D11" i="70"/>
  <c r="H11" i="70"/>
  <c r="L11" i="70"/>
  <c r="P11" i="70"/>
  <c r="W11" i="70"/>
  <c r="Z11" i="70"/>
  <c r="AA11" i="70"/>
  <c r="AB11" i="70"/>
  <c r="AD11" i="70"/>
  <c r="AE11" i="70"/>
  <c r="AF11" i="70"/>
  <c r="AH11" i="70"/>
  <c r="AI11" i="70"/>
  <c r="AJ11" i="70"/>
  <c r="AL11" i="70"/>
  <c r="AM11" i="70"/>
  <c r="AN11" i="70"/>
  <c r="AP11" i="70"/>
  <c r="AQ11" i="70"/>
  <c r="AR11" i="70"/>
  <c r="AT11" i="70"/>
  <c r="AU11" i="70"/>
  <c r="AV11" i="70"/>
  <c r="AX11" i="70"/>
  <c r="AY11" i="70"/>
  <c r="AZ11" i="70"/>
  <c r="BA11" i="70" s="1"/>
  <c r="BF11" i="70"/>
  <c r="BG11" i="70"/>
  <c r="BJ11" i="70"/>
  <c r="BN11" i="70"/>
  <c r="CA11" i="70"/>
  <c r="BB12" i="70"/>
  <c r="BC12" i="70"/>
  <c r="BD12" i="70"/>
  <c r="BR12" i="70"/>
  <c r="BV12" i="70" s="1"/>
  <c r="CD12" i="70" s="1"/>
  <c r="CH12" i="70" s="1"/>
  <c r="BS12" i="70"/>
  <c r="BT12" i="70"/>
  <c r="CC12" i="70"/>
  <c r="BB13" i="70"/>
  <c r="BC13" i="70"/>
  <c r="BD13" i="70"/>
  <c r="BR13" i="70"/>
  <c r="BV13" i="70" s="1"/>
  <c r="CD13" i="70" s="1"/>
  <c r="CH13" i="70" s="1"/>
  <c r="BS13" i="70"/>
  <c r="BT13" i="70"/>
  <c r="BX13" i="70" s="1"/>
  <c r="CF13" i="70" s="1"/>
  <c r="CJ13" i="70" s="1"/>
  <c r="CC13" i="70"/>
  <c r="Q14" i="70"/>
  <c r="BB14" i="70"/>
  <c r="BC14" i="70"/>
  <c r="BW14" i="70" s="1"/>
  <c r="CE14" i="70" s="1"/>
  <c r="CI14" i="70" s="1"/>
  <c r="BD14" i="70"/>
  <c r="BR14" i="70"/>
  <c r="BV14" i="70" s="1"/>
  <c r="CD14" i="70" s="1"/>
  <c r="CH14" i="70" s="1"/>
  <c r="BS14" i="70"/>
  <c r="BT14" i="70"/>
  <c r="BX14" i="70" s="1"/>
  <c r="CC14" i="70"/>
  <c r="CF14" i="70"/>
  <c r="B15" i="70"/>
  <c r="B18" i="70" s="1"/>
  <c r="C15" i="70"/>
  <c r="D15" i="70"/>
  <c r="D18" i="70" s="1"/>
  <c r="F15" i="70"/>
  <c r="F18" i="70" s="1"/>
  <c r="G15" i="70"/>
  <c r="G18" i="70" s="1"/>
  <c r="H15" i="70"/>
  <c r="J15" i="70"/>
  <c r="J18" i="70" s="1"/>
  <c r="K15" i="70"/>
  <c r="K18" i="70" s="1"/>
  <c r="L15" i="70"/>
  <c r="L18" i="70" s="1"/>
  <c r="N15" i="70"/>
  <c r="O15" i="70"/>
  <c r="O18" i="70" s="1"/>
  <c r="P15" i="70"/>
  <c r="P18" i="70" s="1"/>
  <c r="Q18" i="70" s="1"/>
  <c r="R15" i="70"/>
  <c r="S15" i="70"/>
  <c r="S18" i="70" s="1"/>
  <c r="T15" i="70"/>
  <c r="V15" i="70"/>
  <c r="V18" i="70" s="1"/>
  <c r="W15" i="70"/>
  <c r="X15" i="70"/>
  <c r="X18" i="70" s="1"/>
  <c r="Z15" i="70"/>
  <c r="AA15" i="70"/>
  <c r="AA18" i="70" s="1"/>
  <c r="AB15" i="70"/>
  <c r="AD15" i="70"/>
  <c r="AD18" i="70" s="1"/>
  <c r="AE15" i="70"/>
  <c r="AF15" i="70"/>
  <c r="AF18" i="70" s="1"/>
  <c r="AH15" i="70"/>
  <c r="AI15" i="70"/>
  <c r="AI18" i="70" s="1"/>
  <c r="AJ15" i="70"/>
  <c r="AL15" i="70"/>
  <c r="AL18" i="70" s="1"/>
  <c r="AM15" i="70"/>
  <c r="AN15" i="70"/>
  <c r="AN18" i="70" s="1"/>
  <c r="AP15" i="70"/>
  <c r="AQ15" i="70"/>
  <c r="AQ18" i="70" s="1"/>
  <c r="AR15" i="70"/>
  <c r="AT15" i="70"/>
  <c r="AT18" i="70" s="1"/>
  <c r="AU15" i="70"/>
  <c r="AV15" i="70"/>
  <c r="AV18" i="70" s="1"/>
  <c r="AX15" i="70"/>
  <c r="AY15" i="70"/>
  <c r="AY18" i="70" s="1"/>
  <c r="AZ15" i="70"/>
  <c r="BC15" i="70"/>
  <c r="BF15" i="70"/>
  <c r="BG15" i="70"/>
  <c r="BH15" i="70"/>
  <c r="BJ15" i="70"/>
  <c r="BK15" i="70"/>
  <c r="BL15" i="70"/>
  <c r="BN15" i="70"/>
  <c r="BO15" i="70"/>
  <c r="BP15" i="70"/>
  <c r="BS15" i="70"/>
  <c r="BZ15" i="70"/>
  <c r="CA15" i="70"/>
  <c r="CA18" i="70" s="1"/>
  <c r="CA19" i="70" s="1"/>
  <c r="CB15" i="70"/>
  <c r="CC15" i="70"/>
  <c r="BB16" i="70"/>
  <c r="BC16" i="70"/>
  <c r="BW16" i="70" s="1"/>
  <c r="BD16" i="70"/>
  <c r="BR16" i="70"/>
  <c r="BV16" i="70" s="1"/>
  <c r="BS16" i="70"/>
  <c r="BT16" i="70"/>
  <c r="BX16" i="70" s="1"/>
  <c r="CF16" i="70" s="1"/>
  <c r="CC16" i="70"/>
  <c r="BB17" i="70"/>
  <c r="BC17" i="70"/>
  <c r="BD17" i="70"/>
  <c r="BR17" i="70"/>
  <c r="BS17" i="70"/>
  <c r="BT17" i="70"/>
  <c r="CC17" i="70"/>
  <c r="C18" i="70"/>
  <c r="C19" i="70" s="1"/>
  <c r="H18" i="70"/>
  <c r="N18" i="70"/>
  <c r="N19" i="70" s="1"/>
  <c r="N29" i="70" s="1"/>
  <c r="R18" i="70"/>
  <c r="T18" i="70"/>
  <c r="W18" i="70"/>
  <c r="Z18" i="70"/>
  <c r="Z19" i="70" s="1"/>
  <c r="AB18" i="70"/>
  <c r="AE18" i="70"/>
  <c r="AH18" i="70"/>
  <c r="AJ18" i="70"/>
  <c r="AJ19" i="70" s="1"/>
  <c r="AM18" i="70"/>
  <c r="AP18" i="70"/>
  <c r="AP19" i="70" s="1"/>
  <c r="AR18" i="70"/>
  <c r="AU18" i="70"/>
  <c r="AU19" i="70" s="1"/>
  <c r="AX18" i="70"/>
  <c r="AZ18" i="70"/>
  <c r="AZ19" i="70" s="1"/>
  <c r="BF18" i="70"/>
  <c r="BG18" i="70"/>
  <c r="BH18" i="70"/>
  <c r="BJ18" i="70"/>
  <c r="BJ19" i="70" s="1"/>
  <c r="BK18" i="70"/>
  <c r="BL18" i="70"/>
  <c r="BN18" i="70"/>
  <c r="BO18" i="70"/>
  <c r="BP18" i="70"/>
  <c r="BZ18" i="70"/>
  <c r="BZ19" i="70" s="1"/>
  <c r="CB18" i="70"/>
  <c r="B19" i="70"/>
  <c r="D19" i="70"/>
  <c r="F19" i="70"/>
  <c r="J19" i="70"/>
  <c r="L19" i="70"/>
  <c r="P19" i="70"/>
  <c r="R19" i="70"/>
  <c r="V19" i="70"/>
  <c r="AE19" i="70"/>
  <c r="AI19" i="70"/>
  <c r="AL19" i="70"/>
  <c r="AN19" i="70"/>
  <c r="AQ19" i="70"/>
  <c r="AQ29" i="70" s="1"/>
  <c r="AT19" i="70"/>
  <c r="AV19" i="70"/>
  <c r="AY19" i="70"/>
  <c r="BG19" i="70"/>
  <c r="BN19" i="70"/>
  <c r="B20" i="70"/>
  <c r="C20" i="70"/>
  <c r="D20" i="70"/>
  <c r="F20" i="70"/>
  <c r="G20" i="70"/>
  <c r="H20" i="70"/>
  <c r="J20" i="70"/>
  <c r="K20" i="70"/>
  <c r="L20" i="70"/>
  <c r="M20" i="70" s="1"/>
  <c r="N20" i="70"/>
  <c r="O20" i="70"/>
  <c r="P20" i="70"/>
  <c r="R20" i="70"/>
  <c r="S20" i="70"/>
  <c r="T20" i="70"/>
  <c r="U20" i="70" s="1"/>
  <c r="V20" i="70"/>
  <c r="W20" i="70"/>
  <c r="Z20" i="70"/>
  <c r="AA20" i="70"/>
  <c r="AB20" i="70"/>
  <c r="AD20" i="70"/>
  <c r="AE20" i="70"/>
  <c r="AF20" i="70"/>
  <c r="AH20" i="70"/>
  <c r="AI20" i="70"/>
  <c r="AJ20" i="70"/>
  <c r="AJ28" i="70" s="1"/>
  <c r="AL20" i="70"/>
  <c r="AM20" i="70"/>
  <c r="AN20" i="70"/>
  <c r="AP20" i="70"/>
  <c r="AQ20" i="70"/>
  <c r="AR20" i="70"/>
  <c r="AT20" i="70"/>
  <c r="AU20" i="70"/>
  <c r="AV20" i="70"/>
  <c r="AW20" i="70"/>
  <c r="AX20" i="70"/>
  <c r="AY20" i="70"/>
  <c r="AZ20" i="70"/>
  <c r="BA20" i="70"/>
  <c r="BF20" i="70"/>
  <c r="BG20" i="70"/>
  <c r="BH20" i="70"/>
  <c r="BI20" i="70"/>
  <c r="BJ20" i="70"/>
  <c r="BK20" i="70"/>
  <c r="BL20" i="70"/>
  <c r="BM20" i="70"/>
  <c r="BN20" i="70"/>
  <c r="BO20" i="70"/>
  <c r="BP20" i="70"/>
  <c r="BQ20" i="70"/>
  <c r="BR20" i="70"/>
  <c r="BS20" i="70"/>
  <c r="BT20" i="70"/>
  <c r="BU20" i="70"/>
  <c r="BZ20" i="70"/>
  <c r="CA20" i="70"/>
  <c r="E21" i="70"/>
  <c r="I21" i="70"/>
  <c r="L21" i="70"/>
  <c r="M21" i="70"/>
  <c r="Q21" i="70"/>
  <c r="U21" i="70"/>
  <c r="X21" i="70"/>
  <c r="X20" i="70" s="1"/>
  <c r="Y21" i="70"/>
  <c r="AC21" i="70"/>
  <c r="AG21" i="70"/>
  <c r="AW21" i="70"/>
  <c r="BA21" i="70"/>
  <c r="BB21" i="70"/>
  <c r="BC21" i="70"/>
  <c r="BD21" i="70"/>
  <c r="BE21" i="70"/>
  <c r="BI21" i="70"/>
  <c r="BM21" i="70"/>
  <c r="BQ21" i="70"/>
  <c r="BR21" i="70"/>
  <c r="BV21" i="70" s="1"/>
  <c r="CD21" i="70" s="1"/>
  <c r="CH21" i="70" s="1"/>
  <c r="BS21" i="70"/>
  <c r="BT21" i="70"/>
  <c r="BW21" i="70"/>
  <c r="CB21" i="70"/>
  <c r="CE21" i="70"/>
  <c r="CI21" i="70" s="1"/>
  <c r="E22" i="70"/>
  <c r="I22" i="70"/>
  <c r="M22" i="70"/>
  <c r="BB22" i="70"/>
  <c r="BC22" i="70"/>
  <c r="BD22" i="70"/>
  <c r="BR22" i="70"/>
  <c r="BS22" i="70"/>
  <c r="BT22" i="70"/>
  <c r="CC22" i="70"/>
  <c r="B23" i="70"/>
  <c r="C23" i="70"/>
  <c r="E23" i="70" s="1"/>
  <c r="F23" i="70"/>
  <c r="G23" i="70"/>
  <c r="J23" i="70"/>
  <c r="K23" i="70"/>
  <c r="M23" i="70"/>
  <c r="N23" i="70"/>
  <c r="O23" i="70"/>
  <c r="R23" i="70"/>
  <c r="S23" i="70"/>
  <c r="V23" i="70"/>
  <c r="V28" i="70" s="1"/>
  <c r="W23" i="70"/>
  <c r="Z23" i="70"/>
  <c r="AA23" i="70"/>
  <c r="AC23" i="70"/>
  <c r="AD23" i="70"/>
  <c r="AE23" i="70"/>
  <c r="AH23" i="70"/>
  <c r="AI23" i="70"/>
  <c r="AK23" i="70" s="1"/>
  <c r="AL23" i="70"/>
  <c r="AM23" i="70"/>
  <c r="AO23" i="70" s="1"/>
  <c r="AP23" i="70"/>
  <c r="AQ23" i="70"/>
  <c r="AS23" i="70"/>
  <c r="AT23" i="70"/>
  <c r="AU23" i="70"/>
  <c r="AW23" i="70" s="1"/>
  <c r="AX23" i="70"/>
  <c r="AX28" i="70" s="1"/>
  <c r="AY23" i="70"/>
  <c r="BA23" i="70" s="1"/>
  <c r="BD23" i="70"/>
  <c r="BF23" i="70"/>
  <c r="BG23" i="70"/>
  <c r="BJ23" i="70"/>
  <c r="BK23" i="70"/>
  <c r="BM23" i="70" s="1"/>
  <c r="BN23" i="70"/>
  <c r="BN28" i="70" s="1"/>
  <c r="BO23" i="70"/>
  <c r="BQ23" i="70" s="1"/>
  <c r="BT23" i="70"/>
  <c r="BZ23" i="70"/>
  <c r="BZ28" i="70" s="1"/>
  <c r="BZ29" i="70" s="1"/>
  <c r="BB24" i="70"/>
  <c r="BC24" i="70"/>
  <c r="BW24" i="70" s="1"/>
  <c r="BD24" i="70"/>
  <c r="BR24" i="70"/>
  <c r="BV24" i="70" s="1"/>
  <c r="BS24" i="70"/>
  <c r="BT24" i="70"/>
  <c r="CA24" i="70"/>
  <c r="BB25" i="70"/>
  <c r="BC25" i="70"/>
  <c r="BD25" i="70"/>
  <c r="BE25" i="70" s="1"/>
  <c r="BR25" i="70"/>
  <c r="BV25" i="70" s="1"/>
  <c r="BS25" i="70"/>
  <c r="BT25" i="70"/>
  <c r="BU25" i="70" s="1"/>
  <c r="BW25" i="70"/>
  <c r="CA25" i="70"/>
  <c r="BB26" i="70"/>
  <c r="BC26" i="70"/>
  <c r="BW26" i="70" s="1"/>
  <c r="BD26" i="70"/>
  <c r="BR26" i="70"/>
  <c r="BV26" i="70" s="1"/>
  <c r="BS26" i="70"/>
  <c r="BT26" i="70"/>
  <c r="CA26" i="70"/>
  <c r="BB27" i="70"/>
  <c r="BC27" i="70"/>
  <c r="BW27" i="70" s="1"/>
  <c r="CE27" i="70" s="1"/>
  <c r="CI27" i="70" s="1"/>
  <c r="BD27" i="70"/>
  <c r="BR27" i="70"/>
  <c r="BV27" i="70" s="1"/>
  <c r="CD27" i="70" s="1"/>
  <c r="BS27" i="70"/>
  <c r="BT27" i="70"/>
  <c r="BX27" i="70" s="1"/>
  <c r="CF27" i="70" s="1"/>
  <c r="CJ27" i="70" s="1"/>
  <c r="F28" i="70"/>
  <c r="F29" i="70" s="1"/>
  <c r="H28" i="70"/>
  <c r="J28" i="70"/>
  <c r="J29" i="70" s="1"/>
  <c r="K28" i="70"/>
  <c r="L28" i="70"/>
  <c r="M28" i="70" s="1"/>
  <c r="N28" i="70"/>
  <c r="P28" i="70"/>
  <c r="P29" i="70" s="1"/>
  <c r="X28" i="70"/>
  <c r="AA28" i="70"/>
  <c r="AD28" i="70"/>
  <c r="AF28" i="70"/>
  <c r="AI28" i="70"/>
  <c r="AL28" i="70"/>
  <c r="AN28" i="70"/>
  <c r="AP28" i="70"/>
  <c r="AQ28" i="70"/>
  <c r="AR28" i="70"/>
  <c r="AT28" i="70"/>
  <c r="AV28" i="70"/>
  <c r="AZ28" i="70"/>
  <c r="BF28" i="70"/>
  <c r="BH28" i="70"/>
  <c r="BL28" i="70"/>
  <c r="BP28" i="70"/>
  <c r="L29" i="70"/>
  <c r="AN29" i="70"/>
  <c r="AT29" i="70"/>
  <c r="BN29" i="70"/>
  <c r="E33" i="70"/>
  <c r="I33" i="70"/>
  <c r="M33" i="70"/>
  <c r="Q33" i="70"/>
  <c r="U33" i="70"/>
  <c r="Y33" i="70"/>
  <c r="AC33" i="70"/>
  <c r="AG33" i="70"/>
  <c r="AK33" i="70"/>
  <c r="AO33" i="70"/>
  <c r="AS33" i="70"/>
  <c r="AW33" i="70"/>
  <c r="BA33" i="70"/>
  <c r="BB33" i="70"/>
  <c r="BC33" i="70"/>
  <c r="BW33" i="70" s="1"/>
  <c r="CE33" i="70" s="1"/>
  <c r="CI33" i="70" s="1"/>
  <c r="BD33" i="70"/>
  <c r="BE33" i="70"/>
  <c r="BI33" i="70"/>
  <c r="BM33" i="70"/>
  <c r="BQ33" i="70"/>
  <c r="BR33" i="70"/>
  <c r="BV33" i="70" s="1"/>
  <c r="CD33" i="70" s="1"/>
  <c r="CH33" i="70" s="1"/>
  <c r="BS33" i="70"/>
  <c r="BT33" i="70"/>
  <c r="CC33" i="70"/>
  <c r="E34" i="70"/>
  <c r="I34" i="70"/>
  <c r="M34" i="70"/>
  <c r="Q34" i="70"/>
  <c r="U34" i="70"/>
  <c r="Y34" i="70"/>
  <c r="AC34" i="70"/>
  <c r="AG34" i="70"/>
  <c r="AK34" i="70"/>
  <c r="AO34" i="70"/>
  <c r="AS34" i="70"/>
  <c r="AW34" i="70"/>
  <c r="BA34" i="70"/>
  <c r="BB34" i="70"/>
  <c r="BC34" i="70"/>
  <c r="BD34" i="70"/>
  <c r="BI34" i="70"/>
  <c r="BM34" i="70"/>
  <c r="BQ34" i="70"/>
  <c r="BR34" i="70"/>
  <c r="BS34" i="70"/>
  <c r="BW34" i="70" s="1"/>
  <c r="CE34" i="70" s="1"/>
  <c r="CI34" i="70" s="1"/>
  <c r="BT34" i="70"/>
  <c r="BU34" i="70"/>
  <c r="CC34" i="70"/>
  <c r="E35" i="70"/>
  <c r="I35" i="70"/>
  <c r="M35" i="70"/>
  <c r="Q35" i="70"/>
  <c r="U35" i="70"/>
  <c r="X35" i="70"/>
  <c r="Y35" i="70"/>
  <c r="AC35" i="70"/>
  <c r="AG35" i="70"/>
  <c r="AK35" i="70"/>
  <c r="AO35" i="70"/>
  <c r="AS35" i="70"/>
  <c r="AW35" i="70"/>
  <c r="BA35" i="70"/>
  <c r="BB35" i="70"/>
  <c r="BC35" i="70"/>
  <c r="BD35" i="70"/>
  <c r="BE35" i="70" s="1"/>
  <c r="BH35" i="70"/>
  <c r="BI35" i="70" s="1"/>
  <c r="BM35" i="70"/>
  <c r="BQ35" i="70"/>
  <c r="BR35" i="70"/>
  <c r="BV35" i="70" s="1"/>
  <c r="CD35" i="70" s="1"/>
  <c r="CH35" i="70" s="1"/>
  <c r="BS35" i="70"/>
  <c r="BT35" i="70"/>
  <c r="BW35" i="70"/>
  <c r="CC35" i="70"/>
  <c r="CE35" i="70"/>
  <c r="CI35" i="70"/>
  <c r="BB36" i="70"/>
  <c r="BC36" i="70"/>
  <c r="BW36" i="70" s="1"/>
  <c r="CE36" i="70" s="1"/>
  <c r="CI36" i="70" s="1"/>
  <c r="BD36" i="70"/>
  <c r="BR36" i="70"/>
  <c r="BV36" i="70" s="1"/>
  <c r="CD36" i="70" s="1"/>
  <c r="CH36" i="70" s="1"/>
  <c r="BS36" i="70"/>
  <c r="BT36" i="70"/>
  <c r="BX36" i="70" s="1"/>
  <c r="CF36" i="70" s="1"/>
  <c r="CJ36" i="70" s="1"/>
  <c r="CK36" i="70" s="1"/>
  <c r="CC36" i="70"/>
  <c r="CG36" i="70"/>
  <c r="B37" i="70"/>
  <c r="C37" i="70"/>
  <c r="C42" i="70" s="1"/>
  <c r="D37" i="70"/>
  <c r="E37" i="70"/>
  <c r="F37" i="70"/>
  <c r="G37" i="70"/>
  <c r="G42" i="70" s="1"/>
  <c r="H37" i="70"/>
  <c r="J37" i="70"/>
  <c r="K37" i="70"/>
  <c r="L37" i="70"/>
  <c r="N37" i="70"/>
  <c r="O37" i="70"/>
  <c r="O42" i="70" s="1"/>
  <c r="P37" i="70"/>
  <c r="R37" i="70"/>
  <c r="R42" i="70" s="1"/>
  <c r="S37" i="70"/>
  <c r="T37" i="70"/>
  <c r="T42" i="70" s="1"/>
  <c r="V37" i="70"/>
  <c r="W37" i="70"/>
  <c r="X37" i="70"/>
  <c r="Y37" i="70"/>
  <c r="Z37" i="70"/>
  <c r="AA37" i="70"/>
  <c r="AA42" i="70" s="1"/>
  <c r="AB37" i="70"/>
  <c r="AC37" i="70"/>
  <c r="AD37" i="70"/>
  <c r="AE37" i="70"/>
  <c r="AE42" i="70" s="1"/>
  <c r="AF37" i="70"/>
  <c r="AG37" i="70"/>
  <c r="AH37" i="70"/>
  <c r="AI37" i="70"/>
  <c r="AI42" i="70" s="1"/>
  <c r="AJ37" i="70"/>
  <c r="AL37" i="70"/>
  <c r="AM37" i="70"/>
  <c r="AN37" i="70"/>
  <c r="AP37" i="70"/>
  <c r="AQ37" i="70"/>
  <c r="AQ42" i="70" s="1"/>
  <c r="AR37" i="70"/>
  <c r="AT37" i="70"/>
  <c r="AT42" i="70" s="1"/>
  <c r="AU37" i="70"/>
  <c r="AV37" i="70"/>
  <c r="AV42" i="70" s="1"/>
  <c r="AX37" i="70"/>
  <c r="AY37" i="70"/>
  <c r="AY42" i="70" s="1"/>
  <c r="AZ37" i="70"/>
  <c r="BB37" i="70"/>
  <c r="BF37" i="70"/>
  <c r="BG37" i="70"/>
  <c r="BG42" i="70" s="1"/>
  <c r="BH37" i="70"/>
  <c r="BJ37" i="70"/>
  <c r="BJ42" i="70" s="1"/>
  <c r="BK37" i="70"/>
  <c r="BL37" i="70"/>
  <c r="BN37" i="70"/>
  <c r="BO37" i="70"/>
  <c r="BO42" i="70" s="1"/>
  <c r="BP37" i="70"/>
  <c r="BS37" i="70"/>
  <c r="BZ37" i="70"/>
  <c r="CA37" i="70"/>
  <c r="CA42" i="70" s="1"/>
  <c r="CB37" i="70"/>
  <c r="E38" i="70"/>
  <c r="Y38" i="70"/>
  <c r="AC38" i="70"/>
  <c r="AG38" i="70"/>
  <c r="AW38" i="70"/>
  <c r="BA38" i="70"/>
  <c r="BB38" i="70"/>
  <c r="BC38" i="70"/>
  <c r="BD38" i="70"/>
  <c r="BI38" i="70"/>
  <c r="BM38" i="70"/>
  <c r="BQ38" i="70"/>
  <c r="BR38" i="70"/>
  <c r="BS38" i="70"/>
  <c r="BW38" i="70" s="1"/>
  <c r="BT38" i="70"/>
  <c r="BU38" i="70" s="1"/>
  <c r="CC38" i="70"/>
  <c r="E39" i="70"/>
  <c r="BB39" i="70"/>
  <c r="BC39" i="70"/>
  <c r="BD39" i="70"/>
  <c r="BI39" i="70"/>
  <c r="BR39" i="70"/>
  <c r="BS39" i="70"/>
  <c r="BT39" i="70"/>
  <c r="BU39" i="70" s="1"/>
  <c r="BV39" i="70"/>
  <c r="CD39" i="70" s="1"/>
  <c r="CH39" i="70" s="1"/>
  <c r="BW39" i="70"/>
  <c r="CE39" i="70" s="1"/>
  <c r="CI39" i="70" s="1"/>
  <c r="BX39" i="70"/>
  <c r="BY39" i="70" s="1"/>
  <c r="CC39" i="70"/>
  <c r="CF39" i="70"/>
  <c r="CJ39" i="70" s="1"/>
  <c r="BB40" i="70"/>
  <c r="BC40" i="70"/>
  <c r="BD40" i="70"/>
  <c r="BR40" i="70"/>
  <c r="BV40" i="70" s="1"/>
  <c r="CD40" i="70" s="1"/>
  <c r="CH40" i="70" s="1"/>
  <c r="BS40" i="70"/>
  <c r="BT40" i="70"/>
  <c r="CC40" i="70"/>
  <c r="BB41" i="70"/>
  <c r="BC41" i="70"/>
  <c r="BD41" i="70"/>
  <c r="BR41" i="70"/>
  <c r="BV41" i="70" s="1"/>
  <c r="CD41" i="70" s="1"/>
  <c r="CH41" i="70" s="1"/>
  <c r="BS41" i="70"/>
  <c r="BT41" i="70"/>
  <c r="BX41" i="70" s="1"/>
  <c r="CF41" i="70" s="1"/>
  <c r="CC41" i="70"/>
  <c r="B42" i="70"/>
  <c r="D42" i="70"/>
  <c r="F42" i="70"/>
  <c r="H42" i="70"/>
  <c r="J42" i="70"/>
  <c r="K42" i="70"/>
  <c r="L42" i="70"/>
  <c r="M42" i="70" s="1"/>
  <c r="N42" i="70"/>
  <c r="P42" i="70"/>
  <c r="Q42" i="70" s="1"/>
  <c r="S42" i="70"/>
  <c r="V42" i="70"/>
  <c r="X42" i="70"/>
  <c r="Z42" i="70"/>
  <c r="AB42" i="70"/>
  <c r="AD42" i="70"/>
  <c r="AF42" i="70"/>
  <c r="AH42" i="70"/>
  <c r="AJ42" i="70"/>
  <c r="AL42" i="70"/>
  <c r="AM42" i="70"/>
  <c r="AN42" i="70"/>
  <c r="AO42" i="70" s="1"/>
  <c r="AP42" i="70"/>
  <c r="AR42" i="70"/>
  <c r="AS42" i="70" s="1"/>
  <c r="AU42" i="70"/>
  <c r="AX42" i="70"/>
  <c r="AZ42" i="70"/>
  <c r="BA42" i="70" s="1"/>
  <c r="BF42" i="70"/>
  <c r="BR42" i="70" s="1"/>
  <c r="BH42" i="70"/>
  <c r="BK42" i="70"/>
  <c r="BS42" i="70" s="1"/>
  <c r="BN42" i="70"/>
  <c r="BP42" i="70"/>
  <c r="BQ42" i="70" s="1"/>
  <c r="BZ42" i="70"/>
  <c r="CB42" i="70"/>
  <c r="CC42" i="70" s="1"/>
  <c r="E43" i="70"/>
  <c r="I43" i="70"/>
  <c r="M43" i="70"/>
  <c r="Q43" i="70"/>
  <c r="U43" i="70"/>
  <c r="AC43" i="70"/>
  <c r="AG43" i="70"/>
  <c r="AK43" i="70"/>
  <c r="AO43" i="70"/>
  <c r="AS43" i="70"/>
  <c r="AW43" i="70"/>
  <c r="BA43" i="70"/>
  <c r="BB43" i="70"/>
  <c r="BC43" i="70"/>
  <c r="BD43" i="70"/>
  <c r="BM43" i="70"/>
  <c r="BQ43" i="70"/>
  <c r="BR43" i="70"/>
  <c r="BV43" i="70" s="1"/>
  <c r="CD43" i="70" s="1"/>
  <c r="CH43" i="70" s="1"/>
  <c r="BS43" i="70"/>
  <c r="BT43" i="70"/>
  <c r="BW43" i="70"/>
  <c r="CC43" i="70"/>
  <c r="CE43" i="70"/>
  <c r="CI43" i="70" s="1"/>
  <c r="E44" i="70"/>
  <c r="I44" i="70"/>
  <c r="M44" i="70"/>
  <c r="AG44" i="70"/>
  <c r="AK44" i="70"/>
  <c r="AO44" i="70"/>
  <c r="AW44" i="70"/>
  <c r="BB44" i="70"/>
  <c r="BC44" i="70"/>
  <c r="BD44" i="70"/>
  <c r="BI44" i="70"/>
  <c r="BR44" i="70"/>
  <c r="BS44" i="70"/>
  <c r="BT44" i="70"/>
  <c r="BU44" i="70" s="1"/>
  <c r="BV44" i="70"/>
  <c r="CD44" i="70" s="1"/>
  <c r="CH44" i="70" s="1"/>
  <c r="BW44" i="70"/>
  <c r="CE44" i="70" s="1"/>
  <c r="CI44" i="70" s="1"/>
  <c r="BX44" i="70"/>
  <c r="BY44" i="70" s="1"/>
  <c r="CC44" i="70"/>
  <c r="CF44" i="70"/>
  <c r="CJ44" i="70" s="1"/>
  <c r="B45" i="70"/>
  <c r="B49" i="70" s="1"/>
  <c r="C45" i="70"/>
  <c r="C49" i="70" s="1"/>
  <c r="D45" i="70"/>
  <c r="D49" i="70" s="1"/>
  <c r="F45" i="70"/>
  <c r="G45" i="70"/>
  <c r="H45" i="70"/>
  <c r="J45" i="70"/>
  <c r="K45" i="70"/>
  <c r="K49" i="70" s="1"/>
  <c r="L45" i="70"/>
  <c r="N45" i="70"/>
  <c r="O45" i="70"/>
  <c r="P45" i="70"/>
  <c r="R45" i="70"/>
  <c r="S45" i="70"/>
  <c r="S49" i="70" s="1"/>
  <c r="T45" i="70"/>
  <c r="V45" i="70"/>
  <c r="W45" i="70" s="1"/>
  <c r="Z45" i="70"/>
  <c r="Z49" i="70" s="1"/>
  <c r="AA45" i="70"/>
  <c r="AA49" i="70" s="1"/>
  <c r="AB45" i="70"/>
  <c r="AB49" i="70" s="1"/>
  <c r="AC49" i="70" s="1"/>
  <c r="AD45" i="70"/>
  <c r="AE45" i="70" s="1"/>
  <c r="AF45" i="70" s="1"/>
  <c r="AH45" i="70"/>
  <c r="AH49" i="70" s="1"/>
  <c r="AH50" i="70" s="1"/>
  <c r="AH52" i="70" s="1"/>
  <c r="AI45" i="70"/>
  <c r="AJ45" i="70"/>
  <c r="AJ49" i="70" s="1"/>
  <c r="AK49" i="70" s="1"/>
  <c r="AL45" i="70"/>
  <c r="AM45" i="70"/>
  <c r="AM49" i="70" s="1"/>
  <c r="AM50" i="70" s="1"/>
  <c r="AM52" i="70" s="1"/>
  <c r="AN45" i="70"/>
  <c r="AP45" i="70"/>
  <c r="AP49" i="70" s="1"/>
  <c r="AP50" i="70" s="1"/>
  <c r="AP52" i="70" s="1"/>
  <c r="AQ45" i="70"/>
  <c r="AR45" i="70"/>
  <c r="AR49" i="70" s="1"/>
  <c r="AT45" i="70"/>
  <c r="AU45" i="70"/>
  <c r="AU49" i="70" s="1"/>
  <c r="AU50" i="70" s="1"/>
  <c r="AU52" i="70" s="1"/>
  <c r="AV45" i="70"/>
  <c r="AX45" i="70"/>
  <c r="AX49" i="70" s="1"/>
  <c r="AX50" i="70" s="1"/>
  <c r="AX52" i="70" s="1"/>
  <c r="AY45" i="70"/>
  <c r="AZ45" i="70"/>
  <c r="AZ49" i="70" s="1"/>
  <c r="BA49" i="70" s="1"/>
  <c r="BF45" i="70"/>
  <c r="BG45" i="70"/>
  <c r="BH45" i="70"/>
  <c r="BJ45" i="70"/>
  <c r="BK45" i="70"/>
  <c r="BL45" i="70"/>
  <c r="BT45" i="70" s="1"/>
  <c r="BN45" i="70"/>
  <c r="BO45" i="70"/>
  <c r="BP45" i="70"/>
  <c r="BR45" i="70"/>
  <c r="BZ45" i="70"/>
  <c r="CA45" i="70"/>
  <c r="CA49" i="70" s="1"/>
  <c r="CA50" i="70" s="1"/>
  <c r="CB45" i="70"/>
  <c r="CC45" i="70"/>
  <c r="BB46" i="70"/>
  <c r="BC46" i="70"/>
  <c r="BW46" i="70" s="1"/>
  <c r="CE46" i="70" s="1"/>
  <c r="BD46" i="70"/>
  <c r="BR46" i="70"/>
  <c r="BV46" i="70" s="1"/>
  <c r="CD46" i="70" s="1"/>
  <c r="CH46" i="70" s="1"/>
  <c r="BS46" i="70"/>
  <c r="BT46" i="70"/>
  <c r="BX46" i="70" s="1"/>
  <c r="CF46" i="70" s="1"/>
  <c r="CJ46" i="70" s="1"/>
  <c r="CC46" i="70"/>
  <c r="CI46" i="70"/>
  <c r="E47" i="70"/>
  <c r="BB47" i="70"/>
  <c r="BC47" i="70"/>
  <c r="BD47" i="70"/>
  <c r="BX47" i="70" s="1"/>
  <c r="BR47" i="70"/>
  <c r="BS47" i="70"/>
  <c r="BW47" i="70" s="1"/>
  <c r="BT47" i="70"/>
  <c r="BV47" i="70"/>
  <c r="CD47" i="70" s="1"/>
  <c r="CH47" i="70" s="1"/>
  <c r="CC47" i="70"/>
  <c r="CE47" i="70"/>
  <c r="CI47" i="70" s="1"/>
  <c r="BB48" i="70"/>
  <c r="BC48" i="70"/>
  <c r="BW48" i="70" s="1"/>
  <c r="CE48" i="70" s="1"/>
  <c r="BD48" i="70"/>
  <c r="BR48" i="70"/>
  <c r="BV48" i="70" s="1"/>
  <c r="CD48" i="70" s="1"/>
  <c r="CH48" i="70" s="1"/>
  <c r="BS48" i="70"/>
  <c r="BT48" i="70"/>
  <c r="BX48" i="70" s="1"/>
  <c r="CF48" i="70" s="1"/>
  <c r="CC48" i="70"/>
  <c r="CI48" i="70"/>
  <c r="F49" i="70"/>
  <c r="F50" i="70" s="1"/>
  <c r="G49" i="70"/>
  <c r="H49" i="70"/>
  <c r="J49" i="70"/>
  <c r="L49" i="70"/>
  <c r="N49" i="70"/>
  <c r="N50" i="70" s="1"/>
  <c r="O49" i="70"/>
  <c r="P49" i="70"/>
  <c r="R49" i="70"/>
  <c r="R50" i="70" s="1"/>
  <c r="T49" i="70"/>
  <c r="V49" i="70"/>
  <c r="V50" i="70" s="1"/>
  <c r="AD49" i="70"/>
  <c r="AD50" i="70" s="1"/>
  <c r="AI49" i="70"/>
  <c r="AL49" i="70"/>
  <c r="AL50" i="70" s="1"/>
  <c r="AN49" i="70"/>
  <c r="AQ49" i="70"/>
  <c r="AQ50" i="70" s="1"/>
  <c r="AQ52" i="70" s="1"/>
  <c r="AT49" i="70"/>
  <c r="AT50" i="70" s="1"/>
  <c r="AV49" i="70"/>
  <c r="AW49" i="70" s="1"/>
  <c r="AY49" i="70"/>
  <c r="BF49" i="70"/>
  <c r="BG49" i="70"/>
  <c r="BH49" i="70"/>
  <c r="BJ49" i="70"/>
  <c r="BJ50" i="70" s="1"/>
  <c r="BJ52" i="70" s="1"/>
  <c r="BK49" i="70"/>
  <c r="BL49" i="70"/>
  <c r="BN49" i="70"/>
  <c r="BO49" i="70"/>
  <c r="BO50" i="70" s="1"/>
  <c r="BO52" i="70" s="1"/>
  <c r="BP49" i="70"/>
  <c r="BQ49" i="70"/>
  <c r="BZ49" i="70"/>
  <c r="CB49" i="70"/>
  <c r="CC49" i="70" s="1"/>
  <c r="C50" i="70"/>
  <c r="C52" i="70" s="1"/>
  <c r="G50" i="70"/>
  <c r="G52" i="70" s="1"/>
  <c r="K50" i="70"/>
  <c r="K52" i="70" s="1"/>
  <c r="O50" i="70"/>
  <c r="O52" i="70" s="1"/>
  <c r="S50" i="70"/>
  <c r="S52" i="70" s="1"/>
  <c r="AI50" i="70"/>
  <c r="AI52" i="70" s="1"/>
  <c r="AY50" i="70"/>
  <c r="AY52" i="70" s="1"/>
  <c r="BN50" i="70"/>
  <c r="BN52" i="70" s="1"/>
  <c r="BZ50" i="70"/>
  <c r="BB51" i="70"/>
  <c r="BC51" i="70"/>
  <c r="BD51" i="70"/>
  <c r="BR51" i="70"/>
  <c r="BS51" i="70"/>
  <c r="BT51" i="70"/>
  <c r="F52" i="70"/>
  <c r="N52" i="70"/>
  <c r="R52" i="70"/>
  <c r="V52" i="70"/>
  <c r="AD52" i="70"/>
  <c r="AL52" i="70"/>
  <c r="AT52" i="70"/>
  <c r="B54" i="70"/>
  <c r="C54" i="70"/>
  <c r="D54" i="70"/>
  <c r="F54" i="70"/>
  <c r="G54" i="70"/>
  <c r="H54" i="70"/>
  <c r="J54" i="70"/>
  <c r="K54" i="70"/>
  <c r="L54" i="70"/>
  <c r="N54" i="70"/>
  <c r="O54" i="70"/>
  <c r="P54" i="70"/>
  <c r="R54" i="70"/>
  <c r="S54" i="70"/>
  <c r="T54" i="70"/>
  <c r="V54" i="70"/>
  <c r="W54" i="70"/>
  <c r="X54" i="70"/>
  <c r="Z54" i="70"/>
  <c r="AA54" i="70"/>
  <c r="AB54" i="70"/>
  <c r="AD54" i="70"/>
  <c r="AE54" i="70"/>
  <c r="AF54" i="70"/>
  <c r="AH54" i="70"/>
  <c r="AI54" i="70"/>
  <c r="AJ54" i="70"/>
  <c r="AL54" i="70"/>
  <c r="AM54" i="70"/>
  <c r="AN54" i="70"/>
  <c r="AP54" i="70"/>
  <c r="AQ54" i="70"/>
  <c r="AR54" i="70"/>
  <c r="AT54" i="70"/>
  <c r="AU54" i="70"/>
  <c r="AV54" i="70"/>
  <c r="AX54" i="70"/>
  <c r="AY54" i="70"/>
  <c r="AZ54" i="70"/>
  <c r="BF54" i="70"/>
  <c r="BG54" i="70"/>
  <c r="BH54" i="70"/>
  <c r="BJ54" i="70"/>
  <c r="BK54" i="70"/>
  <c r="BL54" i="70"/>
  <c r="BN54" i="70"/>
  <c r="BO54" i="70"/>
  <c r="BP54" i="70"/>
  <c r="BS54" i="70"/>
  <c r="BZ54" i="70"/>
  <c r="CA54" i="70"/>
  <c r="CB54" i="70" s="1"/>
  <c r="BB55" i="70"/>
  <c r="BC55" i="70"/>
  <c r="BW55" i="70" s="1"/>
  <c r="BD55" i="70"/>
  <c r="BR55" i="70"/>
  <c r="BV55" i="70" s="1"/>
  <c r="CD55" i="70" s="1"/>
  <c r="BS55" i="70"/>
  <c r="BT55" i="70"/>
  <c r="BX55" i="70" s="1"/>
  <c r="CA55" i="70"/>
  <c r="CB55" i="70" s="1"/>
  <c r="CF55" i="70" s="1"/>
  <c r="BB56" i="70"/>
  <c r="BC56" i="70"/>
  <c r="BW56" i="70" s="1"/>
  <c r="BD56" i="70"/>
  <c r="BR56" i="70"/>
  <c r="BV56" i="70" s="1"/>
  <c r="CD56" i="70" s="1"/>
  <c r="BS56" i="70"/>
  <c r="BT56" i="70"/>
  <c r="BX56" i="70" s="1"/>
  <c r="CA56" i="70"/>
  <c r="CB56" i="70" s="1"/>
  <c r="CF56" i="70" s="1"/>
  <c r="AI57" i="70"/>
  <c r="AJ57" i="70"/>
  <c r="AM57" i="70"/>
  <c r="AN57" i="70"/>
  <c r="AQ57" i="70"/>
  <c r="AU57" i="70"/>
  <c r="AV57" i="70" s="1"/>
  <c r="BD57" i="70" s="1"/>
  <c r="BB57" i="70"/>
  <c r="BR57" i="70"/>
  <c r="BV57" i="70" s="1"/>
  <c r="CD57" i="70" s="1"/>
  <c r="BS57" i="70"/>
  <c r="BT57" i="70"/>
  <c r="CA57" i="70"/>
  <c r="CB57" i="70" s="1"/>
  <c r="Z50" i="70" l="1"/>
  <c r="Z52" i="70" s="1"/>
  <c r="BB52" i="70" s="1"/>
  <c r="BB49" i="70"/>
  <c r="CH25" i="70"/>
  <c r="CD25" i="70"/>
  <c r="BX57" i="70"/>
  <c r="BC54" i="70"/>
  <c r="BS49" i="70"/>
  <c r="BG50" i="70"/>
  <c r="BG52" i="70" s="1"/>
  <c r="M49" i="70"/>
  <c r="L50" i="70"/>
  <c r="I49" i="70"/>
  <c r="H50" i="70"/>
  <c r="BY47" i="70"/>
  <c r="CI45" i="70"/>
  <c r="CI49" i="70" s="1"/>
  <c r="CG46" i="70"/>
  <c r="AS49" i="70"/>
  <c r="BB42" i="70"/>
  <c r="BU33" i="70"/>
  <c r="BX33" i="70"/>
  <c r="CB25" i="70"/>
  <c r="CE25" i="70"/>
  <c r="CI25" i="70" s="1"/>
  <c r="BU24" i="70"/>
  <c r="BX24" i="70"/>
  <c r="BY24" i="70" s="1"/>
  <c r="CH24" i="70"/>
  <c r="CD24" i="70"/>
  <c r="E20" i="70"/>
  <c r="D28" i="70"/>
  <c r="BT54" i="70"/>
  <c r="BR54" i="70"/>
  <c r="BX51" i="70"/>
  <c r="CB50" i="70"/>
  <c r="CC50" i="70" s="1"/>
  <c r="BP50" i="70"/>
  <c r="BK50" i="70"/>
  <c r="BK52" i="70" s="1"/>
  <c r="AO49" i="70"/>
  <c r="U49" i="70"/>
  <c r="T50" i="70"/>
  <c r="Q49" i="70"/>
  <c r="P50" i="70"/>
  <c r="J50" i="70"/>
  <c r="J52" i="70" s="1"/>
  <c r="X45" i="70"/>
  <c r="X49" i="70" s="1"/>
  <c r="W49" i="70"/>
  <c r="BU43" i="70"/>
  <c r="BX43" i="70"/>
  <c r="CF43" i="70" s="1"/>
  <c r="CG43" i="70" s="1"/>
  <c r="BI42" i="70"/>
  <c r="BT42" i="70"/>
  <c r="BU42" i="70" s="1"/>
  <c r="BV38" i="70"/>
  <c r="BM37" i="70"/>
  <c r="BL42" i="70"/>
  <c r="BM42" i="70" s="1"/>
  <c r="AW42" i="70"/>
  <c r="BD42" i="70"/>
  <c r="U42" i="70"/>
  <c r="BT28" i="70"/>
  <c r="AP29" i="70"/>
  <c r="AL29" i="70"/>
  <c r="T28" i="70"/>
  <c r="U28" i="70" s="1"/>
  <c r="C28" i="70"/>
  <c r="C29" i="70" s="1"/>
  <c r="BX25" i="70"/>
  <c r="BY25" i="70" s="1"/>
  <c r="BX23" i="70"/>
  <c r="CB51" i="70" s="1"/>
  <c r="CB52" i="70" s="1"/>
  <c r="U23" i="70"/>
  <c r="S28" i="70"/>
  <c r="BU21" i="70"/>
  <c r="BX21" i="70"/>
  <c r="CF21" i="70" s="1"/>
  <c r="BK28" i="70"/>
  <c r="BG28" i="70"/>
  <c r="AY28" i="70"/>
  <c r="AY29" i="70" s="1"/>
  <c r="AK28" i="70"/>
  <c r="AJ29" i="70"/>
  <c r="AC20" i="70"/>
  <c r="AB28" i="70"/>
  <c r="AC28" i="70" s="1"/>
  <c r="Z28" i="70"/>
  <c r="Z29" i="70" s="1"/>
  <c r="CG14" i="70"/>
  <c r="CJ14" i="70"/>
  <c r="CK14" i="70" s="1"/>
  <c r="X5" i="70"/>
  <c r="Y7" i="70"/>
  <c r="BD7" i="70"/>
  <c r="BE7" i="70" s="1"/>
  <c r="BB11" i="70"/>
  <c r="BV51" i="70"/>
  <c r="BW51" i="70"/>
  <c r="BI49" i="70"/>
  <c r="BR49" i="70"/>
  <c r="AA50" i="70"/>
  <c r="AA52" i="70" s="1"/>
  <c r="B50" i="70"/>
  <c r="B52" i="70" s="1"/>
  <c r="BE43" i="70"/>
  <c r="AK42" i="70"/>
  <c r="AG42" i="70"/>
  <c r="AC42" i="70"/>
  <c r="I42" i="70"/>
  <c r="E42" i="70"/>
  <c r="BW41" i="70"/>
  <c r="CE41" i="70" s="1"/>
  <c r="CI41" i="70" s="1"/>
  <c r="BW40" i="70"/>
  <c r="CE40" i="70" s="1"/>
  <c r="CI40" i="70" s="1"/>
  <c r="BX40" i="70"/>
  <c r="CF40" i="70" s="1"/>
  <c r="CC37" i="70"/>
  <c r="BQ37" i="70"/>
  <c r="BA37" i="70"/>
  <c r="BV34" i="70"/>
  <c r="CD34" i="70" s="1"/>
  <c r="CH34" i="70" s="1"/>
  <c r="BE26" i="70"/>
  <c r="BE24" i="70"/>
  <c r="BR23" i="70"/>
  <c r="AH28" i="70"/>
  <c r="BC23" i="70"/>
  <c r="BE23" i="70" s="1"/>
  <c r="R28" i="70"/>
  <c r="R29" i="70" s="1"/>
  <c r="BX22" i="70"/>
  <c r="CF22" i="70" s="1"/>
  <c r="BV22" i="70"/>
  <c r="CD22" i="70" s="1"/>
  <c r="CH22" i="70" s="1"/>
  <c r="CH20" i="70" s="1"/>
  <c r="BW22" i="70"/>
  <c r="AG20" i="70"/>
  <c r="Q20" i="70"/>
  <c r="I20" i="70"/>
  <c r="AI29" i="70"/>
  <c r="BP19" i="70"/>
  <c r="AX19" i="70"/>
  <c r="AX29" i="70" s="1"/>
  <c r="AR19" i="70"/>
  <c r="AM19" i="70"/>
  <c r="AH19" i="70"/>
  <c r="H19" i="70"/>
  <c r="H29" i="70" s="1"/>
  <c r="BR11" i="70"/>
  <c r="BI9" i="70"/>
  <c r="BT9" i="70"/>
  <c r="Y9" i="70"/>
  <c r="BD9" i="70"/>
  <c r="BE9" i="70" s="1"/>
  <c r="BM5" i="70"/>
  <c r="BL11" i="70"/>
  <c r="BM11" i="70" s="1"/>
  <c r="BR5" i="70"/>
  <c r="BX17" i="70"/>
  <c r="CF17" i="70" s="1"/>
  <c r="CJ17" i="70" s="1"/>
  <c r="BV17" i="70"/>
  <c r="CD17" i="70" s="1"/>
  <c r="CH17" i="70" s="1"/>
  <c r="BW17" i="70"/>
  <c r="CE17" i="70" s="1"/>
  <c r="CI17" i="70" s="1"/>
  <c r="BW13" i="70"/>
  <c r="CE13" i="70" s="1"/>
  <c r="CI13" i="70" s="1"/>
  <c r="BW12" i="70"/>
  <c r="CE12" i="70" s="1"/>
  <c r="CI12" i="70" s="1"/>
  <c r="BX12" i="70"/>
  <c r="CF12" i="70" s="1"/>
  <c r="AD19" i="70"/>
  <c r="AD29" i="70" s="1"/>
  <c r="AA19" i="70"/>
  <c r="AA29" i="70" s="1"/>
  <c r="BV10" i="70"/>
  <c r="CD10" i="70" s="1"/>
  <c r="CH10" i="70" s="1"/>
  <c r="BW10" i="70"/>
  <c r="CE10" i="70" s="1"/>
  <c r="CI10" i="70" s="1"/>
  <c r="BW8" i="70"/>
  <c r="CE8" i="70" s="1"/>
  <c r="CI8" i="70" s="1"/>
  <c r="BW7" i="70"/>
  <c r="CE7" i="70" s="1"/>
  <c r="CI7" i="70" s="1"/>
  <c r="BV7" i="70"/>
  <c r="CD7" i="70" s="1"/>
  <c r="CH7" i="70" s="1"/>
  <c r="BW6" i="70"/>
  <c r="BO19" i="70"/>
  <c r="BC5" i="70"/>
  <c r="S11" i="70"/>
  <c r="S19" i="70" s="1"/>
  <c r="S29" i="70" s="1"/>
  <c r="Q11" i="70"/>
  <c r="M11" i="70"/>
  <c r="I11" i="70"/>
  <c r="E11" i="70"/>
  <c r="BW54" i="70"/>
  <c r="CF57" i="70"/>
  <c r="BC57" i="70"/>
  <c r="BW57" i="70" s="1"/>
  <c r="CE57" i="70" s="1"/>
  <c r="CE56" i="70"/>
  <c r="CE55" i="70"/>
  <c r="CE54" i="70"/>
  <c r="BS50" i="70"/>
  <c r="BS52" i="70"/>
  <c r="BB50" i="70"/>
  <c r="CG48" i="70"/>
  <c r="CJ48" i="70"/>
  <c r="CK48" i="70" s="1"/>
  <c r="CG41" i="70"/>
  <c r="CJ41" i="70"/>
  <c r="CK41" i="70" s="1"/>
  <c r="BD54" i="70"/>
  <c r="BX54" i="70" s="1"/>
  <c r="CF54" i="70" s="1"/>
  <c r="BB54" i="70"/>
  <c r="BV54" i="70" s="1"/>
  <c r="CD54" i="70" s="1"/>
  <c r="BD45" i="70"/>
  <c r="AF49" i="70"/>
  <c r="BD49" i="70" s="1"/>
  <c r="X50" i="70"/>
  <c r="E49" i="70"/>
  <c r="D50" i="70"/>
  <c r="CG40" i="70"/>
  <c r="CJ40" i="70"/>
  <c r="CK40" i="70" s="1"/>
  <c r="BW37" i="70"/>
  <c r="CE38" i="70"/>
  <c r="BH50" i="70"/>
  <c r="BF50" i="70"/>
  <c r="AZ50" i="70"/>
  <c r="AV50" i="70"/>
  <c r="AR50" i="70"/>
  <c r="AN50" i="70"/>
  <c r="AJ50" i="70"/>
  <c r="AB50" i="70"/>
  <c r="BT49" i="70"/>
  <c r="BU49" i="70" s="1"/>
  <c r="AE49" i="70"/>
  <c r="AE50" i="70" s="1"/>
  <c r="AE52" i="70" s="1"/>
  <c r="CF47" i="70"/>
  <c r="CK46" i="70"/>
  <c r="CH45" i="70"/>
  <c r="CH49" i="70" s="1"/>
  <c r="BB45" i="70"/>
  <c r="BC45" i="70"/>
  <c r="CK44" i="70"/>
  <c r="CG44" i="70"/>
  <c r="CJ43" i="70"/>
  <c r="CK39" i="70"/>
  <c r="CG39" i="70"/>
  <c r="BE38" i="70"/>
  <c r="BX38" i="70"/>
  <c r="BI37" i="70"/>
  <c r="BT37" i="70"/>
  <c r="BU37" i="70" s="1"/>
  <c r="BR37" i="70"/>
  <c r="BU35" i="70"/>
  <c r="BX35" i="70"/>
  <c r="BW42" i="70"/>
  <c r="BI28" i="70"/>
  <c r="BD28" i="70"/>
  <c r="AV29" i="70"/>
  <c r="AS28" i="70"/>
  <c r="AR29" i="70"/>
  <c r="AS29" i="70" s="1"/>
  <c r="BS45" i="70"/>
  <c r="BW45" i="70" s="1"/>
  <c r="E45" i="70"/>
  <c r="BX45" i="70"/>
  <c r="BV45" i="70"/>
  <c r="AW37" i="70"/>
  <c r="BD37" i="70"/>
  <c r="BC37" i="70"/>
  <c r="W42" i="70"/>
  <c r="Y42" i="70" s="1"/>
  <c r="BY33" i="70"/>
  <c r="CF33" i="70"/>
  <c r="BP29" i="70"/>
  <c r="BM28" i="70"/>
  <c r="BA28" i="70"/>
  <c r="AZ29" i="70"/>
  <c r="BA29" i="70" s="1"/>
  <c r="BB28" i="70"/>
  <c r="V29" i="70"/>
  <c r="BB29" i="70" s="1"/>
  <c r="CH27" i="70"/>
  <c r="CB26" i="70"/>
  <c r="CE26" i="70"/>
  <c r="CI26" i="70" s="1"/>
  <c r="BU26" i="70"/>
  <c r="BX26" i="70"/>
  <c r="BY26" i="70" s="1"/>
  <c r="CD26" i="70"/>
  <c r="CH26" i="70" s="1"/>
  <c r="CJ22" i="70"/>
  <c r="CE22" i="70"/>
  <c r="BY22" i="70"/>
  <c r="BE34" i="70"/>
  <c r="BX34" i="70"/>
  <c r="BJ28" i="70"/>
  <c r="Y28" i="70"/>
  <c r="B28" i="70"/>
  <c r="B29" i="70" s="1"/>
  <c r="CA23" i="70"/>
  <c r="CB24" i="70"/>
  <c r="CE24" i="70"/>
  <c r="CI24" i="70" s="1"/>
  <c r="BI23" i="70"/>
  <c r="BS23" i="70"/>
  <c r="BU23" i="70" s="1"/>
  <c r="AG23" i="70"/>
  <c r="AE28" i="70"/>
  <c r="AE29" i="70" s="1"/>
  <c r="BB23" i="70"/>
  <c r="BV23" i="70" s="1"/>
  <c r="CD23" i="70" s="1"/>
  <c r="Q23" i="70"/>
  <c r="O28" i="70"/>
  <c r="CB20" i="70"/>
  <c r="CC21" i="70"/>
  <c r="BW20" i="70"/>
  <c r="CA28" i="70"/>
  <c r="CA29" i="70" s="1"/>
  <c r="BC20" i="70"/>
  <c r="AU28" i="70"/>
  <c r="AU29" i="70" s="1"/>
  <c r="AM28" i="70"/>
  <c r="AM29" i="70" s="1"/>
  <c r="AO29" i="70" s="1"/>
  <c r="BB19" i="70"/>
  <c r="BK19" i="70"/>
  <c r="BS19" i="70" s="1"/>
  <c r="BS18" i="70"/>
  <c r="BT18" i="70"/>
  <c r="BR18" i="70"/>
  <c r="BF19" i="70"/>
  <c r="Y23" i="70"/>
  <c r="W28" i="70"/>
  <c r="I23" i="70"/>
  <c r="G28" i="70"/>
  <c r="I28" i="70" s="1"/>
  <c r="CD20" i="70"/>
  <c r="BX20" i="70"/>
  <c r="BY21" i="70"/>
  <c r="BV20" i="70"/>
  <c r="BO28" i="70"/>
  <c r="BO29" i="70" s="1"/>
  <c r="BK29" i="70"/>
  <c r="BS28" i="70"/>
  <c r="BU28" i="70" s="1"/>
  <c r="BG29" i="70"/>
  <c r="BD18" i="70"/>
  <c r="AB19" i="70"/>
  <c r="BB18" i="70"/>
  <c r="W19" i="70"/>
  <c r="BC19" i="70" s="1"/>
  <c r="BC18" i="70"/>
  <c r="CF15" i="70"/>
  <c r="CJ16" i="70"/>
  <c r="CD16" i="70"/>
  <c r="BV15" i="70"/>
  <c r="BV18" i="70" s="1"/>
  <c r="BW15" i="70"/>
  <c r="BW18" i="70" s="1"/>
  <c r="CE16" i="70"/>
  <c r="BX15" i="70"/>
  <c r="BX18" i="70" s="1"/>
  <c r="CG12" i="70"/>
  <c r="CJ12" i="70"/>
  <c r="CK12" i="70" s="1"/>
  <c r="AG11" i="70"/>
  <c r="AF19" i="70"/>
  <c r="BC11" i="70"/>
  <c r="BX10" i="70"/>
  <c r="T11" i="70"/>
  <c r="U11" i="70" s="1"/>
  <c r="BU9" i="70"/>
  <c r="BX9" i="70"/>
  <c r="CG8" i="70"/>
  <c r="CJ8" i="70"/>
  <c r="CK8" i="70" s="1"/>
  <c r="CD5" i="70"/>
  <c r="CD11" i="70" s="1"/>
  <c r="CF6" i="70"/>
  <c r="BS11" i="70"/>
  <c r="Y20" i="70"/>
  <c r="BD20" i="70"/>
  <c r="BE20" i="70" s="1"/>
  <c r="BB20" i="70"/>
  <c r="BL19" i="70"/>
  <c r="BM19" i="70" s="1"/>
  <c r="E19" i="70"/>
  <c r="CC18" i="70"/>
  <c r="K19" i="70"/>
  <c r="K29" i="70" s="1"/>
  <c r="M29" i="70" s="1"/>
  <c r="BT15" i="70"/>
  <c r="BR15" i="70"/>
  <c r="BD15" i="70"/>
  <c r="BB15" i="70"/>
  <c r="O19" i="70"/>
  <c r="Q19" i="70" s="1"/>
  <c r="G19" i="70"/>
  <c r="I19" i="70" s="1"/>
  <c r="BY14" i="70"/>
  <c r="CB11" i="70"/>
  <c r="CH6" i="70"/>
  <c r="CH5" i="70" s="1"/>
  <c r="CH11" i="70" s="1"/>
  <c r="BV5" i="70"/>
  <c r="BV11" i="70" s="1"/>
  <c r="BH5" i="70"/>
  <c r="BI7" i="70"/>
  <c r="BT7" i="70"/>
  <c r="BW5" i="70"/>
  <c r="BW11" i="70" s="1"/>
  <c r="CE6" i="70"/>
  <c r="BS5" i="70"/>
  <c r="BB5" i="70"/>
  <c r="Y5" i="70"/>
  <c r="CJ21" i="70" l="1"/>
  <c r="CK21" i="70" s="1"/>
  <c r="CF20" i="70"/>
  <c r="CG21" i="70"/>
  <c r="BS29" i="70"/>
  <c r="BV28" i="70"/>
  <c r="CJ20" i="70"/>
  <c r="CF26" i="70"/>
  <c r="BE37" i="70"/>
  <c r="BQ19" i="70"/>
  <c r="AH29" i="70"/>
  <c r="BV37" i="70"/>
  <c r="BV42" i="70" s="1"/>
  <c r="CD38" i="70"/>
  <c r="Q50" i="70"/>
  <c r="P52" i="70"/>
  <c r="Q52" i="70" s="1"/>
  <c r="U50" i="70"/>
  <c r="T52" i="70"/>
  <c r="U52" i="70" s="1"/>
  <c r="BQ50" i="70"/>
  <c r="BP52" i="70"/>
  <c r="BQ52" i="70" s="1"/>
  <c r="CF51" i="70"/>
  <c r="CJ51" i="70" s="1"/>
  <c r="E28" i="70"/>
  <c r="D29" i="70"/>
  <c r="E29" i="70" s="1"/>
  <c r="I50" i="70"/>
  <c r="H52" i="70"/>
  <c r="I52" i="70" s="1"/>
  <c r="M50" i="70"/>
  <c r="L52" i="70"/>
  <c r="M52" i="70" s="1"/>
  <c r="BL50" i="70"/>
  <c r="BC49" i="70"/>
  <c r="BE49" i="70" s="1"/>
  <c r="BD5" i="70"/>
  <c r="BE5" i="70" s="1"/>
  <c r="X11" i="70"/>
  <c r="AK29" i="70"/>
  <c r="CF25" i="70"/>
  <c r="BX7" i="70"/>
  <c r="BU7" i="70"/>
  <c r="CC11" i="70"/>
  <c r="CB19" i="70"/>
  <c r="CC19" i="70" s="1"/>
  <c r="M19" i="70"/>
  <c r="CG6" i="70"/>
  <c r="CJ6" i="70"/>
  <c r="CF10" i="70"/>
  <c r="CJ10" i="70" s="1"/>
  <c r="BY10" i="70"/>
  <c r="AG19" i="70"/>
  <c r="AF29" i="70"/>
  <c r="AG29" i="70" s="1"/>
  <c r="CE15" i="70"/>
  <c r="CE18" i="70" s="1"/>
  <c r="CI16" i="70"/>
  <c r="CI15" i="70" s="1"/>
  <c r="CI18" i="70" s="1"/>
  <c r="CG16" i="70"/>
  <c r="BV19" i="70"/>
  <c r="CJ15" i="70"/>
  <c r="CK16" i="70"/>
  <c r="CD28" i="70"/>
  <c r="BW23" i="70"/>
  <c r="BC28" i="70"/>
  <c r="W29" i="70"/>
  <c r="BR19" i="70"/>
  <c r="BF29" i="70"/>
  <c r="O29" i="70"/>
  <c r="Q29" i="70" s="1"/>
  <c r="CE23" i="70"/>
  <c r="CI23" i="70" s="1"/>
  <c r="AO28" i="70"/>
  <c r="CF34" i="70"/>
  <c r="BY34" i="70"/>
  <c r="CI22" i="70"/>
  <c r="CI20" i="70" s="1"/>
  <c r="CI28" i="70" s="1"/>
  <c r="CE20" i="70"/>
  <c r="CE28" i="70" s="1"/>
  <c r="CG22" i="70"/>
  <c r="BL29" i="70"/>
  <c r="BM29" i="70" s="1"/>
  <c r="BQ29" i="70"/>
  <c r="CJ33" i="70"/>
  <c r="CG33" i="70"/>
  <c r="CD45" i="70"/>
  <c r="CD49" i="70" s="1"/>
  <c r="BV49" i="70"/>
  <c r="BV50" i="70" s="1"/>
  <c r="BV52" i="70" s="1"/>
  <c r="Q28" i="70"/>
  <c r="AW28" i="70"/>
  <c r="BX37" i="70"/>
  <c r="BY37" i="70" s="1"/>
  <c r="BY38" i="70"/>
  <c r="CF38" i="70"/>
  <c r="AC50" i="70"/>
  <c r="AB52" i="70"/>
  <c r="AC52" i="70" s="1"/>
  <c r="AO50" i="70"/>
  <c r="AN52" i="70"/>
  <c r="AO52" i="70" s="1"/>
  <c r="AW50" i="70"/>
  <c r="AV52" i="70"/>
  <c r="AW52" i="70" s="1"/>
  <c r="BR50" i="70"/>
  <c r="BF52" i="70"/>
  <c r="BR52" i="70" s="1"/>
  <c r="CE5" i="70"/>
  <c r="CE11" i="70" s="1"/>
  <c r="CI6" i="70"/>
  <c r="CI5" i="70" s="1"/>
  <c r="CI11" i="70" s="1"/>
  <c r="BT5" i="70"/>
  <c r="BU5" i="70" s="1"/>
  <c r="BI5" i="70"/>
  <c r="BH11" i="70"/>
  <c r="BY9" i="70"/>
  <c r="CF9" i="70"/>
  <c r="BY18" i="70"/>
  <c r="BW19" i="70"/>
  <c r="CD15" i="70"/>
  <c r="CD18" i="70" s="1"/>
  <c r="CD19" i="70" s="1"/>
  <c r="CH16" i="70"/>
  <c r="CH15" i="70" s="1"/>
  <c r="CH18" i="70" s="1"/>
  <c r="CH19" i="70" s="1"/>
  <c r="CF18" i="70"/>
  <c r="CG15" i="70"/>
  <c r="T19" i="70"/>
  <c r="AB29" i="70"/>
  <c r="BV29" i="70"/>
  <c r="BY20" i="70"/>
  <c r="BX28" i="70"/>
  <c r="G29" i="70"/>
  <c r="I29" i="70" s="1"/>
  <c r="BW28" i="70"/>
  <c r="BW29" i="70" s="1"/>
  <c r="CC20" i="70"/>
  <c r="CB23" i="70"/>
  <c r="CF23" i="70" s="1"/>
  <c r="CF24" i="70"/>
  <c r="BR28" i="70"/>
  <c r="BJ29" i="70"/>
  <c r="CK22" i="70"/>
  <c r="CH23" i="70"/>
  <c r="CH28" i="70" s="1"/>
  <c r="CH29" i="70" s="1"/>
  <c r="BZ51" i="70"/>
  <c r="CG26" i="70"/>
  <c r="CJ26" i="70"/>
  <c r="AG28" i="70"/>
  <c r="BQ28" i="70"/>
  <c r="BC42" i="70"/>
  <c r="BE42" i="70" s="1"/>
  <c r="W50" i="70"/>
  <c r="CF45" i="70"/>
  <c r="BY45" i="70"/>
  <c r="BX49" i="70"/>
  <c r="CE45" i="70"/>
  <c r="CE49" i="70" s="1"/>
  <c r="BW49" i="70"/>
  <c r="BW50" i="70" s="1"/>
  <c r="BW52" i="70" s="1"/>
  <c r="AW29" i="70"/>
  <c r="BE28" i="70"/>
  <c r="BY35" i="70"/>
  <c r="CF35" i="70"/>
  <c r="CK43" i="70"/>
  <c r="CG47" i="70"/>
  <c r="CJ47" i="70"/>
  <c r="AK50" i="70"/>
  <c r="AJ52" i="70"/>
  <c r="AK52" i="70" s="1"/>
  <c r="AS50" i="70"/>
  <c r="AR52" i="70"/>
  <c r="AS52" i="70" s="1"/>
  <c r="BA50" i="70"/>
  <c r="AZ52" i="70"/>
  <c r="BA52" i="70" s="1"/>
  <c r="BT50" i="70"/>
  <c r="BU50" i="70" s="1"/>
  <c r="BI50" i="70"/>
  <c r="BH52" i="70"/>
  <c r="CE37" i="70"/>
  <c r="CE42" i="70" s="1"/>
  <c r="CI38" i="70"/>
  <c r="CI37" i="70" s="1"/>
  <c r="CI42" i="70" s="1"/>
  <c r="CI50" i="70" s="1"/>
  <c r="E50" i="70"/>
  <c r="D52" i="70"/>
  <c r="E52" i="70" s="1"/>
  <c r="Y50" i="70"/>
  <c r="X52" i="70"/>
  <c r="AG49" i="70"/>
  <c r="AF50" i="70"/>
  <c r="CB28" i="70" l="1"/>
  <c r="CJ25" i="70"/>
  <c r="CG25" i="70"/>
  <c r="Y11" i="70"/>
  <c r="X19" i="70"/>
  <c r="BD11" i="70"/>
  <c r="BE11" i="70" s="1"/>
  <c r="BM50" i="70"/>
  <c r="BL52" i="70"/>
  <c r="BM52" i="70" s="1"/>
  <c r="CH38" i="70"/>
  <c r="CH37" i="70" s="1"/>
  <c r="CH42" i="70" s="1"/>
  <c r="CH50" i="70" s="1"/>
  <c r="CD37" i="70"/>
  <c r="CD42" i="70" s="1"/>
  <c r="CD50" i="70" s="1"/>
  <c r="AG50" i="70"/>
  <c r="AF52" i="70"/>
  <c r="AG52" i="70" s="1"/>
  <c r="BD50" i="70"/>
  <c r="BI52" i="70"/>
  <c r="BT52" i="70"/>
  <c r="BU52" i="70" s="1"/>
  <c r="CE50" i="70"/>
  <c r="W52" i="70"/>
  <c r="BC52" i="70" s="1"/>
  <c r="BC50" i="70"/>
  <c r="CD51" i="70"/>
  <c r="BZ52" i="70"/>
  <c r="CJ23" i="70"/>
  <c r="CJ28" i="70" s="1"/>
  <c r="CG23" i="70"/>
  <c r="AC29" i="70"/>
  <c r="U19" i="70"/>
  <c r="T29" i="70"/>
  <c r="U29" i="70" s="1"/>
  <c r="CG18" i="70"/>
  <c r="CJ9" i="70"/>
  <c r="CK9" i="70" s="1"/>
  <c r="CG9" i="70"/>
  <c r="BI11" i="70"/>
  <c r="BT11" i="70"/>
  <c r="BU11" i="70" s="1"/>
  <c r="BH19" i="70"/>
  <c r="CK33" i="70"/>
  <c r="CG34" i="70"/>
  <c r="CJ34" i="70"/>
  <c r="CK34" i="70" s="1"/>
  <c r="BR29" i="70"/>
  <c r="BC29" i="70"/>
  <c r="CA51" i="70"/>
  <c r="BY23" i="70"/>
  <c r="CG20" i="70"/>
  <c r="CI19" i="70"/>
  <c r="Y52" i="70"/>
  <c r="BD52" i="70"/>
  <c r="BE52" i="70" s="1"/>
  <c r="CK47" i="70"/>
  <c r="CJ45" i="70"/>
  <c r="CJ35" i="70"/>
  <c r="CK35" i="70" s="1"/>
  <c r="CG35" i="70"/>
  <c r="BY49" i="70"/>
  <c r="CG45" i="70"/>
  <c r="CF49" i="70"/>
  <c r="CG24" i="70"/>
  <c r="CJ24" i="70"/>
  <c r="CC28" i="70"/>
  <c r="CB29" i="70"/>
  <c r="CC29" i="70" s="1"/>
  <c r="BY28" i="70"/>
  <c r="CG38" i="70"/>
  <c r="CF37" i="70"/>
  <c r="CG37" i="70" s="1"/>
  <c r="CJ38" i="70"/>
  <c r="CI29" i="70"/>
  <c r="BX42" i="70"/>
  <c r="BY42" i="70" s="1"/>
  <c r="CF28" i="70"/>
  <c r="CD29" i="70"/>
  <c r="CJ18" i="70"/>
  <c r="CK15" i="70"/>
  <c r="CE19" i="70"/>
  <c r="CE29" i="70" s="1"/>
  <c r="CK6" i="70"/>
  <c r="BY7" i="70"/>
  <c r="CF7" i="70"/>
  <c r="BX5" i="70"/>
  <c r="CK20" i="70"/>
  <c r="X29" i="70" l="1"/>
  <c r="Y19" i="70"/>
  <c r="BD19" i="70"/>
  <c r="BE19" i="70" s="1"/>
  <c r="CG7" i="70"/>
  <c r="CJ7" i="70"/>
  <c r="CF5" i="70"/>
  <c r="BY5" i="70"/>
  <c r="BX11" i="70"/>
  <c r="CK38" i="70"/>
  <c r="CJ37" i="70"/>
  <c r="CK37" i="70" s="1"/>
  <c r="CG49" i="70"/>
  <c r="BX50" i="70"/>
  <c r="CK45" i="70"/>
  <c r="CJ49" i="70"/>
  <c r="CJ42" i="70"/>
  <c r="CK42" i="70" s="1"/>
  <c r="BI19" i="70"/>
  <c r="BT19" i="70"/>
  <c r="BU19" i="70" s="1"/>
  <c r="BH29" i="70"/>
  <c r="CK28" i="70"/>
  <c r="CH51" i="70"/>
  <c r="CH52" i="70" s="1"/>
  <c r="CD52" i="70"/>
  <c r="CK18" i="70"/>
  <c r="CG28" i="70"/>
  <c r="CE51" i="70"/>
  <c r="CA52" i="70"/>
  <c r="CC52" i="70" s="1"/>
  <c r="CC51" i="70"/>
  <c r="BE50" i="70"/>
  <c r="CF42" i="70"/>
  <c r="CG42" i="70" s="1"/>
  <c r="BD29" i="70" l="1"/>
  <c r="BE29" i="70" s="1"/>
  <c r="Y29" i="70"/>
  <c r="CI51" i="70"/>
  <c r="CE52" i="70"/>
  <c r="CG51" i="70"/>
  <c r="BI29" i="70"/>
  <c r="BT29" i="70"/>
  <c r="BU29" i="70" s="1"/>
  <c r="CK49" i="70"/>
  <c r="CJ50" i="70"/>
  <c r="BY50" i="70"/>
  <c r="BX52" i="70"/>
  <c r="BY52" i="70" s="1"/>
  <c r="CK7" i="70"/>
  <c r="CJ5" i="70"/>
  <c r="CF50" i="70"/>
  <c r="BY11" i="70"/>
  <c r="BX19" i="70"/>
  <c r="CG5" i="70"/>
  <c r="CF11" i="70"/>
  <c r="CG11" i="70" l="1"/>
  <c r="CF19" i="70"/>
  <c r="BY19" i="70"/>
  <c r="BX29" i="70"/>
  <c r="BY29" i="70" s="1"/>
  <c r="CG50" i="70"/>
  <c r="CF52" i="70"/>
  <c r="CG52" i="70" s="1"/>
  <c r="CK5" i="70"/>
  <c r="CJ11" i="70"/>
  <c r="CK50" i="70"/>
  <c r="CJ52" i="70"/>
  <c r="CI52" i="70"/>
  <c r="CK51" i="70"/>
  <c r="CK52" i="70" l="1"/>
  <c r="CK11" i="70"/>
  <c r="CJ19" i="70"/>
  <c r="CG19" i="70"/>
  <c r="CF29" i="70"/>
  <c r="CG29" i="70" s="1"/>
  <c r="CK19" i="70" l="1"/>
  <c r="CJ29" i="70"/>
  <c r="CK29" i="70" s="1"/>
</calcChain>
</file>

<file path=xl/sharedStrings.xml><?xml version="1.0" encoding="utf-8"?>
<sst xmlns="http://schemas.openxmlformats.org/spreadsheetml/2006/main" count="273" uniqueCount="81">
  <si>
    <t>Dologi kiadások</t>
  </si>
  <si>
    <t>Intézmények összesen:</t>
  </si>
  <si>
    <t>Felújítás</t>
  </si>
  <si>
    <t>BEVÉTELI ELŐIRÁNYZAT MINDÖSSZESEN:</t>
  </si>
  <si>
    <t>Személyi juttatások</t>
  </si>
  <si>
    <t>Munkaadókat terhelő járulékok</t>
  </si>
  <si>
    <t>Ellátottak pénzbeli juttatásai</t>
  </si>
  <si>
    <t>KIADÁSI ELŐIRÁNYZAT MINDÖSSZESEN:</t>
  </si>
  <si>
    <t>Kőszeg Város Önkormányzata</t>
  </si>
  <si>
    <t xml:space="preserve">Kőszegi Közös Önkormányzati Hivatal </t>
  </si>
  <si>
    <t>Chernel Kálmán Városi Könyvtár</t>
  </si>
  <si>
    <t>Beruházás</t>
  </si>
  <si>
    <t>Felhalmozási célú átvett pénzeszközök</t>
  </si>
  <si>
    <t>Kőszegi Városi Múzeum</t>
  </si>
  <si>
    <t>Előző évi maradvány</t>
  </si>
  <si>
    <t>Közhatalmi bevételek</t>
  </si>
  <si>
    <t>Működési bevételek</t>
  </si>
  <si>
    <t>Felhalmozási bevételek</t>
  </si>
  <si>
    <t>Működési célú átvett pénzeszközök</t>
  </si>
  <si>
    <t>Felhalmozási célú támogatások államháztartáson belülről</t>
  </si>
  <si>
    <t>Egyéb felhalmozási célú kiadások</t>
  </si>
  <si>
    <t xml:space="preserve">                - ebből felhalmozási célú állami támogatás </t>
  </si>
  <si>
    <t xml:space="preserve">KÖLTSÉGVETÉSI BEVÉTELEK ÖSSZESEN: </t>
  </si>
  <si>
    <t>Működési célú költségvetési bevételek összesen:</t>
  </si>
  <si>
    <t>Felhalmozási célú költségvetési bevételek összesen: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</si>
  <si>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</si>
  <si>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</si>
  <si>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</si>
  <si>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               -ebből elvonások, befizetések</t>
  </si>
  <si>
    <t>Működési célú költségvetési kiadások összesen: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</si>
  <si>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</si>
  <si>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</si>
  <si>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</si>
  <si>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  - ebből állami támogatás önkormányzati feladatokhoz</t>
  </si>
  <si>
    <t>Működési célú támogatások álamháztartáson belülről</t>
  </si>
  <si>
    <t xml:space="preserve">Egyéb működési célú kiadások </t>
  </si>
  <si>
    <t xml:space="preserve">               -ebből tartalékok</t>
  </si>
  <si>
    <t>Jurisics-vár Műv. Központ és Várszínház</t>
  </si>
  <si>
    <t xml:space="preserve"> - ebből egyéb működési célú támogatás áht-n belülről</t>
  </si>
  <si>
    <t xml:space="preserve">               -ebből működési célú támogatások áht-n belülre</t>
  </si>
  <si>
    <t xml:space="preserve">               -ebből működési célú támogatások áht-n kívülre</t>
  </si>
  <si>
    <t>Központi irányítószervi támogatás</t>
  </si>
  <si>
    <t xml:space="preserve">Kőszeg Város Önkormányzata és intézményei </t>
  </si>
  <si>
    <t xml:space="preserve">     -  ebből egyéb felh c visszat. támogatások, kölcsönök</t>
  </si>
  <si>
    <t xml:space="preserve">     -  ebből egyéb felh. célú átvett pénzeszközök</t>
  </si>
  <si>
    <t xml:space="preserve">               -ebből felh. C. visszat. támogatások, kölcsönök nyújtása</t>
  </si>
  <si>
    <t xml:space="preserve">               -ebből egyéb felh. célú támogatások áht-n blülre</t>
  </si>
  <si>
    <t xml:space="preserve">               -ebből egyéb felh. célú támogatások áht-n kívülre</t>
  </si>
  <si>
    <t xml:space="preserve">  -ebből  szakmai létszám</t>
  </si>
  <si>
    <t xml:space="preserve">  - ebből  technikai létszám</t>
  </si>
  <si>
    <t>Kőszeg Város Önkormányzata és intézményei központi írányítószervi támogatást nettósítva</t>
  </si>
  <si>
    <t>LÉTSZÁM (engedélyezett létszámkeret közfogalkoztatottak nélkül)</t>
  </si>
  <si>
    <t>KÖZFOGLALKOZTATOTTAK létszáma</t>
  </si>
  <si>
    <t>Kőszegi Szociális Gondozási Központ</t>
  </si>
  <si>
    <t>eredeti előirányzat</t>
  </si>
  <si>
    <t>Újvárosi Óvoda székhely Kőszeg</t>
  </si>
  <si>
    <t>Újvárosi Óvoda Összesen</t>
  </si>
  <si>
    <t>Újvárosi Óvoda-Kőszegfalvi tagóvoda</t>
  </si>
  <si>
    <t>Újvárosi Óvoda-Velemi tagóvoda</t>
  </si>
  <si>
    <t>Bevételi előirányzatok (Ft-ban)</t>
  </si>
  <si>
    <t>Kiadási előirányzatok (Ft-ban)</t>
  </si>
  <si>
    <t>teljesítés %-ban</t>
  </si>
  <si>
    <t xml:space="preserve">               -ebből állami támogatás</t>
  </si>
  <si>
    <t xml:space="preserve">               -ebből államin felüli működési támogatás</t>
  </si>
  <si>
    <t xml:space="preserve">               -ebből államin felüli felhalmozási támogatás</t>
  </si>
  <si>
    <t>Kőszeg Város Önkormányzata és intézményei bevételei és kiadásai 2020. évben</t>
  </si>
  <si>
    <t>módosított ei. 2020.08.31.</t>
  </si>
  <si>
    <t>teljesítés 2020.08.31.</t>
  </si>
  <si>
    <t>Meseváros Óvoda Székhely Kőszeg</t>
  </si>
  <si>
    <t xml:space="preserve">Meseváros Óvoda - Bölcsőde </t>
  </si>
  <si>
    <t>Meseváros Óvoda-Felsővárosi tagóvoda</t>
  </si>
  <si>
    <t>Meseváros Óvoda-Újvárosi tagóvoda</t>
  </si>
  <si>
    <t>Meseváros Óvoda-Kőszegfalvi tagóvoda</t>
  </si>
  <si>
    <t>Meseváros Óvoda-Velemi tagóvoda</t>
  </si>
  <si>
    <t>Meseváros Óvoda-Horvátzsidányi tagóvoda</t>
  </si>
  <si>
    <t>Meseváros Óvoda-Peresznyei tagóvoda</t>
  </si>
  <si>
    <t>Meseváros Óvoda Összesen</t>
  </si>
  <si>
    <t>módosított ei. 2020.12.31.</t>
  </si>
  <si>
    <t>teljesítés 2020.12.31.</t>
  </si>
  <si>
    <t>Államháztartáson belüli megelőlegezés</t>
  </si>
  <si>
    <t>3. melléklet a 16/2021.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</si>
</sst>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6" fillId="3" borderId="0" applyNumberFormat="0" applyBorder="0" applyAlignment="0" applyProtection="0"/>
    <xf numFmtId="0" fontId="36" fillId="7" borderId="1" applyNumberFormat="0" applyAlignment="0" applyProtection="0"/>
    <xf numFmtId="0" fontId="28" fillId="20" borderId="1" applyNumberFormat="0" applyAlignment="0" applyProtection="0"/>
    <xf numFmtId="0" fontId="19" fillId="21" borderId="2" applyNumberFormat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21" borderId="2" applyNumberFormat="0" applyAlignment="0" applyProtection="0"/>
    <xf numFmtId="0" fontId="24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14" fillId="7" borderId="1" applyNumberFormat="0" applyAlignment="0" applyProtection="0"/>
    <xf numFmtId="0" fontId="11" fillId="22" borderId="7" applyNumberFormat="0" applyFont="0" applyAlignment="0" applyProtection="0"/>
    <xf numFmtId="0" fontId="44" fillId="4" borderId="0" applyNumberFormat="0" applyBorder="0" applyAlignment="0" applyProtection="0"/>
    <xf numFmtId="0" fontId="45" fillId="20" borderId="8" applyNumberFormat="0" applyAlignment="0" applyProtection="0"/>
    <xf numFmtId="0" fontId="21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11" fillId="0" borderId="0"/>
    <xf numFmtId="0" fontId="33" fillId="0" borderId="0"/>
    <xf numFmtId="0" fontId="11" fillId="0" borderId="0"/>
    <xf numFmtId="0" fontId="34" fillId="0" borderId="0"/>
    <xf numFmtId="0" fontId="12" fillId="0" borderId="0"/>
    <xf numFmtId="0" fontId="51" fillId="0" borderId="0"/>
    <xf numFmtId="0" fontId="52" fillId="0" borderId="0"/>
    <xf numFmtId="0" fontId="11" fillId="0" borderId="0"/>
    <xf numFmtId="0" fontId="11" fillId="0" borderId="0"/>
    <xf numFmtId="0" fontId="12" fillId="22" borderId="7" applyNumberFormat="0" applyFont="0" applyAlignment="0" applyProtection="0"/>
    <xf numFmtId="0" fontId="23" fillId="20" borderId="8" applyNumberFormat="0" applyAlignment="0" applyProtection="0"/>
    <xf numFmtId="0" fontId="47" fillId="0" borderId="9" applyNumberFormat="0" applyFill="0" applyAlignment="0" applyProtection="0"/>
    <xf numFmtId="0" fontId="48" fillId="3" borderId="0" applyNumberFormat="0" applyBorder="0" applyAlignment="0" applyProtection="0"/>
    <xf numFmtId="0" fontId="49" fillId="23" borderId="0" applyNumberFormat="0" applyBorder="0" applyAlignment="0" applyProtection="0"/>
    <xf numFmtId="0" fontId="50" fillId="20" borderId="1" applyNumberFormat="0" applyAlignment="0" applyProtection="0"/>
    <xf numFmtId="0" fontId="15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64">
    <xf numFmtId="0" fontId="0" fillId="0" borderId="0" xfId="0"/>
    <xf numFmtId="0" fontId="5" fillId="0" borderId="0" xfId="0" applyFont="1" applyFill="1"/>
    <xf numFmtId="3" fontId="5" fillId="0" borderId="0" xfId="0" applyNumberFormat="1" applyFont="1" applyFill="1"/>
    <xf numFmtId="0" fontId="8" fillId="0" borderId="0" xfId="0" applyFont="1" applyFill="1"/>
    <xf numFmtId="0" fontId="10" fillId="0" borderId="0" xfId="0" applyFont="1" applyFill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3" fontId="8" fillId="0" borderId="12" xfId="0" applyNumberFormat="1" applyFont="1" applyFill="1" applyBorder="1"/>
    <xf numFmtId="3" fontId="8" fillId="0" borderId="0" xfId="0" applyNumberFormat="1" applyFont="1" applyFill="1"/>
    <xf numFmtId="0" fontId="8" fillId="0" borderId="13" xfId="0" applyFont="1" applyFill="1" applyBorder="1"/>
    <xf numFmtId="3" fontId="8" fillId="0" borderId="14" xfId="0" applyNumberFormat="1" applyFont="1" applyFill="1" applyBorder="1"/>
    <xf numFmtId="3" fontId="8" fillId="0" borderId="15" xfId="0" applyNumberFormat="1" applyFont="1" applyFill="1" applyBorder="1"/>
    <xf numFmtId="0" fontId="8" fillId="0" borderId="16" xfId="0" applyFont="1" applyFill="1" applyBorder="1"/>
    <xf numFmtId="3" fontId="8" fillId="0" borderId="17" xfId="0" applyNumberFormat="1" applyFont="1" applyFill="1" applyBorder="1"/>
    <xf numFmtId="0" fontId="8" fillId="0" borderId="18" xfId="0" applyFont="1" applyFill="1" applyBorder="1"/>
    <xf numFmtId="0" fontId="29" fillId="0" borderId="16" xfId="0" applyFont="1" applyFill="1" applyBorder="1"/>
    <xf numFmtId="3" fontId="29" fillId="0" borderId="11" xfId="0" applyNumberFormat="1" applyFont="1" applyFill="1" applyBorder="1"/>
    <xf numFmtId="3" fontId="29" fillId="0" borderId="12" xfId="0" applyNumberFormat="1" applyFont="1" applyFill="1" applyBorder="1"/>
    <xf numFmtId="3" fontId="29" fillId="0" borderId="14" xfId="0" applyNumberFormat="1" applyFont="1" applyFill="1" applyBorder="1"/>
    <xf numFmtId="3" fontId="29" fillId="0" borderId="19" xfId="0" applyNumberFormat="1" applyFont="1" applyFill="1" applyBorder="1"/>
    <xf numFmtId="0" fontId="8" fillId="0" borderId="0" xfId="0" applyFont="1" applyFill="1" applyAlignment="1">
      <alignment wrapText="1"/>
    </xf>
    <xf numFmtId="0" fontId="6" fillId="0" borderId="0" xfId="0" applyFont="1" applyFill="1" applyAlignment="1"/>
    <xf numFmtId="0" fontId="30" fillId="0" borderId="0" xfId="0" applyFont="1" applyFill="1"/>
    <xf numFmtId="0" fontId="9" fillId="0" borderId="0" xfId="0" applyFont="1" applyFill="1"/>
    <xf numFmtId="0" fontId="31" fillId="0" borderId="0" xfId="0" applyFont="1" applyFill="1"/>
    <xf numFmtId="0" fontId="7" fillId="0" borderId="0" xfId="0" applyFont="1" applyFill="1"/>
    <xf numFmtId="0" fontId="32" fillId="0" borderId="0" xfId="0" applyFont="1" applyFill="1"/>
    <xf numFmtId="3" fontId="32" fillId="0" borderId="0" xfId="0" applyNumberFormat="1" applyFont="1" applyFill="1" applyBorder="1"/>
    <xf numFmtId="0" fontId="32" fillId="0" borderId="0" xfId="0" applyFont="1" applyFill="1" applyBorder="1"/>
    <xf numFmtId="3" fontId="8" fillId="0" borderId="20" xfId="0" applyNumberFormat="1" applyFont="1" applyFill="1" applyBorder="1"/>
    <xf numFmtId="3" fontId="29" fillId="0" borderId="21" xfId="0" applyNumberFormat="1" applyFont="1" applyFill="1" applyBorder="1"/>
    <xf numFmtId="3" fontId="8" fillId="0" borderId="21" xfId="0" applyNumberFormat="1" applyFont="1" applyFill="1" applyBorder="1"/>
    <xf numFmtId="3" fontId="8" fillId="0" borderId="22" xfId="0" applyNumberFormat="1" applyFont="1" applyFill="1" applyBorder="1"/>
    <xf numFmtId="3" fontId="8" fillId="0" borderId="23" xfId="0" applyNumberFormat="1" applyFont="1" applyFill="1" applyBorder="1"/>
    <xf numFmtId="3" fontId="8" fillId="0" borderId="24" xfId="0" applyNumberFormat="1" applyFont="1" applyFill="1" applyBorder="1"/>
    <xf numFmtId="3" fontId="29" fillId="0" borderId="23" xfId="0" applyNumberFormat="1" applyFont="1" applyFill="1" applyBorder="1"/>
    <xf numFmtId="3" fontId="29" fillId="0" borderId="24" xfId="0" applyNumberFormat="1" applyFont="1" applyFill="1" applyBorder="1"/>
    <xf numFmtId="3" fontId="29" fillId="0" borderId="22" xfId="0" applyNumberFormat="1" applyFont="1" applyFill="1" applyBorder="1"/>
    <xf numFmtId="3" fontId="29" fillId="0" borderId="17" xfId="0" applyNumberFormat="1" applyFont="1" applyFill="1" applyBorder="1"/>
    <xf numFmtId="3" fontId="8" fillId="0" borderId="25" xfId="0" applyNumberFormat="1" applyFont="1" applyFill="1" applyBorder="1"/>
    <xf numFmtId="3" fontId="8" fillId="0" borderId="19" xfId="0" applyNumberFormat="1" applyFont="1" applyFill="1" applyBorder="1"/>
    <xf numFmtId="3" fontId="29" fillId="0" borderId="25" xfId="0" applyNumberFormat="1" applyFont="1" applyFill="1" applyBorder="1"/>
    <xf numFmtId="0" fontId="9" fillId="0" borderId="26" xfId="0" applyFont="1" applyFill="1" applyBorder="1"/>
    <xf numFmtId="3" fontId="32" fillId="0" borderId="27" xfId="0" applyNumberFormat="1" applyFont="1" applyFill="1" applyBorder="1" applyAlignment="1">
      <alignment horizontal="center"/>
    </xf>
    <xf numFmtId="3" fontId="9" fillId="0" borderId="28" xfId="0" applyNumberFormat="1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4" fontId="32" fillId="0" borderId="29" xfId="0" applyNumberFormat="1" applyFont="1" applyFill="1" applyBorder="1"/>
    <xf numFmtId="4" fontId="9" fillId="0" borderId="20" xfId="0" applyNumberFormat="1" applyFont="1" applyFill="1" applyBorder="1"/>
    <xf numFmtId="4" fontId="9" fillId="0" borderId="30" xfId="0" applyNumberFormat="1" applyFont="1" applyFill="1" applyBorder="1"/>
    <xf numFmtId="4" fontId="32" fillId="0" borderId="21" xfId="0" applyNumberFormat="1" applyFont="1" applyFill="1" applyBorder="1"/>
    <xf numFmtId="4" fontId="32" fillId="0" borderId="14" xfId="0" applyNumberFormat="1" applyFont="1" applyFill="1" applyBorder="1"/>
    <xf numFmtId="4" fontId="32" fillId="0" borderId="31" xfId="0" applyNumberFormat="1" applyFont="1" applyFill="1" applyBorder="1"/>
    <xf numFmtId="4" fontId="9" fillId="0" borderId="25" xfId="0" applyNumberFormat="1" applyFont="1" applyFill="1" applyBorder="1"/>
    <xf numFmtId="4" fontId="9" fillId="0" borderId="19" xfId="0" applyNumberFormat="1" applyFont="1" applyFill="1" applyBorder="1"/>
    <xf numFmtId="4" fontId="9" fillId="0" borderId="32" xfId="0" applyNumberFormat="1" applyFont="1" applyFill="1" applyBorder="1"/>
    <xf numFmtId="4" fontId="9" fillId="0" borderId="33" xfId="0" applyNumberFormat="1" applyFont="1" applyFill="1" applyBorder="1"/>
    <xf numFmtId="0" fontId="8" fillId="0" borderId="26" xfId="0" applyFont="1" applyFill="1" applyBorder="1"/>
    <xf numFmtId="0" fontId="29" fillId="0" borderId="27" xfId="0" applyFont="1" applyFill="1" applyBorder="1" applyAlignment="1">
      <alignment horizontal="left" indent="2"/>
    </xf>
    <xf numFmtId="0" fontId="8" fillId="0" borderId="27" xfId="0" applyFont="1" applyFill="1" applyBorder="1"/>
    <xf numFmtId="0" fontId="8" fillId="0" borderId="35" xfId="0" applyFont="1" applyFill="1" applyBorder="1"/>
    <xf numFmtId="0" fontId="29" fillId="0" borderId="27" xfId="0" applyFont="1" applyFill="1" applyBorder="1"/>
    <xf numFmtId="0" fontId="29" fillId="0" borderId="27" xfId="0" applyFont="1" applyFill="1" applyBorder="1" applyAlignment="1">
      <alignment horizontal="left" wrapText="1" indent="2"/>
    </xf>
    <xf numFmtId="0" fontId="8" fillId="0" borderId="26" xfId="0" applyFont="1" applyFill="1" applyBorder="1" applyAlignment="1">
      <alignment wrapText="1"/>
    </xf>
    <xf numFmtId="0" fontId="29" fillId="0" borderId="35" xfId="0" applyFont="1" applyFill="1" applyBorder="1"/>
    <xf numFmtId="3" fontId="8" fillId="0" borderId="36" xfId="0" applyNumberFormat="1" applyFont="1" applyFill="1" applyBorder="1"/>
    <xf numFmtId="3" fontId="29" fillId="0" borderId="37" xfId="0" applyNumberFormat="1" applyFont="1" applyFill="1" applyBorder="1"/>
    <xf numFmtId="3" fontId="8" fillId="0" borderId="37" xfId="0" applyNumberFormat="1" applyFont="1" applyFill="1" applyBorder="1"/>
    <xf numFmtId="3" fontId="8" fillId="0" borderId="38" xfId="0" applyNumberFormat="1" applyFont="1" applyFill="1" applyBorder="1"/>
    <xf numFmtId="3" fontId="8" fillId="0" borderId="39" xfId="0" applyNumberFormat="1" applyFont="1" applyFill="1" applyBorder="1"/>
    <xf numFmtId="3" fontId="29" fillId="0" borderId="39" xfId="0" applyNumberFormat="1" applyFont="1" applyFill="1" applyBorder="1"/>
    <xf numFmtId="3" fontId="29" fillId="0" borderId="38" xfId="0" applyNumberFormat="1" applyFont="1" applyFill="1" applyBorder="1"/>
    <xf numFmtId="4" fontId="9" fillId="0" borderId="15" xfId="0" applyNumberFormat="1" applyFont="1" applyFill="1" applyBorder="1"/>
    <xf numFmtId="3" fontId="8" fillId="0" borderId="30" xfId="0" applyNumberFormat="1" applyFont="1" applyFill="1" applyBorder="1"/>
    <xf numFmtId="3" fontId="29" fillId="0" borderId="31" xfId="0" applyNumberFormat="1" applyFont="1" applyFill="1" applyBorder="1"/>
    <xf numFmtId="3" fontId="8" fillId="0" borderId="31" xfId="0" applyNumberFormat="1" applyFont="1" applyFill="1" applyBorder="1"/>
    <xf numFmtId="3" fontId="8" fillId="0" borderId="40" xfId="0" applyNumberFormat="1" applyFont="1" applyFill="1" applyBorder="1"/>
    <xf numFmtId="3" fontId="8" fillId="0" borderId="41" xfId="0" applyNumberFormat="1" applyFont="1" applyFill="1" applyBorder="1"/>
    <xf numFmtId="3" fontId="29" fillId="0" borderId="41" xfId="0" applyNumberFormat="1" applyFont="1" applyFill="1" applyBorder="1"/>
    <xf numFmtId="3" fontId="29" fillId="0" borderId="40" xfId="0" applyNumberFormat="1" applyFont="1" applyFill="1" applyBorder="1"/>
    <xf numFmtId="3" fontId="8" fillId="0" borderId="33" xfId="0" applyNumberFormat="1" applyFont="1" applyFill="1" applyBorder="1"/>
    <xf numFmtId="0" fontId="8" fillId="0" borderId="42" xfId="0" applyFont="1" applyFill="1" applyBorder="1"/>
    <xf numFmtId="0" fontId="8" fillId="0" borderId="43" xfId="0" applyFont="1" applyFill="1" applyBorder="1"/>
    <xf numFmtId="0" fontId="8" fillId="0" borderId="44" xfId="0" applyFont="1" applyFill="1" applyBorder="1"/>
    <xf numFmtId="4" fontId="9" fillId="24" borderId="45" xfId="0" applyNumberFormat="1" applyFont="1" applyFill="1" applyBorder="1"/>
    <xf numFmtId="4" fontId="32" fillId="24" borderId="11" xfId="0" applyNumberFormat="1" applyFont="1" applyFill="1" applyBorder="1"/>
    <xf numFmtId="4" fontId="9" fillId="24" borderId="12" xfId="0" applyNumberFormat="1" applyFont="1" applyFill="1" applyBorder="1"/>
    <xf numFmtId="0" fontId="10" fillId="25" borderId="46" xfId="0" applyFont="1" applyFill="1" applyBorder="1"/>
    <xf numFmtId="3" fontId="10" fillId="25" borderId="47" xfId="0" applyNumberFormat="1" applyFont="1" applyFill="1" applyBorder="1"/>
    <xf numFmtId="3" fontId="10" fillId="25" borderId="48" xfId="0" applyNumberFormat="1" applyFont="1" applyFill="1" applyBorder="1"/>
    <xf numFmtId="3" fontId="10" fillId="25" borderId="49" xfId="0" applyNumberFormat="1" applyFont="1" applyFill="1" applyBorder="1"/>
    <xf numFmtId="3" fontId="10" fillId="25" borderId="50" xfId="0" applyNumberFormat="1" applyFont="1" applyFill="1" applyBorder="1"/>
    <xf numFmtId="3" fontId="9" fillId="25" borderId="49" xfId="0" applyNumberFormat="1" applyFont="1" applyFill="1" applyBorder="1"/>
    <xf numFmtId="0" fontId="10" fillId="25" borderId="51" xfId="0" applyFont="1" applyFill="1" applyBorder="1"/>
    <xf numFmtId="3" fontId="10" fillId="25" borderId="52" xfId="0" applyNumberFormat="1" applyFont="1" applyFill="1" applyBorder="1"/>
    <xf numFmtId="3" fontId="10" fillId="25" borderId="53" xfId="0" applyNumberFormat="1" applyFont="1" applyFill="1" applyBorder="1"/>
    <xf numFmtId="3" fontId="10" fillId="25" borderId="54" xfId="0" applyNumberFormat="1" applyFont="1" applyFill="1" applyBorder="1"/>
    <xf numFmtId="3" fontId="10" fillId="25" borderId="55" xfId="0" applyNumberFormat="1" applyFont="1" applyFill="1" applyBorder="1"/>
    <xf numFmtId="0" fontId="10" fillId="25" borderId="56" xfId="0" applyFont="1" applyFill="1" applyBorder="1"/>
    <xf numFmtId="3" fontId="10" fillId="25" borderId="57" xfId="0" applyNumberFormat="1" applyFont="1" applyFill="1" applyBorder="1"/>
    <xf numFmtId="3" fontId="10" fillId="25" borderId="58" xfId="0" applyNumberFormat="1" applyFont="1" applyFill="1" applyBorder="1"/>
    <xf numFmtId="3" fontId="10" fillId="25" borderId="59" xfId="0" applyNumberFormat="1" applyFont="1" applyFill="1" applyBorder="1"/>
    <xf numFmtId="3" fontId="10" fillId="25" borderId="60" xfId="0" applyNumberFormat="1" applyFont="1" applyFill="1" applyBorder="1"/>
    <xf numFmtId="0" fontId="10" fillId="25" borderId="34" xfId="0" applyFont="1" applyFill="1" applyBorder="1"/>
    <xf numFmtId="3" fontId="10" fillId="25" borderId="61" xfId="0" applyNumberFormat="1" applyFont="1" applyFill="1" applyBorder="1"/>
    <xf numFmtId="0" fontId="10" fillId="25" borderId="62" xfId="0" applyFont="1" applyFill="1" applyBorder="1"/>
    <xf numFmtId="3" fontId="10" fillId="25" borderId="63" xfId="0" applyNumberFormat="1" applyFont="1" applyFill="1" applyBorder="1"/>
    <xf numFmtId="0" fontId="9" fillId="25" borderId="34" xfId="0" applyFont="1" applyFill="1" applyBorder="1" applyAlignment="1">
      <alignment wrapText="1"/>
    </xf>
    <xf numFmtId="3" fontId="9" fillId="25" borderId="47" xfId="0" applyNumberFormat="1" applyFont="1" applyFill="1" applyBorder="1"/>
    <xf numFmtId="3" fontId="9" fillId="25" borderId="48" xfId="0" applyNumberFormat="1" applyFont="1" applyFill="1" applyBorder="1"/>
    <xf numFmtId="0" fontId="10" fillId="25" borderId="64" xfId="0" applyFont="1" applyFill="1" applyBorder="1"/>
    <xf numFmtId="3" fontId="10" fillId="25" borderId="65" xfId="0" applyNumberFormat="1" applyFont="1" applyFill="1" applyBorder="1"/>
    <xf numFmtId="3" fontId="29" fillId="0" borderId="33" xfId="0" applyNumberFormat="1" applyFont="1" applyFill="1" applyBorder="1"/>
    <xf numFmtId="3" fontId="9" fillId="25" borderId="50" xfId="0" applyNumberFormat="1" applyFont="1" applyFill="1" applyBorder="1"/>
    <xf numFmtId="3" fontId="7" fillId="25" borderId="20" xfId="0" applyNumberFormat="1" applyFont="1" applyFill="1" applyBorder="1"/>
    <xf numFmtId="3" fontId="7" fillId="25" borderId="21" xfId="0" applyNumberFormat="1" applyFont="1" applyFill="1" applyBorder="1"/>
    <xf numFmtId="3" fontId="7" fillId="25" borderId="47" xfId="0" applyNumberFormat="1" applyFont="1" applyFill="1" applyBorder="1"/>
    <xf numFmtId="3" fontId="7" fillId="25" borderId="23" xfId="0" applyNumberFormat="1" applyFont="1" applyFill="1" applyBorder="1"/>
    <xf numFmtId="3" fontId="7" fillId="25" borderId="55" xfId="0" applyNumberFormat="1" applyFont="1" applyFill="1" applyBorder="1"/>
    <xf numFmtId="3" fontId="7" fillId="25" borderId="22" xfId="0" applyNumberFormat="1" applyFont="1" applyFill="1" applyBorder="1"/>
    <xf numFmtId="3" fontId="7" fillId="25" borderId="60" xfId="0" applyNumberFormat="1" applyFont="1" applyFill="1" applyBorder="1"/>
    <xf numFmtId="3" fontId="7" fillId="25" borderId="50" xfId="0" applyNumberFormat="1" applyFont="1" applyFill="1" applyBorder="1"/>
    <xf numFmtId="3" fontId="7" fillId="25" borderId="30" xfId="0" applyNumberFormat="1" applyFont="1" applyFill="1" applyBorder="1"/>
    <xf numFmtId="3" fontId="7" fillId="25" borderId="31" xfId="0" applyNumberFormat="1" applyFont="1" applyFill="1" applyBorder="1"/>
    <xf numFmtId="3" fontId="7" fillId="25" borderId="40" xfId="0" applyNumberFormat="1" applyFont="1" applyFill="1" applyBorder="1"/>
    <xf numFmtId="3" fontId="7" fillId="25" borderId="41" xfId="0" applyNumberFormat="1" applyFont="1" applyFill="1" applyBorder="1"/>
    <xf numFmtId="3" fontId="7" fillId="25" borderId="33" xfId="0" applyNumberFormat="1" applyFont="1" applyFill="1" applyBorder="1"/>
    <xf numFmtId="3" fontId="7" fillId="25" borderId="52" xfId="0" applyNumberFormat="1" applyFont="1" applyFill="1" applyBorder="1"/>
    <xf numFmtId="3" fontId="7" fillId="25" borderId="57" xfId="0" applyNumberFormat="1" applyFont="1" applyFill="1" applyBorder="1"/>
    <xf numFmtId="3" fontId="9" fillId="25" borderId="14" xfId="0" applyNumberFormat="1" applyFont="1" applyFill="1" applyBorder="1"/>
    <xf numFmtId="3" fontId="9" fillId="25" borderId="21" xfId="0" applyNumberFormat="1" applyFont="1" applyFill="1" applyBorder="1"/>
    <xf numFmtId="3" fontId="32" fillId="0" borderId="15" xfId="0" applyNumberFormat="1" applyFont="1" applyFill="1" applyBorder="1"/>
    <xf numFmtId="3" fontId="32" fillId="0" borderId="14" xfId="0" applyNumberFormat="1" applyFont="1" applyFill="1" applyBorder="1"/>
    <xf numFmtId="3" fontId="32" fillId="0" borderId="17" xfId="0" applyNumberFormat="1" applyFont="1" applyFill="1" applyBorder="1"/>
    <xf numFmtId="3" fontId="32" fillId="0" borderId="24" xfId="0" applyNumberFormat="1" applyFont="1" applyFill="1" applyBorder="1"/>
    <xf numFmtId="3" fontId="9" fillId="25" borderId="53" xfId="0" applyNumberFormat="1" applyFont="1" applyFill="1" applyBorder="1"/>
    <xf numFmtId="3" fontId="9" fillId="25" borderId="58" xfId="0" applyNumberFormat="1" applyFont="1" applyFill="1" applyBorder="1"/>
    <xf numFmtId="3" fontId="9" fillId="25" borderId="20" xfId="0" applyNumberFormat="1" applyFont="1" applyFill="1" applyBorder="1"/>
    <xf numFmtId="3" fontId="9" fillId="25" borderId="22" xfId="0" applyNumberFormat="1" applyFont="1" applyFill="1" applyBorder="1"/>
    <xf numFmtId="3" fontId="9" fillId="25" borderId="23" xfId="0" applyNumberFormat="1" applyFont="1" applyFill="1" applyBorder="1"/>
    <xf numFmtId="3" fontId="9" fillId="25" borderId="55" xfId="0" applyNumberFormat="1" applyFont="1" applyFill="1" applyBorder="1"/>
    <xf numFmtId="3" fontId="9" fillId="25" borderId="25" xfId="0" applyNumberFormat="1" applyFont="1" applyFill="1" applyBorder="1"/>
    <xf numFmtId="3" fontId="9" fillId="25" borderId="60" xfId="0" applyNumberFormat="1" applyFont="1" applyFill="1" applyBorder="1"/>
    <xf numFmtId="3" fontId="9" fillId="25" borderId="15" xfId="0" applyNumberFormat="1" applyFont="1" applyFill="1" applyBorder="1"/>
    <xf numFmtId="3" fontId="9" fillId="25" borderId="17" xfId="0" applyNumberFormat="1" applyFont="1" applyFill="1" applyBorder="1"/>
    <xf numFmtId="3" fontId="9" fillId="25" borderId="24" xfId="0" applyNumberFormat="1" applyFont="1" applyFill="1" applyBorder="1"/>
    <xf numFmtId="3" fontId="9" fillId="25" borderId="19" xfId="0" applyNumberFormat="1" applyFont="1" applyFill="1" applyBorder="1"/>
    <xf numFmtId="3" fontId="9" fillId="25" borderId="27" xfId="0" applyNumberFormat="1" applyFont="1" applyFill="1" applyBorder="1"/>
    <xf numFmtId="0" fontId="32" fillId="0" borderId="25" xfId="0" applyFont="1" applyFill="1" applyBorder="1" applyAlignment="1">
      <alignment horizontal="center" wrapText="1"/>
    </xf>
    <xf numFmtId="0" fontId="32" fillId="0" borderId="19" xfId="0" applyFont="1" applyFill="1" applyBorder="1" applyAlignment="1">
      <alignment horizontal="center" wrapText="1"/>
    </xf>
    <xf numFmtId="0" fontId="32" fillId="0" borderId="12" xfId="0" applyFont="1" applyFill="1" applyBorder="1" applyAlignment="1">
      <alignment horizontal="center" wrapText="1"/>
    </xf>
    <xf numFmtId="0" fontId="32" fillId="25" borderId="25" xfId="0" applyFont="1" applyFill="1" applyBorder="1" applyAlignment="1">
      <alignment wrapText="1"/>
    </xf>
    <xf numFmtId="0" fontId="32" fillId="25" borderId="19" xfId="0" applyFont="1" applyFill="1" applyBorder="1" applyAlignment="1">
      <alignment horizontal="center" wrapText="1"/>
    </xf>
    <xf numFmtId="0" fontId="32" fillId="25" borderId="12" xfId="0" applyFont="1" applyFill="1" applyBorder="1" applyAlignment="1">
      <alignment horizontal="center" wrapText="1"/>
    </xf>
    <xf numFmtId="0" fontId="32" fillId="25" borderId="25" xfId="0" applyFont="1" applyFill="1" applyBorder="1" applyAlignment="1">
      <alignment horizontal="left" wrapText="1"/>
    </xf>
    <xf numFmtId="0" fontId="32" fillId="0" borderId="25" xfId="0" applyFont="1" applyFill="1" applyBorder="1" applyAlignment="1">
      <alignment horizontal="left" wrapText="1"/>
    </xf>
    <xf numFmtId="0" fontId="32" fillId="26" borderId="25" xfId="0" applyFont="1" applyFill="1" applyBorder="1" applyAlignment="1">
      <alignment horizontal="left" wrapText="1"/>
    </xf>
    <xf numFmtId="0" fontId="32" fillId="26" borderId="19" xfId="0" applyFont="1" applyFill="1" applyBorder="1" applyAlignment="1">
      <alignment horizontal="center" wrapText="1"/>
    </xf>
    <xf numFmtId="0" fontId="32" fillId="26" borderId="12" xfId="0" applyFont="1" applyFill="1" applyBorder="1" applyAlignment="1">
      <alignment horizontal="center" wrapText="1"/>
    </xf>
    <xf numFmtId="3" fontId="8" fillId="26" borderId="23" xfId="0" applyNumberFormat="1" applyFont="1" applyFill="1" applyBorder="1"/>
    <xf numFmtId="3" fontId="8" fillId="26" borderId="24" xfId="0" applyNumberFormat="1" applyFont="1" applyFill="1" applyBorder="1"/>
    <xf numFmtId="3" fontId="29" fillId="26" borderId="21" xfId="0" applyNumberFormat="1" applyFont="1" applyFill="1" applyBorder="1"/>
    <xf numFmtId="3" fontId="29" fillId="26" borderId="31" xfId="0" applyNumberFormat="1" applyFont="1" applyFill="1" applyBorder="1"/>
    <xf numFmtId="3" fontId="8" fillId="26" borderId="21" xfId="0" applyNumberFormat="1" applyFont="1" applyFill="1" applyBorder="1"/>
    <xf numFmtId="3" fontId="8" fillId="26" borderId="31" xfId="0" applyNumberFormat="1" applyFont="1" applyFill="1" applyBorder="1"/>
    <xf numFmtId="3" fontId="8" fillId="26" borderId="22" xfId="0" applyNumberFormat="1" applyFont="1" applyFill="1" applyBorder="1"/>
    <xf numFmtId="3" fontId="8" fillId="26" borderId="40" xfId="0" applyNumberFormat="1" applyFont="1" applyFill="1" applyBorder="1"/>
    <xf numFmtId="3" fontId="10" fillId="26" borderId="47" xfId="0" applyNumberFormat="1" applyFont="1" applyFill="1" applyBorder="1"/>
    <xf numFmtId="3" fontId="10" fillId="26" borderId="50" xfId="0" applyNumberFormat="1" applyFont="1" applyFill="1" applyBorder="1"/>
    <xf numFmtId="3" fontId="8" fillId="26" borderId="41" xfId="0" applyNumberFormat="1" applyFont="1" applyFill="1" applyBorder="1"/>
    <xf numFmtId="3" fontId="29" fillId="26" borderId="23" xfId="0" applyNumberFormat="1" applyFont="1" applyFill="1" applyBorder="1"/>
    <xf numFmtId="3" fontId="29" fillId="26" borderId="22" xfId="0" applyNumberFormat="1" applyFont="1" applyFill="1" applyBorder="1"/>
    <xf numFmtId="3" fontId="29" fillId="26" borderId="40" xfId="0" applyNumberFormat="1" applyFont="1" applyFill="1" applyBorder="1"/>
    <xf numFmtId="3" fontId="10" fillId="26" borderId="55" xfId="0" applyNumberFormat="1" applyFont="1" applyFill="1" applyBorder="1"/>
    <xf numFmtId="3" fontId="8" fillId="26" borderId="20" xfId="0" applyNumberFormat="1" applyFont="1" applyFill="1" applyBorder="1"/>
    <xf numFmtId="3" fontId="8" fillId="26" borderId="30" xfId="0" applyNumberFormat="1" applyFont="1" applyFill="1" applyBorder="1"/>
    <xf numFmtId="3" fontId="8" fillId="26" borderId="25" xfId="0" applyNumberFormat="1" applyFont="1" applyFill="1" applyBorder="1"/>
    <xf numFmtId="3" fontId="8" fillId="26" borderId="33" xfId="0" applyNumberFormat="1" applyFont="1" applyFill="1" applyBorder="1"/>
    <xf numFmtId="3" fontId="10" fillId="26" borderId="60" xfId="0" applyNumberFormat="1" applyFont="1" applyFill="1" applyBorder="1"/>
    <xf numFmtId="3" fontId="29" fillId="26" borderId="25" xfId="0" applyNumberFormat="1" applyFont="1" applyFill="1" applyBorder="1"/>
    <xf numFmtId="3" fontId="29" fillId="26" borderId="33" xfId="0" applyNumberFormat="1" applyFont="1" applyFill="1" applyBorder="1"/>
    <xf numFmtId="3" fontId="10" fillId="26" borderId="52" xfId="0" applyNumberFormat="1" applyFont="1" applyFill="1" applyBorder="1"/>
    <xf numFmtId="3" fontId="9" fillId="26" borderId="47" xfId="0" applyNumberFormat="1" applyFont="1" applyFill="1" applyBorder="1"/>
    <xf numFmtId="3" fontId="9" fillId="26" borderId="50" xfId="0" applyNumberFormat="1" applyFont="1" applyFill="1" applyBorder="1"/>
    <xf numFmtId="3" fontId="10" fillId="26" borderId="57" xfId="0" applyNumberFormat="1" applyFont="1" applyFill="1" applyBorder="1"/>
    <xf numFmtId="4" fontId="9" fillId="26" borderId="20" xfId="0" applyNumberFormat="1" applyFont="1" applyFill="1" applyBorder="1"/>
    <xf numFmtId="4" fontId="9" fillId="26" borderId="15" xfId="0" applyNumberFormat="1" applyFont="1" applyFill="1" applyBorder="1"/>
    <xf numFmtId="4" fontId="32" fillId="26" borderId="29" xfId="0" applyNumberFormat="1" applyFont="1" applyFill="1" applyBorder="1"/>
    <xf numFmtId="4" fontId="32" fillId="26" borderId="14" xfId="0" applyNumberFormat="1" applyFont="1" applyFill="1" applyBorder="1"/>
    <xf numFmtId="4" fontId="9" fillId="26" borderId="32" xfId="0" applyNumberFormat="1" applyFont="1" applyFill="1" applyBorder="1"/>
    <xf numFmtId="4" fontId="9" fillId="26" borderId="19" xfId="0" applyNumberFormat="1" applyFont="1" applyFill="1" applyBorder="1"/>
    <xf numFmtId="4" fontId="32" fillId="0" borderId="11" xfId="0" applyNumberFormat="1" applyFont="1" applyFill="1" applyBorder="1"/>
    <xf numFmtId="4" fontId="9" fillId="0" borderId="45" xfId="0" applyNumberFormat="1" applyFont="1" applyFill="1" applyBorder="1"/>
    <xf numFmtId="4" fontId="9" fillId="0" borderId="12" xfId="0" applyNumberFormat="1" applyFont="1" applyFill="1" applyBorder="1"/>
    <xf numFmtId="4" fontId="9" fillId="0" borderId="13" xfId="0" applyNumberFormat="1" applyFont="1" applyFill="1" applyBorder="1"/>
    <xf numFmtId="4" fontId="32" fillId="0" borderId="16" xfId="0" applyNumberFormat="1" applyFont="1" applyFill="1" applyBorder="1"/>
    <xf numFmtId="4" fontId="9" fillId="0" borderId="66" xfId="0" applyNumberFormat="1" applyFont="1" applyFill="1" applyBorder="1"/>
    <xf numFmtId="3" fontId="8" fillId="0" borderId="27" xfId="0" applyNumberFormat="1" applyFont="1" applyFill="1" applyBorder="1"/>
    <xf numFmtId="0" fontId="32" fillId="27" borderId="25" xfId="0" applyFont="1" applyFill="1" applyBorder="1" applyAlignment="1">
      <alignment horizontal="left" wrapText="1"/>
    </xf>
    <xf numFmtId="0" fontId="32" fillId="27" borderId="19" xfId="0" applyFont="1" applyFill="1" applyBorder="1" applyAlignment="1">
      <alignment horizontal="center" wrapText="1"/>
    </xf>
    <xf numFmtId="0" fontId="32" fillId="27" borderId="12" xfId="0" applyFont="1" applyFill="1" applyBorder="1" applyAlignment="1">
      <alignment horizontal="center" wrapText="1"/>
    </xf>
    <xf numFmtId="3" fontId="8" fillId="27" borderId="23" xfId="0" applyNumberFormat="1" applyFont="1" applyFill="1" applyBorder="1"/>
    <xf numFmtId="3" fontId="8" fillId="27" borderId="24" xfId="0" applyNumberFormat="1" applyFont="1" applyFill="1" applyBorder="1"/>
    <xf numFmtId="3" fontId="29" fillId="27" borderId="21" xfId="0" applyNumberFormat="1" applyFont="1" applyFill="1" applyBorder="1"/>
    <xf numFmtId="3" fontId="29" fillId="27" borderId="31" xfId="0" applyNumberFormat="1" applyFont="1" applyFill="1" applyBorder="1"/>
    <xf numFmtId="3" fontId="8" fillId="27" borderId="21" xfId="0" applyNumberFormat="1" applyFont="1" applyFill="1" applyBorder="1"/>
    <xf numFmtId="3" fontId="8" fillId="27" borderId="31" xfId="0" applyNumberFormat="1" applyFont="1" applyFill="1" applyBorder="1"/>
    <xf numFmtId="3" fontId="8" fillId="27" borderId="22" xfId="0" applyNumberFormat="1" applyFont="1" applyFill="1" applyBorder="1"/>
    <xf numFmtId="3" fontId="8" fillId="27" borderId="40" xfId="0" applyNumberFormat="1" applyFont="1" applyFill="1" applyBorder="1"/>
    <xf numFmtId="3" fontId="10" fillId="27" borderId="47" xfId="0" applyNumberFormat="1" applyFont="1" applyFill="1" applyBorder="1"/>
    <xf numFmtId="3" fontId="10" fillId="27" borderId="50" xfId="0" applyNumberFormat="1" applyFont="1" applyFill="1" applyBorder="1"/>
    <xf numFmtId="3" fontId="8" fillId="27" borderId="41" xfId="0" applyNumberFormat="1" applyFont="1" applyFill="1" applyBorder="1"/>
    <xf numFmtId="3" fontId="29" fillId="27" borderId="23" xfId="0" applyNumberFormat="1" applyFont="1" applyFill="1" applyBorder="1"/>
    <xf numFmtId="3" fontId="29" fillId="27" borderId="22" xfId="0" applyNumberFormat="1" applyFont="1" applyFill="1" applyBorder="1"/>
    <xf numFmtId="3" fontId="29" fillId="27" borderId="40" xfId="0" applyNumberFormat="1" applyFont="1" applyFill="1" applyBorder="1"/>
    <xf numFmtId="3" fontId="10" fillId="27" borderId="55" xfId="0" applyNumberFormat="1" applyFont="1" applyFill="1" applyBorder="1"/>
    <xf numFmtId="3" fontId="8" fillId="27" borderId="20" xfId="0" applyNumberFormat="1" applyFont="1" applyFill="1" applyBorder="1"/>
    <xf numFmtId="3" fontId="8" fillId="27" borderId="30" xfId="0" applyNumberFormat="1" applyFont="1" applyFill="1" applyBorder="1"/>
    <xf numFmtId="3" fontId="8" fillId="27" borderId="25" xfId="0" applyNumberFormat="1" applyFont="1" applyFill="1" applyBorder="1"/>
    <xf numFmtId="3" fontId="8" fillId="27" borderId="33" xfId="0" applyNumberFormat="1" applyFont="1" applyFill="1" applyBorder="1"/>
    <xf numFmtId="3" fontId="10" fillId="27" borderId="60" xfId="0" applyNumberFormat="1" applyFont="1" applyFill="1" applyBorder="1"/>
    <xf numFmtId="3" fontId="29" fillId="27" borderId="25" xfId="0" applyNumberFormat="1" applyFont="1" applyFill="1" applyBorder="1"/>
    <xf numFmtId="3" fontId="29" fillId="27" borderId="33" xfId="0" applyNumberFormat="1" applyFont="1" applyFill="1" applyBorder="1"/>
    <xf numFmtId="3" fontId="10" fillId="27" borderId="52" xfId="0" applyNumberFormat="1" applyFont="1" applyFill="1" applyBorder="1"/>
    <xf numFmtId="3" fontId="9" fillId="27" borderId="47" xfId="0" applyNumberFormat="1" applyFont="1" applyFill="1" applyBorder="1"/>
    <xf numFmtId="3" fontId="9" fillId="27" borderId="50" xfId="0" applyNumberFormat="1" applyFont="1" applyFill="1" applyBorder="1"/>
    <xf numFmtId="3" fontId="10" fillId="27" borderId="57" xfId="0" applyNumberFormat="1" applyFont="1" applyFill="1" applyBorder="1"/>
    <xf numFmtId="4" fontId="9" fillId="27" borderId="20" xfId="0" applyNumberFormat="1" applyFont="1" applyFill="1" applyBorder="1"/>
    <xf numFmtId="4" fontId="9" fillId="27" borderId="15" xfId="0" applyNumberFormat="1" applyFont="1" applyFill="1" applyBorder="1"/>
    <xf numFmtId="4" fontId="32" fillId="27" borderId="29" xfId="0" applyNumberFormat="1" applyFont="1" applyFill="1" applyBorder="1"/>
    <xf numFmtId="4" fontId="32" fillId="27" borderId="14" xfId="0" applyNumberFormat="1" applyFont="1" applyFill="1" applyBorder="1"/>
    <xf numFmtId="4" fontId="9" fillId="27" borderId="32" xfId="0" applyNumberFormat="1" applyFont="1" applyFill="1" applyBorder="1"/>
    <xf numFmtId="4" fontId="9" fillId="27" borderId="19" xfId="0" applyNumberFormat="1" applyFont="1" applyFill="1" applyBorder="1"/>
    <xf numFmtId="4" fontId="8" fillId="0" borderId="45" xfId="0" applyNumberFormat="1" applyFont="1" applyFill="1" applyBorder="1"/>
    <xf numFmtId="4" fontId="29" fillId="0" borderId="11" xfId="0" applyNumberFormat="1" applyFont="1" applyFill="1" applyBorder="1"/>
    <xf numFmtId="4" fontId="8" fillId="0" borderId="11" xfId="0" applyNumberFormat="1" applyFont="1" applyFill="1" applyBorder="1"/>
    <xf numFmtId="4" fontId="8" fillId="0" borderId="67" xfId="0" applyNumberFormat="1" applyFont="1" applyFill="1" applyBorder="1"/>
    <xf numFmtId="4" fontId="8" fillId="0" borderId="10" xfId="0" applyNumberFormat="1" applyFont="1" applyFill="1" applyBorder="1"/>
    <xf numFmtId="4" fontId="29" fillId="0" borderId="67" xfId="0" applyNumberFormat="1" applyFont="1" applyFill="1" applyBorder="1"/>
    <xf numFmtId="4" fontId="29" fillId="0" borderId="12" xfId="0" applyNumberFormat="1" applyFont="1" applyFill="1" applyBorder="1"/>
    <xf numFmtId="4" fontId="8" fillId="0" borderId="12" xfId="0" applyNumberFormat="1" applyFont="1" applyFill="1" applyBorder="1"/>
    <xf numFmtId="4" fontId="10" fillId="25" borderId="49" xfId="0" applyNumberFormat="1" applyFont="1" applyFill="1" applyBorder="1"/>
    <xf numFmtId="4" fontId="8" fillId="0" borderId="39" xfId="0" applyNumberFormat="1" applyFont="1" applyFill="1" applyBorder="1"/>
    <xf numFmtId="4" fontId="8" fillId="0" borderId="37" xfId="0" applyNumberFormat="1" applyFont="1" applyFill="1" applyBorder="1"/>
    <xf numFmtId="4" fontId="29" fillId="0" borderId="37" xfId="0" applyNumberFormat="1" applyFont="1" applyFill="1" applyBorder="1"/>
    <xf numFmtId="4" fontId="8" fillId="0" borderId="68" xfId="0" applyNumberFormat="1" applyFont="1" applyFill="1" applyBorder="1"/>
    <xf numFmtId="4" fontId="10" fillId="25" borderId="61" xfId="0" applyNumberFormat="1" applyFont="1" applyFill="1" applyBorder="1"/>
    <xf numFmtId="4" fontId="29" fillId="0" borderId="68" xfId="0" applyNumberFormat="1" applyFont="1" applyFill="1" applyBorder="1"/>
    <xf numFmtId="4" fontId="10" fillId="25" borderId="63" xfId="0" applyNumberFormat="1" applyFont="1" applyFill="1" applyBorder="1"/>
    <xf numFmtId="4" fontId="9" fillId="25" borderId="61" xfId="0" applyNumberFormat="1" applyFont="1" applyFill="1" applyBorder="1"/>
    <xf numFmtId="4" fontId="10" fillId="25" borderId="65" xfId="0" applyNumberFormat="1" applyFont="1" applyFill="1" applyBorder="1"/>
    <xf numFmtId="4" fontId="10" fillId="25" borderId="54" xfId="0" applyNumberFormat="1" applyFont="1" applyFill="1" applyBorder="1"/>
    <xf numFmtId="4" fontId="9" fillId="25" borderId="49" xfId="0" applyNumberFormat="1" applyFont="1" applyFill="1" applyBorder="1"/>
    <xf numFmtId="4" fontId="10" fillId="25" borderId="59" xfId="0" applyNumberFormat="1" applyFont="1" applyFill="1" applyBorder="1"/>
    <xf numFmtId="4" fontId="8" fillId="26" borderId="10" xfId="0" applyNumberFormat="1" applyFont="1" applyFill="1" applyBorder="1"/>
    <xf numFmtId="4" fontId="29" fillId="26" borderId="11" xfId="0" applyNumberFormat="1" applyFont="1" applyFill="1" applyBorder="1"/>
    <xf numFmtId="4" fontId="8" fillId="26" borderId="11" xfId="0" applyNumberFormat="1" applyFont="1" applyFill="1" applyBorder="1"/>
    <xf numFmtId="4" fontId="8" fillId="26" borderId="67" xfId="0" applyNumberFormat="1" applyFont="1" applyFill="1" applyBorder="1"/>
    <xf numFmtId="4" fontId="10" fillId="26" borderId="49" xfId="0" applyNumberFormat="1" applyFont="1" applyFill="1" applyBorder="1"/>
    <xf numFmtId="4" fontId="29" fillId="26" borderId="67" xfId="0" applyNumberFormat="1" applyFont="1" applyFill="1" applyBorder="1"/>
    <xf numFmtId="4" fontId="8" fillId="26" borderId="45" xfId="0" applyNumberFormat="1" applyFont="1" applyFill="1" applyBorder="1"/>
    <xf numFmtId="4" fontId="8" fillId="26" borderId="12" xfId="0" applyNumberFormat="1" applyFont="1" applyFill="1" applyBorder="1"/>
    <xf numFmtId="4" fontId="29" fillId="26" borderId="12" xfId="0" applyNumberFormat="1" applyFont="1" applyFill="1" applyBorder="1"/>
    <xf numFmtId="4" fontId="10" fillId="26" borderId="54" xfId="0" applyNumberFormat="1" applyFont="1" applyFill="1" applyBorder="1"/>
    <xf numFmtId="4" fontId="9" fillId="26" borderId="49" xfId="0" applyNumberFormat="1" applyFont="1" applyFill="1" applyBorder="1"/>
    <xf numFmtId="4" fontId="10" fillId="26" borderId="59" xfId="0" applyNumberFormat="1" applyFont="1" applyFill="1" applyBorder="1"/>
    <xf numFmtId="4" fontId="8" fillId="27" borderId="10" xfId="0" applyNumberFormat="1" applyFont="1" applyFill="1" applyBorder="1"/>
    <xf numFmtId="4" fontId="29" fillId="27" borderId="11" xfId="0" applyNumberFormat="1" applyFont="1" applyFill="1" applyBorder="1"/>
    <xf numFmtId="4" fontId="8" fillId="27" borderId="11" xfId="0" applyNumberFormat="1" applyFont="1" applyFill="1" applyBorder="1"/>
    <xf numFmtId="4" fontId="8" fillId="27" borderId="67" xfId="0" applyNumberFormat="1" applyFont="1" applyFill="1" applyBorder="1"/>
    <xf numFmtId="4" fontId="10" fillId="27" borderId="49" xfId="0" applyNumberFormat="1" applyFont="1" applyFill="1" applyBorder="1"/>
    <xf numFmtId="4" fontId="29" fillId="27" borderId="67" xfId="0" applyNumberFormat="1" applyFont="1" applyFill="1" applyBorder="1"/>
    <xf numFmtId="4" fontId="8" fillId="27" borderId="45" xfId="0" applyNumberFormat="1" applyFont="1" applyFill="1" applyBorder="1"/>
    <xf numFmtId="4" fontId="8" fillId="27" borderId="12" xfId="0" applyNumberFormat="1" applyFont="1" applyFill="1" applyBorder="1"/>
    <xf numFmtId="4" fontId="29" fillId="27" borderId="12" xfId="0" applyNumberFormat="1" applyFont="1" applyFill="1" applyBorder="1"/>
    <xf numFmtId="4" fontId="10" fillId="27" borderId="54" xfId="0" applyNumberFormat="1" applyFont="1" applyFill="1" applyBorder="1"/>
    <xf numFmtId="4" fontId="9" fillId="27" borderId="49" xfId="0" applyNumberFormat="1" applyFont="1" applyFill="1" applyBorder="1"/>
    <xf numFmtId="4" fontId="10" fillId="27" borderId="59" xfId="0" applyNumberFormat="1" applyFont="1" applyFill="1" applyBorder="1"/>
    <xf numFmtId="4" fontId="7" fillId="25" borderId="10" xfId="0" applyNumberFormat="1" applyFont="1" applyFill="1" applyBorder="1"/>
    <xf numFmtId="4" fontId="7" fillId="25" borderId="11" xfId="0" applyNumberFormat="1" applyFont="1" applyFill="1" applyBorder="1"/>
    <xf numFmtId="4" fontId="7" fillId="25" borderId="67" xfId="0" applyNumberFormat="1" applyFont="1" applyFill="1" applyBorder="1"/>
    <xf numFmtId="4" fontId="7" fillId="25" borderId="49" xfId="0" applyNumberFormat="1" applyFont="1" applyFill="1" applyBorder="1"/>
    <xf numFmtId="4" fontId="7" fillId="25" borderId="45" xfId="0" applyNumberFormat="1" applyFont="1" applyFill="1" applyBorder="1"/>
    <xf numFmtId="4" fontId="8" fillId="25" borderId="10" xfId="0" applyNumberFormat="1" applyFont="1" applyFill="1" applyBorder="1"/>
    <xf numFmtId="4" fontId="8" fillId="25" borderId="11" xfId="0" applyNumberFormat="1" applyFont="1" applyFill="1" applyBorder="1"/>
    <xf numFmtId="4" fontId="29" fillId="25" borderId="11" xfId="0" applyNumberFormat="1" applyFont="1" applyFill="1" applyBorder="1"/>
    <xf numFmtId="4" fontId="8" fillId="25" borderId="12" xfId="0" applyNumberFormat="1" applyFont="1" applyFill="1" applyBorder="1"/>
    <xf numFmtId="4" fontId="29" fillId="25" borderId="12" xfId="0" applyNumberFormat="1" applyFont="1" applyFill="1" applyBorder="1"/>
    <xf numFmtId="4" fontId="7" fillId="0" borderId="10" xfId="0" applyNumberFormat="1" applyFont="1" applyFill="1" applyBorder="1"/>
    <xf numFmtId="4" fontId="7" fillId="0" borderId="11" xfId="0" applyNumberFormat="1" applyFont="1" applyFill="1" applyBorder="1"/>
    <xf numFmtId="4" fontId="7" fillId="0" borderId="67" xfId="0" applyNumberFormat="1" applyFont="1" applyFill="1" applyBorder="1"/>
    <xf numFmtId="4" fontId="7" fillId="0" borderId="45" xfId="0" applyNumberFormat="1" applyFont="1" applyFill="1" applyBorder="1"/>
    <xf numFmtId="4" fontId="9" fillId="25" borderId="54" xfId="0" applyNumberFormat="1" applyFont="1" applyFill="1" applyBorder="1"/>
    <xf numFmtId="4" fontId="9" fillId="25" borderId="59" xfId="0" applyNumberFormat="1" applyFont="1" applyFill="1" applyBorder="1"/>
    <xf numFmtId="4" fontId="29" fillId="25" borderId="37" xfId="0" applyNumberFormat="1" applyFont="1" applyFill="1" applyBorder="1"/>
    <xf numFmtId="4" fontId="8" fillId="0" borderId="38" xfId="0" applyNumberFormat="1" applyFont="1" applyFill="1" applyBorder="1"/>
    <xf numFmtId="4" fontId="29" fillId="0" borderId="39" xfId="0" applyNumberFormat="1" applyFont="1" applyFill="1" applyBorder="1"/>
    <xf numFmtId="4" fontId="29" fillId="0" borderId="38" xfId="0" applyNumberFormat="1" applyFont="1" applyFill="1" applyBorder="1"/>
    <xf numFmtId="4" fontId="8" fillId="0" borderId="36" xfId="0" applyNumberFormat="1" applyFont="1" applyFill="1" applyBorder="1"/>
    <xf numFmtId="3" fontId="8" fillId="0" borderId="60" xfId="0" applyNumberFormat="1" applyFont="1" applyFill="1" applyBorder="1"/>
    <xf numFmtId="3" fontId="8" fillId="0" borderId="58" xfId="0" applyNumberFormat="1" applyFont="1" applyFill="1" applyBorder="1"/>
    <xf numFmtId="4" fontId="8" fillId="0" borderId="59" xfId="0" applyNumberFormat="1" applyFont="1" applyFill="1" applyBorder="1"/>
    <xf numFmtId="0" fontId="29" fillId="0" borderId="69" xfId="0" applyFont="1" applyFill="1" applyBorder="1"/>
    <xf numFmtId="3" fontId="8" fillId="0" borderId="57" xfId="0" applyNumberFormat="1" applyFont="1" applyFill="1" applyBorder="1"/>
    <xf numFmtId="3" fontId="8" fillId="26" borderId="60" xfId="0" applyNumberFormat="1" applyFont="1" applyFill="1" applyBorder="1"/>
    <xf numFmtId="3" fontId="8" fillId="26" borderId="57" xfId="0" applyNumberFormat="1" applyFont="1" applyFill="1" applyBorder="1"/>
    <xf numFmtId="4" fontId="8" fillId="26" borderId="59" xfId="0" applyNumberFormat="1" applyFont="1" applyFill="1" applyBorder="1"/>
    <xf numFmtId="3" fontId="8" fillId="27" borderId="60" xfId="0" applyNumberFormat="1" applyFont="1" applyFill="1" applyBorder="1"/>
    <xf numFmtId="3" fontId="8" fillId="27" borderId="57" xfId="0" applyNumberFormat="1" applyFont="1" applyFill="1" applyBorder="1"/>
    <xf numFmtId="4" fontId="8" fillId="27" borderId="59" xfId="0" applyNumberFormat="1" applyFont="1" applyFill="1" applyBorder="1"/>
    <xf numFmtId="4" fontId="7" fillId="25" borderId="59" xfId="0" applyNumberFormat="1" applyFont="1" applyFill="1" applyBorder="1"/>
    <xf numFmtId="3" fontId="32" fillId="0" borderId="58" xfId="0" applyNumberFormat="1" applyFont="1" applyFill="1" applyBorder="1"/>
    <xf numFmtId="4" fontId="7" fillId="0" borderId="59" xfId="0" applyNumberFormat="1" applyFont="1" applyFill="1" applyBorder="1"/>
    <xf numFmtId="3" fontId="8" fillId="0" borderId="65" xfId="0" applyNumberFormat="1" applyFont="1" applyFill="1" applyBorder="1"/>
    <xf numFmtId="4" fontId="8" fillId="0" borderId="65" xfId="0" applyNumberFormat="1" applyFont="1" applyFill="1" applyBorder="1"/>
    <xf numFmtId="0" fontId="8" fillId="0" borderId="56" xfId="0" applyFont="1" applyFill="1" applyBorder="1"/>
    <xf numFmtId="3" fontId="8" fillId="0" borderId="70" xfId="0" applyNumberFormat="1" applyFont="1" applyFill="1" applyBorder="1"/>
    <xf numFmtId="4" fontId="10" fillId="26" borderId="71" xfId="0" applyNumberFormat="1" applyFont="1" applyFill="1" applyBorder="1"/>
    <xf numFmtId="3" fontId="8" fillId="0" borderId="72" xfId="0" applyNumberFormat="1" applyFont="1" applyFill="1" applyBorder="1"/>
    <xf numFmtId="3" fontId="8" fillId="0" borderId="42" xfId="0" applyNumberFormat="1" applyFont="1" applyFill="1" applyBorder="1"/>
    <xf numFmtId="4" fontId="8" fillId="0" borderId="73" xfId="0" applyNumberFormat="1" applyFont="1" applyFill="1" applyBorder="1"/>
    <xf numFmtId="0" fontId="32" fillId="28" borderId="25" xfId="0" applyFont="1" applyFill="1" applyBorder="1" applyAlignment="1">
      <alignment horizontal="center" wrapText="1"/>
    </xf>
    <xf numFmtId="0" fontId="32" fillId="28" borderId="19" xfId="0" applyFont="1" applyFill="1" applyBorder="1" applyAlignment="1">
      <alignment horizontal="center" wrapText="1"/>
    </xf>
    <xf numFmtId="0" fontId="32" fillId="28" borderId="12" xfId="0" applyFont="1" applyFill="1" applyBorder="1" applyAlignment="1">
      <alignment horizontal="center" wrapText="1"/>
    </xf>
    <xf numFmtId="0" fontId="3" fillId="28" borderId="25" xfId="0" applyFont="1" applyFill="1" applyBorder="1" applyAlignment="1">
      <alignment wrapText="1"/>
    </xf>
    <xf numFmtId="0" fontId="32" fillId="28" borderId="25" xfId="0" applyFont="1" applyFill="1" applyBorder="1" applyAlignment="1">
      <alignment horizontal="left" wrapText="1"/>
    </xf>
    <xf numFmtId="0" fontId="2" fillId="0" borderId="0" xfId="77" applyFont="1" applyAlignment="1">
      <alignment horizontal="left"/>
    </xf>
    <xf numFmtId="0" fontId="4" fillId="28" borderId="20" xfId="0" applyFont="1" applyFill="1" applyBorder="1" applyAlignment="1">
      <alignment horizontal="center" wrapText="1"/>
    </xf>
    <xf numFmtId="0" fontId="4" fillId="28" borderId="15" xfId="0" applyFont="1" applyFill="1" applyBorder="1" applyAlignment="1">
      <alignment horizontal="center" wrapText="1"/>
    </xf>
    <xf numFmtId="0" fontId="4" fillId="28" borderId="74" xfId="0" applyFont="1" applyFill="1" applyBorder="1" applyAlignment="1">
      <alignment horizontal="center" wrapText="1"/>
    </xf>
    <xf numFmtId="0" fontId="4" fillId="28" borderId="45" xfId="0" applyFont="1" applyFill="1" applyBorder="1" applyAlignment="1">
      <alignment horizontal="center" wrapText="1"/>
    </xf>
    <xf numFmtId="0" fontId="9" fillId="28" borderId="20" xfId="0" applyFont="1" applyFill="1" applyBorder="1" applyAlignment="1">
      <alignment horizontal="center" wrapText="1"/>
    </xf>
    <xf numFmtId="0" fontId="9" fillId="28" borderId="15" xfId="0" applyFont="1" applyFill="1" applyBorder="1" applyAlignment="1">
      <alignment horizontal="center" wrapText="1"/>
    </xf>
    <xf numFmtId="0" fontId="9" fillId="28" borderId="74" xfId="0" applyFont="1" applyFill="1" applyBorder="1" applyAlignment="1">
      <alignment horizontal="center" wrapText="1"/>
    </xf>
    <xf numFmtId="0" fontId="9" fillId="28" borderId="45" xfId="0" applyFont="1" applyFill="1" applyBorder="1" applyAlignment="1">
      <alignment horizontal="center" wrapText="1"/>
    </xf>
    <xf numFmtId="0" fontId="9" fillId="26" borderId="20" xfId="0" applyFont="1" applyFill="1" applyBorder="1" applyAlignment="1">
      <alignment horizontal="center" wrapText="1"/>
    </xf>
    <xf numFmtId="0" fontId="9" fillId="26" borderId="15" xfId="0" applyFont="1" applyFill="1" applyBorder="1" applyAlignment="1">
      <alignment horizontal="center" wrapText="1"/>
    </xf>
    <xf numFmtId="0" fontId="9" fillId="26" borderId="74" xfId="0" applyFont="1" applyFill="1" applyBorder="1" applyAlignment="1">
      <alignment horizontal="center" wrapText="1"/>
    </xf>
    <xf numFmtId="0" fontId="9" fillId="26" borderId="45" xfId="0" applyFont="1" applyFill="1" applyBorder="1" applyAlignment="1">
      <alignment horizontal="center" wrapText="1"/>
    </xf>
    <xf numFmtId="0" fontId="9" fillId="27" borderId="20" xfId="0" applyFont="1" applyFill="1" applyBorder="1" applyAlignment="1">
      <alignment horizontal="center" wrapText="1"/>
    </xf>
    <xf numFmtId="0" fontId="9" fillId="27" borderId="15" xfId="0" applyFont="1" applyFill="1" applyBorder="1" applyAlignment="1">
      <alignment horizontal="center" wrapText="1"/>
    </xf>
    <xf numFmtId="0" fontId="9" fillId="27" borderId="74" xfId="0" applyFont="1" applyFill="1" applyBorder="1" applyAlignment="1">
      <alignment horizontal="center" wrapText="1"/>
    </xf>
    <xf numFmtId="0" fontId="9" fillId="27" borderId="45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0" fillId="28" borderId="20" xfId="0" applyFont="1" applyFill="1" applyBorder="1" applyAlignment="1">
      <alignment horizontal="center" wrapText="1"/>
    </xf>
    <xf numFmtId="0" fontId="10" fillId="28" borderId="15" xfId="0" applyFont="1" applyFill="1" applyBorder="1" applyAlignment="1">
      <alignment horizontal="center" wrapText="1"/>
    </xf>
    <xf numFmtId="0" fontId="10" fillId="28" borderId="74" xfId="0" applyFont="1" applyFill="1" applyBorder="1" applyAlignment="1">
      <alignment horizontal="center" wrapText="1"/>
    </xf>
    <xf numFmtId="0" fontId="10" fillId="28" borderId="4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74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 wrapText="1"/>
    </xf>
    <xf numFmtId="0" fontId="9" fillId="25" borderId="20" xfId="0" applyFont="1" applyFill="1" applyBorder="1" applyAlignment="1">
      <alignment horizontal="center" wrapText="1"/>
    </xf>
    <xf numFmtId="0" fontId="9" fillId="25" borderId="15" xfId="0" applyFont="1" applyFill="1" applyBorder="1" applyAlignment="1">
      <alignment horizontal="center" wrapText="1"/>
    </xf>
    <xf numFmtId="0" fontId="9" fillId="25" borderId="74" xfId="0" applyFont="1" applyFill="1" applyBorder="1" applyAlignment="1">
      <alignment horizontal="center" wrapText="1"/>
    </xf>
    <xf numFmtId="0" fontId="9" fillId="25" borderId="45" xfId="0" applyFont="1" applyFill="1" applyBorder="1" applyAlignment="1">
      <alignment horizontal="center" wrapText="1"/>
    </xf>
    <xf numFmtId="0" fontId="7" fillId="25" borderId="20" xfId="0" applyFont="1" applyFill="1" applyBorder="1" applyAlignment="1">
      <alignment horizontal="center" wrapText="1"/>
    </xf>
    <xf numFmtId="0" fontId="7" fillId="25" borderId="15" xfId="0" applyFont="1" applyFill="1" applyBorder="1" applyAlignment="1">
      <alignment horizontal="center" wrapText="1"/>
    </xf>
    <xf numFmtId="0" fontId="7" fillId="25" borderId="74" xfId="0" applyFont="1" applyFill="1" applyBorder="1" applyAlignment="1">
      <alignment horizontal="center" wrapText="1"/>
    </xf>
    <xf numFmtId="0" fontId="7" fillId="25" borderId="45" xfId="0" applyFont="1" applyFill="1" applyBorder="1" applyAlignment="1">
      <alignment horizontal="center" wrapText="1"/>
    </xf>
    <xf numFmtId="0" fontId="9" fillId="26" borderId="26" xfId="0" applyFont="1" applyFill="1" applyBorder="1" applyAlignment="1">
      <alignment horizontal="center" wrapText="1"/>
    </xf>
    <xf numFmtId="0" fontId="9" fillId="26" borderId="75" xfId="0" applyFont="1" applyFill="1" applyBorder="1" applyAlignment="1">
      <alignment horizontal="center" wrapText="1"/>
    </xf>
    <xf numFmtId="0" fontId="9" fillId="26" borderId="36" xfId="0" applyFont="1" applyFill="1" applyBorder="1" applyAlignment="1">
      <alignment horizontal="center" wrapText="1"/>
    </xf>
  </cellXfs>
  <cellStyles count="8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2 2" xfId="74" xr:uid="{00000000-0005-0000-0000-00004A000000}"/>
    <cellStyle name="Normál 3 3" xfId="75" xr:uid="{00000000-0005-0000-0000-00004B000000}"/>
    <cellStyle name="Normal_KTRSZJ" xfId="76" xr:uid="{00000000-0005-0000-0000-00004F000000}"/>
    <cellStyle name="Normál_R_2MELL 2" xfId="77" xr:uid="{00000000-0005-0000-0000-000052000000}"/>
    <cellStyle name="Note" xfId="78" xr:uid="{00000000-0005-0000-0000-000053000000}"/>
    <cellStyle name="Output" xfId="79" xr:uid="{00000000-0005-0000-0000-000054000000}"/>
    <cellStyle name="Összesen" xfId="80" builtinId="25" customBuiltin="1"/>
    <cellStyle name="Rossz" xfId="81" builtinId="27" customBuiltin="1"/>
    <cellStyle name="Semleges" xfId="82" builtinId="28" customBuiltin="1"/>
    <cellStyle name="Számítás" xfId="83" builtinId="22" customBuiltin="1"/>
    <cellStyle name="Title" xfId="84" xr:uid="{00000000-0005-0000-0000-000059000000}"/>
    <cellStyle name="Total" xfId="85" xr:uid="{00000000-0005-0000-0000-00005A000000}"/>
    <cellStyle name="Warning Text" xfId="86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CL57"/>
  <sheetViews>
    <sheetView tabSelected="1" zoomScaleNormal="100" zoomScaleSheetLayoutView="100" workbookViewId="0">
      <pane xSplit="1" ySplit="3" topLeftCell="B4" activePane="bottomRight" state="frozen"/>
      <selection activeCell="E50" sqref="E50"/>
      <selection pane="topRight" activeCell="E50" sqref="E50"/>
      <selection pane="bottomLeft" activeCell="E50" sqref="E50"/>
      <selection pane="bottomRight" sqref="A1:I1"/>
    </sheetView>
  </sheetViews>
  <sheetFormatPr defaultRowHeight="15.75" x14ac:dyDescent="0.25"/>
  <cols>
    <col min="1" max="1" width="48" style="1" customWidth="1"/>
    <col min="2" max="2" width="12.7109375" style="1" customWidth="1"/>
    <col min="3" max="4" width="12.5703125" style="1" customWidth="1"/>
    <col min="5" max="5" width="13.42578125" style="1" bestFit="1" customWidth="1"/>
    <col min="6" max="6" width="10.85546875" style="1" customWidth="1"/>
    <col min="7" max="8" width="14" style="1" customWidth="1"/>
    <col min="9" max="9" width="10.28515625" style="1" customWidth="1"/>
    <col min="10" max="10" width="12.7109375" style="1" customWidth="1"/>
    <col min="11" max="12" width="13.28515625" style="1" customWidth="1"/>
    <col min="13" max="13" width="10.140625" style="1" customWidth="1"/>
    <col min="14" max="14" width="11.28515625" style="1" customWidth="1"/>
    <col min="15" max="16" width="13.5703125" style="1" customWidth="1"/>
    <col min="17" max="17" width="9.5703125" style="1" customWidth="1"/>
    <col min="18" max="18" width="12.5703125" style="1" customWidth="1"/>
    <col min="19" max="20" width="13.7109375" style="1" customWidth="1"/>
    <col min="21" max="21" width="10.28515625" style="1" customWidth="1"/>
    <col min="22" max="22" width="12.5703125" style="1" customWidth="1"/>
    <col min="23" max="24" width="14.140625" style="1" customWidth="1"/>
    <col min="25" max="25" width="9.42578125" style="1" customWidth="1"/>
    <col min="26" max="26" width="12.5703125" style="1" customWidth="1"/>
    <col min="27" max="28" width="14.140625" style="1" customWidth="1"/>
    <col min="29" max="29" width="11.7109375" style="1" customWidth="1"/>
    <col min="30" max="30" width="12.5703125" style="1" customWidth="1"/>
    <col min="31" max="32" width="14.140625" style="1" customWidth="1"/>
    <col min="33" max="33" width="11.7109375" style="1" customWidth="1"/>
    <col min="34" max="34" width="12.5703125" style="1" customWidth="1"/>
    <col min="35" max="36" width="14.140625" style="1" customWidth="1"/>
    <col min="37" max="37" width="11.7109375" style="1" customWidth="1"/>
    <col min="38" max="38" width="12.5703125" style="1" customWidth="1"/>
    <col min="39" max="40" width="14.140625" style="1" customWidth="1"/>
    <col min="41" max="41" width="11.7109375" style="1" customWidth="1"/>
    <col min="42" max="42" width="12.5703125" style="1" customWidth="1"/>
    <col min="43" max="44" width="14.140625" style="1" customWidth="1"/>
    <col min="45" max="45" width="11.7109375" style="1" customWidth="1"/>
    <col min="46" max="46" width="12.5703125" style="1" customWidth="1"/>
    <col min="47" max="48" width="14.140625" style="1" customWidth="1"/>
    <col min="49" max="49" width="11.7109375" style="1" customWidth="1"/>
    <col min="50" max="50" width="12.5703125" style="1" customWidth="1"/>
    <col min="51" max="52" width="14.140625" style="1" customWidth="1"/>
    <col min="53" max="53" width="11.7109375" style="1" customWidth="1"/>
    <col min="54" max="54" width="12.5703125" style="1" customWidth="1"/>
    <col min="55" max="55" width="13.42578125" style="1" customWidth="1"/>
    <col min="56" max="56" width="14.140625" style="1" customWidth="1"/>
    <col min="57" max="58" width="11.7109375" style="1" customWidth="1"/>
    <col min="59" max="60" width="13.7109375" style="1" customWidth="1"/>
    <col min="61" max="61" width="11" style="1" customWidth="1"/>
    <col min="62" max="62" width="11.7109375" style="1" customWidth="1"/>
    <col min="63" max="64" width="13.7109375" style="1" customWidth="1"/>
    <col min="65" max="65" width="11" style="1" customWidth="1"/>
    <col min="66" max="66" width="11.7109375" style="1" customWidth="1"/>
    <col min="67" max="68" width="13.7109375" style="1" customWidth="1"/>
    <col min="69" max="69" width="10.5703125" style="1" customWidth="1"/>
    <col min="70" max="70" width="11.7109375" style="1" customWidth="1"/>
    <col min="71" max="71" width="13" style="1" customWidth="1"/>
    <col min="72" max="72" width="13.7109375" style="1" customWidth="1"/>
    <col min="73" max="73" width="10.28515625" style="1" customWidth="1"/>
    <col min="74" max="74" width="12.7109375" style="24" customWidth="1"/>
    <col min="75" max="75" width="13.140625" style="1" customWidth="1"/>
    <col min="76" max="76" width="13.5703125" style="1" customWidth="1"/>
    <col min="77" max="77" width="11.85546875" style="1" customWidth="1"/>
    <col min="78" max="78" width="12.7109375" style="1" customWidth="1"/>
    <col min="79" max="80" width="13.42578125" style="1" customWidth="1"/>
    <col min="81" max="81" width="11.7109375" style="1" customWidth="1"/>
    <col min="82" max="82" width="13.28515625" style="22" customWidth="1"/>
    <col min="83" max="84" width="13.28515625" style="1" customWidth="1"/>
    <col min="85" max="85" width="11.85546875" style="1" customWidth="1"/>
    <col min="86" max="86" width="12.28515625" style="1" bestFit="1" customWidth="1"/>
    <col min="87" max="88" width="13" style="1" customWidth="1"/>
    <col min="89" max="89" width="12.42578125" style="1" customWidth="1"/>
    <col min="90" max="16384" width="9.140625" style="1"/>
  </cols>
  <sheetData>
    <row r="1" spans="1:89" x14ac:dyDescent="0.25">
      <c r="A1" s="326" t="s">
        <v>80</v>
      </c>
      <c r="B1" s="326"/>
      <c r="C1" s="326"/>
      <c r="D1" s="326"/>
      <c r="E1" s="326"/>
      <c r="F1" s="326"/>
      <c r="G1" s="326"/>
      <c r="H1" s="326"/>
      <c r="I1" s="326"/>
    </row>
    <row r="2" spans="1:89" ht="16.5" thickBot="1" x14ac:dyDescent="0.3">
      <c r="A2" s="21" t="s">
        <v>65</v>
      </c>
    </row>
    <row r="3" spans="1:89" s="20" customFormat="1" ht="27" customHeight="1" x14ac:dyDescent="0.25">
      <c r="A3" s="343" t="s">
        <v>59</v>
      </c>
      <c r="B3" s="345" t="s">
        <v>10</v>
      </c>
      <c r="C3" s="346"/>
      <c r="D3" s="347"/>
      <c r="E3" s="348"/>
      <c r="F3" s="331" t="s">
        <v>37</v>
      </c>
      <c r="G3" s="332"/>
      <c r="H3" s="333"/>
      <c r="I3" s="334"/>
      <c r="J3" s="327" t="s">
        <v>13</v>
      </c>
      <c r="K3" s="328"/>
      <c r="L3" s="329"/>
      <c r="M3" s="330"/>
      <c r="N3" s="331" t="s">
        <v>9</v>
      </c>
      <c r="O3" s="332"/>
      <c r="P3" s="333"/>
      <c r="Q3" s="334"/>
      <c r="R3" s="331" t="s">
        <v>53</v>
      </c>
      <c r="S3" s="332"/>
      <c r="T3" s="333"/>
      <c r="U3" s="334"/>
      <c r="V3" s="335" t="s">
        <v>68</v>
      </c>
      <c r="W3" s="336"/>
      <c r="X3" s="337"/>
      <c r="Y3" s="338"/>
      <c r="Z3" s="335" t="s">
        <v>69</v>
      </c>
      <c r="AA3" s="336"/>
      <c r="AB3" s="337"/>
      <c r="AC3" s="338"/>
      <c r="AD3" s="335" t="s">
        <v>70</v>
      </c>
      <c r="AE3" s="336"/>
      <c r="AF3" s="337"/>
      <c r="AG3" s="338"/>
      <c r="AH3" s="335" t="s">
        <v>71</v>
      </c>
      <c r="AI3" s="336"/>
      <c r="AJ3" s="337"/>
      <c r="AK3" s="338"/>
      <c r="AL3" s="335" t="s">
        <v>72</v>
      </c>
      <c r="AM3" s="336"/>
      <c r="AN3" s="337"/>
      <c r="AO3" s="338"/>
      <c r="AP3" s="335" t="s">
        <v>73</v>
      </c>
      <c r="AQ3" s="336"/>
      <c r="AR3" s="337"/>
      <c r="AS3" s="338"/>
      <c r="AT3" s="335" t="s">
        <v>74</v>
      </c>
      <c r="AU3" s="336"/>
      <c r="AV3" s="337"/>
      <c r="AW3" s="338"/>
      <c r="AX3" s="361" t="s">
        <v>75</v>
      </c>
      <c r="AY3" s="362"/>
      <c r="AZ3" s="362"/>
      <c r="BA3" s="363"/>
      <c r="BB3" s="335" t="s">
        <v>76</v>
      </c>
      <c r="BC3" s="336"/>
      <c r="BD3" s="337"/>
      <c r="BE3" s="338"/>
      <c r="BF3" s="339" t="s">
        <v>55</v>
      </c>
      <c r="BG3" s="340"/>
      <c r="BH3" s="341"/>
      <c r="BI3" s="342"/>
      <c r="BJ3" s="339" t="s">
        <v>57</v>
      </c>
      <c r="BK3" s="340"/>
      <c r="BL3" s="341"/>
      <c r="BM3" s="342"/>
      <c r="BN3" s="339" t="s">
        <v>58</v>
      </c>
      <c r="BO3" s="340"/>
      <c r="BP3" s="341"/>
      <c r="BQ3" s="342"/>
      <c r="BR3" s="339" t="s">
        <v>56</v>
      </c>
      <c r="BS3" s="340"/>
      <c r="BT3" s="341"/>
      <c r="BU3" s="342"/>
      <c r="BV3" s="357" t="s">
        <v>1</v>
      </c>
      <c r="BW3" s="358"/>
      <c r="BX3" s="359"/>
      <c r="BY3" s="360"/>
      <c r="BZ3" s="331" t="s">
        <v>8</v>
      </c>
      <c r="CA3" s="332"/>
      <c r="CB3" s="333"/>
      <c r="CC3" s="334"/>
      <c r="CD3" s="353" t="s">
        <v>42</v>
      </c>
      <c r="CE3" s="354"/>
      <c r="CF3" s="355"/>
      <c r="CG3" s="356"/>
      <c r="CH3" s="349" t="s">
        <v>50</v>
      </c>
      <c r="CI3" s="350"/>
      <c r="CJ3" s="351"/>
      <c r="CK3" s="352"/>
    </row>
    <row r="4" spans="1:89" s="20" customFormat="1" ht="39" customHeight="1" thickBot="1" x14ac:dyDescent="0.25">
      <c r="A4" s="344"/>
      <c r="B4" s="321" t="s">
        <v>54</v>
      </c>
      <c r="C4" s="322" t="s">
        <v>77</v>
      </c>
      <c r="D4" s="322" t="s">
        <v>78</v>
      </c>
      <c r="E4" s="323" t="s">
        <v>61</v>
      </c>
      <c r="F4" s="321" t="s">
        <v>54</v>
      </c>
      <c r="G4" s="322" t="s">
        <v>77</v>
      </c>
      <c r="H4" s="322" t="s">
        <v>78</v>
      </c>
      <c r="I4" s="323" t="s">
        <v>61</v>
      </c>
      <c r="J4" s="324" t="s">
        <v>54</v>
      </c>
      <c r="K4" s="322" t="s">
        <v>77</v>
      </c>
      <c r="L4" s="322" t="s">
        <v>78</v>
      </c>
      <c r="M4" s="323" t="s">
        <v>61</v>
      </c>
      <c r="N4" s="325" t="s">
        <v>54</v>
      </c>
      <c r="O4" s="322" t="s">
        <v>77</v>
      </c>
      <c r="P4" s="322" t="s">
        <v>78</v>
      </c>
      <c r="Q4" s="323" t="s">
        <v>61</v>
      </c>
      <c r="R4" s="325" t="s">
        <v>54</v>
      </c>
      <c r="S4" s="322" t="s">
        <v>77</v>
      </c>
      <c r="T4" s="322" t="s">
        <v>78</v>
      </c>
      <c r="U4" s="323" t="s">
        <v>61</v>
      </c>
      <c r="V4" s="325" t="s">
        <v>54</v>
      </c>
      <c r="W4" s="322" t="s">
        <v>77</v>
      </c>
      <c r="X4" s="322" t="s">
        <v>78</v>
      </c>
      <c r="Y4" s="323" t="s">
        <v>61</v>
      </c>
      <c r="Z4" s="325" t="s">
        <v>54</v>
      </c>
      <c r="AA4" s="322" t="s">
        <v>77</v>
      </c>
      <c r="AB4" s="322" t="s">
        <v>78</v>
      </c>
      <c r="AC4" s="323" t="s">
        <v>61</v>
      </c>
      <c r="AD4" s="325" t="s">
        <v>54</v>
      </c>
      <c r="AE4" s="322" t="s">
        <v>77</v>
      </c>
      <c r="AF4" s="322" t="s">
        <v>78</v>
      </c>
      <c r="AG4" s="323" t="s">
        <v>61</v>
      </c>
      <c r="AH4" s="325" t="s">
        <v>54</v>
      </c>
      <c r="AI4" s="322" t="s">
        <v>77</v>
      </c>
      <c r="AJ4" s="322" t="s">
        <v>78</v>
      </c>
      <c r="AK4" s="323" t="s">
        <v>61</v>
      </c>
      <c r="AL4" s="325" t="s">
        <v>54</v>
      </c>
      <c r="AM4" s="322" t="s">
        <v>77</v>
      </c>
      <c r="AN4" s="322" t="s">
        <v>78</v>
      </c>
      <c r="AO4" s="323" t="s">
        <v>61</v>
      </c>
      <c r="AP4" s="325" t="s">
        <v>54</v>
      </c>
      <c r="AQ4" s="322" t="s">
        <v>77</v>
      </c>
      <c r="AR4" s="322" t="s">
        <v>78</v>
      </c>
      <c r="AS4" s="323" t="s">
        <v>61</v>
      </c>
      <c r="AT4" s="325" t="s">
        <v>54</v>
      </c>
      <c r="AU4" s="322" t="s">
        <v>77</v>
      </c>
      <c r="AV4" s="322" t="s">
        <v>78</v>
      </c>
      <c r="AW4" s="323" t="s">
        <v>61</v>
      </c>
      <c r="AX4" s="325" t="s">
        <v>54</v>
      </c>
      <c r="AY4" s="322" t="s">
        <v>77</v>
      </c>
      <c r="AZ4" s="322" t="s">
        <v>78</v>
      </c>
      <c r="BA4" s="323" t="s">
        <v>61</v>
      </c>
      <c r="BB4" s="156" t="s">
        <v>54</v>
      </c>
      <c r="BC4" s="157" t="s">
        <v>77</v>
      </c>
      <c r="BD4" s="157" t="s">
        <v>78</v>
      </c>
      <c r="BE4" s="158" t="s">
        <v>61</v>
      </c>
      <c r="BF4" s="325" t="s">
        <v>54</v>
      </c>
      <c r="BG4" s="322" t="s">
        <v>66</v>
      </c>
      <c r="BH4" s="322" t="s">
        <v>67</v>
      </c>
      <c r="BI4" s="323" t="s">
        <v>61</v>
      </c>
      <c r="BJ4" s="325" t="s">
        <v>54</v>
      </c>
      <c r="BK4" s="322" t="s">
        <v>66</v>
      </c>
      <c r="BL4" s="322" t="s">
        <v>67</v>
      </c>
      <c r="BM4" s="323" t="s">
        <v>61</v>
      </c>
      <c r="BN4" s="325" t="s">
        <v>54</v>
      </c>
      <c r="BO4" s="322" t="s">
        <v>66</v>
      </c>
      <c r="BP4" s="322" t="s">
        <v>67</v>
      </c>
      <c r="BQ4" s="323" t="s">
        <v>61</v>
      </c>
      <c r="BR4" s="198" t="s">
        <v>54</v>
      </c>
      <c r="BS4" s="199" t="s">
        <v>66</v>
      </c>
      <c r="BT4" s="199" t="s">
        <v>67</v>
      </c>
      <c r="BU4" s="200" t="s">
        <v>61</v>
      </c>
      <c r="BV4" s="151" t="s">
        <v>54</v>
      </c>
      <c r="BW4" s="152" t="s">
        <v>77</v>
      </c>
      <c r="BX4" s="152" t="s">
        <v>78</v>
      </c>
      <c r="BY4" s="153" t="s">
        <v>61</v>
      </c>
      <c r="BZ4" s="325" t="s">
        <v>54</v>
      </c>
      <c r="CA4" s="322" t="s">
        <v>77</v>
      </c>
      <c r="CB4" s="322" t="s">
        <v>78</v>
      </c>
      <c r="CC4" s="323" t="s">
        <v>61</v>
      </c>
      <c r="CD4" s="154" t="s">
        <v>54</v>
      </c>
      <c r="CE4" s="152" t="s">
        <v>77</v>
      </c>
      <c r="CF4" s="152" t="s">
        <v>78</v>
      </c>
      <c r="CG4" s="153" t="s">
        <v>61</v>
      </c>
      <c r="CH4" s="155" t="s">
        <v>54</v>
      </c>
      <c r="CI4" s="149" t="s">
        <v>77</v>
      </c>
      <c r="CJ4" s="149" t="s">
        <v>78</v>
      </c>
      <c r="CK4" s="150" t="s">
        <v>61</v>
      </c>
    </row>
    <row r="5" spans="1:89" s="3" customFormat="1" ht="26.25" customHeight="1" x14ac:dyDescent="0.25">
      <c r="A5" s="57" t="s">
        <v>34</v>
      </c>
      <c r="B5" s="33">
        <f>B6+B7</f>
        <v>0</v>
      </c>
      <c r="C5" s="34">
        <f>C6+C7</f>
        <v>24542462</v>
      </c>
      <c r="D5" s="34">
        <f>D6+D7</f>
        <v>24542462</v>
      </c>
      <c r="E5" s="235">
        <f>ROUND(D5/C5*100,2)</f>
        <v>100</v>
      </c>
      <c r="F5" s="33">
        <f>F6+F7</f>
        <v>5056047</v>
      </c>
      <c r="G5" s="34">
        <f>G6+G7</f>
        <v>96788002</v>
      </c>
      <c r="H5" s="34">
        <f>H6+H7</f>
        <v>95718864</v>
      </c>
      <c r="I5" s="237">
        <f>ROUND(H5/G5*100,2)</f>
        <v>98.9</v>
      </c>
      <c r="J5" s="33">
        <f>J6+J7</f>
        <v>0</v>
      </c>
      <c r="K5" s="34">
        <f>K6+K7</f>
        <v>497226</v>
      </c>
      <c r="L5" s="34">
        <f>L6+L7</f>
        <v>497226</v>
      </c>
      <c r="M5" s="235">
        <f>ROUND(L5/K5*100,2)</f>
        <v>100</v>
      </c>
      <c r="N5" s="33">
        <f>N6+N7</f>
        <v>0</v>
      </c>
      <c r="O5" s="34">
        <f>O6+O7</f>
        <v>1089431</v>
      </c>
      <c r="P5" s="34">
        <f>P6+P7</f>
        <v>1089431</v>
      </c>
      <c r="Q5" s="237">
        <f>ROUND(P5/O5*100,2)</f>
        <v>100</v>
      </c>
      <c r="R5" s="33">
        <f>R6+R7</f>
        <v>48545000</v>
      </c>
      <c r="S5" s="34">
        <f>S6+S7</f>
        <v>55952600</v>
      </c>
      <c r="T5" s="34">
        <f>T6+T7</f>
        <v>55952600</v>
      </c>
      <c r="U5" s="237">
        <f>ROUND(T5/S5*100,2)</f>
        <v>100</v>
      </c>
      <c r="V5" s="33">
        <f>V6+V7</f>
        <v>0</v>
      </c>
      <c r="W5" s="34">
        <f>W6+W7</f>
        <v>4842003</v>
      </c>
      <c r="X5" s="34">
        <f>X6+X7</f>
        <v>4616760</v>
      </c>
      <c r="Y5" s="235">
        <f>ROUND(X5/W5*100,2)</f>
        <v>95.35</v>
      </c>
      <c r="Z5" s="33">
        <f>Z6+Z7</f>
        <v>0</v>
      </c>
      <c r="AA5" s="34">
        <f>AA6+AA7</f>
        <v>0</v>
      </c>
      <c r="AB5" s="34">
        <f>AB6+AB7</f>
        <v>0</v>
      </c>
      <c r="AC5" s="237"/>
      <c r="AD5" s="33">
        <f>AD6+AD7</f>
        <v>0</v>
      </c>
      <c r="AE5" s="34">
        <f>AE6+AE7</f>
        <v>0</v>
      </c>
      <c r="AF5" s="34">
        <f>AF6+AF7</f>
        <v>0</v>
      </c>
      <c r="AG5" s="237"/>
      <c r="AH5" s="33">
        <f>AH6+AH7</f>
        <v>0</v>
      </c>
      <c r="AI5" s="34">
        <f>AI6+AI7</f>
        <v>545021</v>
      </c>
      <c r="AJ5" s="34">
        <f>AJ6+AJ7</f>
        <v>280659</v>
      </c>
      <c r="AK5" s="237"/>
      <c r="AL5" s="33">
        <f>AL6+AL7</f>
        <v>0</v>
      </c>
      <c r="AM5" s="34">
        <f>AM6+AM7</f>
        <v>166447</v>
      </c>
      <c r="AN5" s="34">
        <f>AN6+AN7</f>
        <v>351396</v>
      </c>
      <c r="AO5" s="237"/>
      <c r="AP5" s="33">
        <f>AP6+AP7</f>
        <v>0</v>
      </c>
      <c r="AQ5" s="34">
        <f>AQ6+AQ7</f>
        <v>0</v>
      </c>
      <c r="AR5" s="34">
        <f>AR6+AR7</f>
        <v>0</v>
      </c>
      <c r="AS5" s="237"/>
      <c r="AT5" s="33">
        <f>AT6+AT7</f>
        <v>0</v>
      </c>
      <c r="AU5" s="34">
        <f>AU6+AU7</f>
        <v>0</v>
      </c>
      <c r="AV5" s="34">
        <f>AV6+AV7</f>
        <v>0</v>
      </c>
      <c r="AW5" s="237"/>
      <c r="AX5" s="33">
        <f>AX6+AX7</f>
        <v>0</v>
      </c>
      <c r="AY5" s="34">
        <f>AY6+AY7</f>
        <v>260855</v>
      </c>
      <c r="AZ5" s="34">
        <f>AZ6+AZ7</f>
        <v>260855</v>
      </c>
      <c r="BA5" s="235">
        <f>ROUND(AZ5/AY5*100,2)</f>
        <v>100</v>
      </c>
      <c r="BB5" s="159">
        <f t="shared" ref="BB5:BB29" si="0">V5+Z5+AD5+AT5+AX5</f>
        <v>0</v>
      </c>
      <c r="BC5" s="160">
        <f>W5+AA5+AE5+AU5+AY5+AQ5+AM5+AI5</f>
        <v>5814326</v>
      </c>
      <c r="BD5" s="160">
        <f>X5+AB5+AF5+AV5+AZ5+AR5+AN5+AJ5</f>
        <v>5509670</v>
      </c>
      <c r="BE5" s="254">
        <f>ROUND(BD5/BC5*100,2)</f>
        <v>94.76</v>
      </c>
      <c r="BF5" s="33">
        <f>BF6+BF7</f>
        <v>0</v>
      </c>
      <c r="BG5" s="34">
        <f>BG6+BG7</f>
        <v>523126</v>
      </c>
      <c r="BH5" s="34">
        <f>BH6+BH7</f>
        <v>885118</v>
      </c>
      <c r="BI5" s="237">
        <f>ROUND(BH5/BG5*100,2)</f>
        <v>169.2</v>
      </c>
      <c r="BJ5" s="33">
        <f>BJ6+BJ7</f>
        <v>0</v>
      </c>
      <c r="BK5" s="34">
        <f>BK6+BK7</f>
        <v>485225</v>
      </c>
      <c r="BL5" s="34">
        <f>BL6+BL7</f>
        <v>485225</v>
      </c>
      <c r="BM5" s="237">
        <f>ROUND(BL5/BK5*100,2)</f>
        <v>100</v>
      </c>
      <c r="BN5" s="33">
        <f>BN6+BN7</f>
        <v>0</v>
      </c>
      <c r="BO5" s="34">
        <f>BO6+BO7</f>
        <v>0</v>
      </c>
      <c r="BP5" s="34">
        <f>BP6+BP7</f>
        <v>0</v>
      </c>
      <c r="BQ5" s="237"/>
      <c r="BR5" s="201">
        <f t="shared" ref="BR5:BR29" si="1">BF5+BJ5+BN5</f>
        <v>0</v>
      </c>
      <c r="BS5" s="202">
        <f t="shared" ref="BS5:BS29" si="2">BG5+BK5+BO5</f>
        <v>1008351</v>
      </c>
      <c r="BT5" s="202">
        <f t="shared" ref="BT5:BT29" si="3">BH5+BL5+BP5</f>
        <v>1370343</v>
      </c>
      <c r="BU5" s="266">
        <f>ROUND(BT5/BS5*100,2)</f>
        <v>135.9</v>
      </c>
      <c r="BV5" s="117">
        <f>BV6+BV7</f>
        <v>53601047</v>
      </c>
      <c r="BW5" s="125">
        <f>BW6+BW7</f>
        <v>185692398</v>
      </c>
      <c r="BX5" s="125">
        <f>BX6+BX7</f>
        <v>184680596</v>
      </c>
      <c r="BY5" s="278">
        <f>ROUND(BX5/BW5*100,2)</f>
        <v>99.46</v>
      </c>
      <c r="BZ5" s="33">
        <f>BZ6+BZ7</f>
        <v>1225003114</v>
      </c>
      <c r="CA5" s="134">
        <f>CA6+CA7</f>
        <v>1326516586</v>
      </c>
      <c r="CB5" s="134">
        <f>CB6+CB7</f>
        <v>1145704147</v>
      </c>
      <c r="CC5" s="288">
        <f t="shared" ref="CC5:CC22" si="4">ROUND(CB5/CA5*100,2)</f>
        <v>86.37</v>
      </c>
      <c r="CD5" s="139">
        <f>CD6+CD7</f>
        <v>1278604161</v>
      </c>
      <c r="CE5" s="145">
        <f>CE6+CE7</f>
        <v>1512208984</v>
      </c>
      <c r="CF5" s="145">
        <f>CF6+CF7</f>
        <v>1330384743</v>
      </c>
      <c r="CG5" s="278">
        <f>ROUND(CF5/CE5*100,2)</f>
        <v>87.98</v>
      </c>
      <c r="CH5" s="69">
        <f>CH6+CH7</f>
        <v>1278604161</v>
      </c>
      <c r="CI5" s="69">
        <f>CI6+CI7</f>
        <v>1512208984</v>
      </c>
      <c r="CJ5" s="69">
        <f>CJ6+CJ7</f>
        <v>1330384743</v>
      </c>
      <c r="CK5" s="242">
        <f>ROUND(CJ5/CI5*100,2)</f>
        <v>87.98</v>
      </c>
    </row>
    <row r="6" spans="1:89" s="3" customFormat="1" ht="13.5" x14ac:dyDescent="0.25">
      <c r="A6" s="58" t="s">
        <v>33</v>
      </c>
      <c r="B6" s="30"/>
      <c r="C6" s="18"/>
      <c r="D6" s="18"/>
      <c r="E6" s="235"/>
      <c r="F6" s="74"/>
      <c r="G6" s="18"/>
      <c r="H6" s="18"/>
      <c r="I6" s="234"/>
      <c r="J6" s="18"/>
      <c r="K6" s="18"/>
      <c r="L6" s="18"/>
      <c r="M6" s="235"/>
      <c r="N6" s="30"/>
      <c r="O6" s="74"/>
      <c r="P6" s="74"/>
      <c r="Q6" s="234"/>
      <c r="R6" s="30"/>
      <c r="S6" s="74"/>
      <c r="T6" s="74"/>
      <c r="U6" s="234"/>
      <c r="V6" s="30"/>
      <c r="W6" s="74"/>
      <c r="X6" s="74"/>
      <c r="Y6" s="235"/>
      <c r="Z6" s="30"/>
      <c r="AA6" s="74"/>
      <c r="AB6" s="74"/>
      <c r="AC6" s="234"/>
      <c r="AD6" s="30"/>
      <c r="AE6" s="74"/>
      <c r="AF6" s="74"/>
      <c r="AG6" s="234"/>
      <c r="AH6" s="30"/>
      <c r="AI6" s="74"/>
      <c r="AJ6" s="74"/>
      <c r="AK6" s="234"/>
      <c r="AL6" s="30"/>
      <c r="AM6" s="74"/>
      <c r="AN6" s="74"/>
      <c r="AO6" s="234"/>
      <c r="AP6" s="30"/>
      <c r="AQ6" s="74"/>
      <c r="AR6" s="74"/>
      <c r="AS6" s="234"/>
      <c r="AT6" s="30"/>
      <c r="AU6" s="74"/>
      <c r="AV6" s="74"/>
      <c r="AW6" s="234"/>
      <c r="AX6" s="30"/>
      <c r="AY6" s="74"/>
      <c r="AZ6" s="74"/>
      <c r="BA6" s="235"/>
      <c r="BB6" s="161">
        <f t="shared" si="0"/>
        <v>0</v>
      </c>
      <c r="BC6" s="160">
        <f>W6+AA6+AE6+AU6+AY6+AQ6+AM6+AI6</f>
        <v>0</v>
      </c>
      <c r="BD6" s="162">
        <f>X6+AB6+AF6+AV6+AZ6</f>
        <v>0</v>
      </c>
      <c r="BE6" s="255"/>
      <c r="BF6" s="30"/>
      <c r="BG6" s="74"/>
      <c r="BH6" s="74"/>
      <c r="BI6" s="234"/>
      <c r="BJ6" s="30"/>
      <c r="BK6" s="74"/>
      <c r="BL6" s="74"/>
      <c r="BM6" s="234"/>
      <c r="BN6" s="30"/>
      <c r="BO6" s="74"/>
      <c r="BP6" s="74"/>
      <c r="BQ6" s="234"/>
      <c r="BR6" s="203">
        <f t="shared" si="1"/>
        <v>0</v>
      </c>
      <c r="BS6" s="204">
        <f t="shared" si="2"/>
        <v>0</v>
      </c>
      <c r="BT6" s="204">
        <f t="shared" si="3"/>
        <v>0</v>
      </c>
      <c r="BU6" s="267"/>
      <c r="BV6" s="115">
        <f t="shared" ref="BV6:BX10" si="5">B6+F6+J6+N6+R6+BR6+BB6</f>
        <v>0</v>
      </c>
      <c r="BW6" s="115">
        <f t="shared" si="5"/>
        <v>0</v>
      </c>
      <c r="BX6" s="115">
        <f t="shared" si="5"/>
        <v>0</v>
      </c>
      <c r="BY6" s="279"/>
      <c r="BZ6" s="30">
        <v>895536997</v>
      </c>
      <c r="CA6" s="18">
        <v>1019993706</v>
      </c>
      <c r="CB6" s="18">
        <v>1019993706</v>
      </c>
      <c r="CC6" s="289">
        <f t="shared" si="4"/>
        <v>100</v>
      </c>
      <c r="CD6" s="130">
        <f t="shared" ref="CD6:CF10" si="6">BZ6+BV6</f>
        <v>895536997</v>
      </c>
      <c r="CE6" s="129">
        <f t="shared" si="6"/>
        <v>1019993706</v>
      </c>
      <c r="CF6" s="129">
        <f t="shared" si="6"/>
        <v>1019993706</v>
      </c>
      <c r="CG6" s="279">
        <f>ROUND(CF6/CE6*100,2)</f>
        <v>100</v>
      </c>
      <c r="CH6" s="66">
        <f t="shared" ref="CH6:CJ10" si="7">CD6</f>
        <v>895536997</v>
      </c>
      <c r="CI6" s="66">
        <f t="shared" si="7"/>
        <v>1019993706</v>
      </c>
      <c r="CJ6" s="66">
        <f t="shared" si="7"/>
        <v>1019993706</v>
      </c>
      <c r="CK6" s="244">
        <f>ROUND(CJ6/CI6*100,2)</f>
        <v>100</v>
      </c>
    </row>
    <row r="7" spans="1:89" s="3" customFormat="1" ht="13.5" x14ac:dyDescent="0.25">
      <c r="A7" s="58" t="s">
        <v>38</v>
      </c>
      <c r="B7" s="30"/>
      <c r="C7" s="18">
        <v>24542462</v>
      </c>
      <c r="D7" s="18">
        <v>24542462</v>
      </c>
      <c r="E7" s="235">
        <f>ROUND(D7/C7*100,2)</f>
        <v>100</v>
      </c>
      <c r="F7" s="74">
        <v>5056047</v>
      </c>
      <c r="G7" s="18">
        <v>96788002</v>
      </c>
      <c r="H7" s="18">
        <v>95718864</v>
      </c>
      <c r="I7" s="234">
        <f>ROUND(H7/G7*100,2)</f>
        <v>98.9</v>
      </c>
      <c r="J7" s="18"/>
      <c r="K7" s="18">
        <v>497226</v>
      </c>
      <c r="L7" s="18">
        <v>497226</v>
      </c>
      <c r="M7" s="235">
        <f>ROUND(L7/K7*100,2)</f>
        <v>100</v>
      </c>
      <c r="N7" s="30">
        <v>0</v>
      </c>
      <c r="O7" s="74">
        <v>1089431</v>
      </c>
      <c r="P7" s="74">
        <v>1089431</v>
      </c>
      <c r="Q7" s="234">
        <f>ROUND(P7/O7*100,2)</f>
        <v>100</v>
      </c>
      <c r="R7" s="30">
        <v>48545000</v>
      </c>
      <c r="S7" s="74">
        <v>55952600</v>
      </c>
      <c r="T7" s="74">
        <v>55952600</v>
      </c>
      <c r="U7" s="234">
        <f>ROUND(T7/S7*100,2)</f>
        <v>100</v>
      </c>
      <c r="V7" s="30"/>
      <c r="W7" s="74">
        <v>4842003</v>
      </c>
      <c r="X7" s="74">
        <f>4616760</f>
        <v>4616760</v>
      </c>
      <c r="Y7" s="235">
        <f>ROUND(X7/W7*100,2)</f>
        <v>95.35</v>
      </c>
      <c r="Z7" s="30">
        <v>0</v>
      </c>
      <c r="AA7" s="74"/>
      <c r="AB7" s="74"/>
      <c r="AC7" s="234"/>
      <c r="AD7" s="30">
        <v>0</v>
      </c>
      <c r="AE7" s="74"/>
      <c r="AF7" s="74"/>
      <c r="AG7" s="234"/>
      <c r="AH7" s="30"/>
      <c r="AI7" s="74">
        <v>545021</v>
      </c>
      <c r="AJ7" s="74">
        <v>280659</v>
      </c>
      <c r="AK7" s="234"/>
      <c r="AL7" s="30"/>
      <c r="AM7" s="74">
        <v>166447</v>
      </c>
      <c r="AN7" s="74">
        <v>351396</v>
      </c>
      <c r="AO7" s="234"/>
      <c r="AP7" s="30"/>
      <c r="AQ7" s="74"/>
      <c r="AR7" s="74"/>
      <c r="AS7" s="234"/>
      <c r="AT7" s="30"/>
      <c r="AU7" s="74"/>
      <c r="AV7" s="74"/>
      <c r="AW7" s="234"/>
      <c r="AX7" s="30">
        <v>0</v>
      </c>
      <c r="AY7" s="74">
        <v>260855</v>
      </c>
      <c r="AZ7" s="74">
        <v>260855</v>
      </c>
      <c r="BA7" s="235">
        <f>ROUND(AZ7/AY7*100,2)</f>
        <v>100</v>
      </c>
      <c r="BB7" s="161">
        <f t="shared" si="0"/>
        <v>0</v>
      </c>
      <c r="BC7" s="160">
        <f>W7+AA7+AE7+AU7+AY7+AQ7+AM7+AI7</f>
        <v>5814326</v>
      </c>
      <c r="BD7" s="160">
        <f>X7+AB7+AF7+AV7+AZ7+AR7+AN7+AJ7</f>
        <v>5509670</v>
      </c>
      <c r="BE7" s="255">
        <f>ROUND(BD7/BC7*100,2)</f>
        <v>94.76</v>
      </c>
      <c r="BF7" s="30">
        <v>0</v>
      </c>
      <c r="BG7" s="74">
        <v>523126</v>
      </c>
      <c r="BH7" s="74">
        <f>523126+361992</f>
        <v>885118</v>
      </c>
      <c r="BI7" s="234">
        <f>ROUND(BH7/BG7*100,2)</f>
        <v>169.2</v>
      </c>
      <c r="BJ7" s="30">
        <v>0</v>
      </c>
      <c r="BK7" s="74">
        <v>485225</v>
      </c>
      <c r="BL7" s="74">
        <v>485225</v>
      </c>
      <c r="BM7" s="234">
        <f>ROUND(BL7/BK7*100,2)</f>
        <v>100</v>
      </c>
      <c r="BN7" s="30"/>
      <c r="BO7" s="74"/>
      <c r="BP7" s="74"/>
      <c r="BQ7" s="234"/>
      <c r="BR7" s="203">
        <f t="shared" si="1"/>
        <v>0</v>
      </c>
      <c r="BS7" s="204">
        <f t="shared" si="2"/>
        <v>1008351</v>
      </c>
      <c r="BT7" s="204">
        <f t="shared" si="3"/>
        <v>1370343</v>
      </c>
      <c r="BU7" s="267">
        <f>ROUND(BT7/BS7*100,2)</f>
        <v>135.9</v>
      </c>
      <c r="BV7" s="115">
        <f t="shared" si="5"/>
        <v>53601047</v>
      </c>
      <c r="BW7" s="123">
        <f t="shared" si="5"/>
        <v>185692398</v>
      </c>
      <c r="BX7" s="123">
        <f t="shared" si="5"/>
        <v>184680596</v>
      </c>
      <c r="BY7" s="279">
        <f>ROUND(BX7/BW7*100,2)</f>
        <v>99.46</v>
      </c>
      <c r="BZ7" s="30">
        <v>329466117</v>
      </c>
      <c r="CA7" s="18">
        <v>306522880</v>
      </c>
      <c r="CB7" s="18">
        <v>125710441</v>
      </c>
      <c r="CC7" s="289">
        <f t="shared" si="4"/>
        <v>41.01</v>
      </c>
      <c r="CD7" s="130">
        <f t="shared" si="6"/>
        <v>383067164</v>
      </c>
      <c r="CE7" s="129">
        <f t="shared" si="6"/>
        <v>492215278</v>
      </c>
      <c r="CF7" s="129">
        <f t="shared" si="6"/>
        <v>310391037</v>
      </c>
      <c r="CG7" s="279">
        <f>ROUND(CF7/CE7*100,2)</f>
        <v>63.06</v>
      </c>
      <c r="CH7" s="66">
        <f t="shared" si="7"/>
        <v>383067164</v>
      </c>
      <c r="CI7" s="66">
        <f t="shared" si="7"/>
        <v>492215278</v>
      </c>
      <c r="CJ7" s="66">
        <f t="shared" si="7"/>
        <v>310391037</v>
      </c>
      <c r="CK7" s="244">
        <f>ROUND(CJ7/CI7*100,2)</f>
        <v>63.06</v>
      </c>
    </row>
    <row r="8" spans="1:89" s="3" customFormat="1" ht="13.5" x14ac:dyDescent="0.25">
      <c r="A8" s="59" t="s">
        <v>15</v>
      </c>
      <c r="B8" s="31"/>
      <c r="C8" s="10"/>
      <c r="D8" s="10"/>
      <c r="E8" s="235"/>
      <c r="F8" s="75"/>
      <c r="G8" s="10"/>
      <c r="H8" s="10"/>
      <c r="I8" s="235"/>
      <c r="J8" s="10"/>
      <c r="K8" s="10"/>
      <c r="L8" s="10"/>
      <c r="M8" s="235"/>
      <c r="N8" s="31"/>
      <c r="O8" s="75"/>
      <c r="P8" s="75"/>
      <c r="Q8" s="235"/>
      <c r="R8" s="31"/>
      <c r="S8" s="75"/>
      <c r="T8" s="75"/>
      <c r="U8" s="235"/>
      <c r="V8" s="31"/>
      <c r="W8" s="75"/>
      <c r="X8" s="75"/>
      <c r="Y8" s="235"/>
      <c r="Z8" s="31"/>
      <c r="AA8" s="75"/>
      <c r="AB8" s="75"/>
      <c r="AC8" s="235"/>
      <c r="AD8" s="31"/>
      <c r="AE8" s="75"/>
      <c r="AF8" s="75"/>
      <c r="AG8" s="235"/>
      <c r="AH8" s="31"/>
      <c r="AI8" s="75"/>
      <c r="AJ8" s="75"/>
      <c r="AK8" s="235"/>
      <c r="AL8" s="31"/>
      <c r="AM8" s="75"/>
      <c r="AN8" s="75"/>
      <c r="AO8" s="235"/>
      <c r="AP8" s="31"/>
      <c r="AQ8" s="75"/>
      <c r="AR8" s="75"/>
      <c r="AS8" s="235"/>
      <c r="AT8" s="31"/>
      <c r="AU8" s="75"/>
      <c r="AV8" s="75"/>
      <c r="AW8" s="235"/>
      <c r="AX8" s="31"/>
      <c r="AY8" s="75"/>
      <c r="AZ8" s="75"/>
      <c r="BA8" s="235"/>
      <c r="BB8" s="163">
        <f t="shared" si="0"/>
        <v>0</v>
      </c>
      <c r="BC8" s="160">
        <f>W8+AA8+AE8+AU8+AY8+AQ8+AM8+AI8</f>
        <v>0</v>
      </c>
      <c r="BD8" s="164">
        <f>X8+AB8+AF8+AV8+AZ8</f>
        <v>0</v>
      </c>
      <c r="BE8" s="256"/>
      <c r="BF8" s="31"/>
      <c r="BG8" s="75"/>
      <c r="BH8" s="75"/>
      <c r="BI8" s="235"/>
      <c r="BJ8" s="31"/>
      <c r="BK8" s="75"/>
      <c r="BL8" s="75"/>
      <c r="BM8" s="235"/>
      <c r="BN8" s="31"/>
      <c r="BO8" s="75"/>
      <c r="BP8" s="75"/>
      <c r="BQ8" s="235"/>
      <c r="BR8" s="205">
        <f t="shared" si="1"/>
        <v>0</v>
      </c>
      <c r="BS8" s="206">
        <f t="shared" si="2"/>
        <v>0</v>
      </c>
      <c r="BT8" s="206">
        <f t="shared" si="3"/>
        <v>0</v>
      </c>
      <c r="BU8" s="268"/>
      <c r="BV8" s="115">
        <f t="shared" si="5"/>
        <v>0</v>
      </c>
      <c r="BW8" s="123">
        <f t="shared" si="5"/>
        <v>0</v>
      </c>
      <c r="BX8" s="123">
        <f t="shared" si="5"/>
        <v>0</v>
      </c>
      <c r="BY8" s="279"/>
      <c r="BZ8" s="31">
        <v>537426000</v>
      </c>
      <c r="CA8" s="132">
        <v>443253070</v>
      </c>
      <c r="CB8" s="132">
        <v>443253070</v>
      </c>
      <c r="CC8" s="289">
        <f t="shared" si="4"/>
        <v>100</v>
      </c>
      <c r="CD8" s="130">
        <f t="shared" si="6"/>
        <v>537426000</v>
      </c>
      <c r="CE8" s="129">
        <f t="shared" si="6"/>
        <v>443253070</v>
      </c>
      <c r="CF8" s="129">
        <f t="shared" si="6"/>
        <v>443253070</v>
      </c>
      <c r="CG8" s="279">
        <f>ROUND(CF8/CE8*100,2)</f>
        <v>100</v>
      </c>
      <c r="CH8" s="67">
        <f t="shared" si="7"/>
        <v>537426000</v>
      </c>
      <c r="CI8" s="67">
        <f t="shared" si="7"/>
        <v>443253070</v>
      </c>
      <c r="CJ8" s="67">
        <f t="shared" si="7"/>
        <v>443253070</v>
      </c>
      <c r="CK8" s="243">
        <f>ROUND(CJ8/CI8*100,2)</f>
        <v>100</v>
      </c>
    </row>
    <row r="9" spans="1:89" s="3" customFormat="1" ht="13.5" x14ac:dyDescent="0.25">
      <c r="A9" s="59" t="s">
        <v>16</v>
      </c>
      <c r="B9" s="31">
        <v>1450000</v>
      </c>
      <c r="C9" s="10">
        <v>1867560</v>
      </c>
      <c r="D9" s="10">
        <v>1032120</v>
      </c>
      <c r="E9" s="235">
        <f>ROUND(D9/C9*100,2)</f>
        <v>55.27</v>
      </c>
      <c r="F9" s="75">
        <v>97045000</v>
      </c>
      <c r="G9" s="10">
        <v>73320105</v>
      </c>
      <c r="H9" s="10">
        <v>73320105</v>
      </c>
      <c r="I9" s="235">
        <f>ROUND(H9/G9*100,2)</f>
        <v>100</v>
      </c>
      <c r="J9" s="10">
        <v>3100000</v>
      </c>
      <c r="K9" s="10">
        <v>4521722</v>
      </c>
      <c r="L9" s="10">
        <v>4521727</v>
      </c>
      <c r="M9" s="235">
        <f>ROUND(L9/K9*100,2)</f>
        <v>100</v>
      </c>
      <c r="N9" s="31">
        <v>2200000</v>
      </c>
      <c r="O9" s="75">
        <v>3356135</v>
      </c>
      <c r="P9" s="75">
        <v>3356135</v>
      </c>
      <c r="Q9" s="235">
        <f>ROUND(P9/O9*100,2)</f>
        <v>100</v>
      </c>
      <c r="R9" s="31">
        <v>52915000</v>
      </c>
      <c r="S9" s="75">
        <v>54219641</v>
      </c>
      <c r="T9" s="75">
        <v>54219641</v>
      </c>
      <c r="U9" s="235">
        <f>ROUND(T9/S9*100,2)</f>
        <v>100</v>
      </c>
      <c r="V9" s="31">
        <v>400000</v>
      </c>
      <c r="W9" s="75">
        <v>314825</v>
      </c>
      <c r="X9" s="75">
        <f>314784+50</f>
        <v>314834</v>
      </c>
      <c r="Y9" s="235">
        <f>ROUND(X9/W9*100,2)</f>
        <v>100</v>
      </c>
      <c r="Z9" s="31"/>
      <c r="AA9" s="75"/>
      <c r="AB9" s="75"/>
      <c r="AC9" s="235"/>
      <c r="AD9" s="31">
        <v>436900</v>
      </c>
      <c r="AE9" s="75">
        <v>309865</v>
      </c>
      <c r="AF9" s="75">
        <v>309865</v>
      </c>
      <c r="AG9" s="235">
        <f>ROUND(AF9/AE9*100,2)</f>
        <v>100</v>
      </c>
      <c r="AH9" s="31"/>
      <c r="AI9" s="75">
        <v>252232</v>
      </c>
      <c r="AJ9" s="75">
        <v>202232</v>
      </c>
      <c r="AK9" s="235"/>
      <c r="AL9" s="31"/>
      <c r="AM9" s="75">
        <v>50927</v>
      </c>
      <c r="AN9" s="75">
        <v>74967</v>
      </c>
      <c r="AO9" s="235"/>
      <c r="AP9" s="31"/>
      <c r="AQ9" s="75"/>
      <c r="AR9" s="75">
        <v>4360</v>
      </c>
      <c r="AS9" s="235"/>
      <c r="AT9" s="31">
        <v>120000</v>
      </c>
      <c r="AU9" s="75">
        <v>120000</v>
      </c>
      <c r="AV9" s="75">
        <v>94020</v>
      </c>
      <c r="AW9" s="235">
        <f>ROUND(AV9/AU9*100,2)</f>
        <v>78.349999999999994</v>
      </c>
      <c r="AX9" s="31">
        <v>70000</v>
      </c>
      <c r="AY9" s="75">
        <v>70000</v>
      </c>
      <c r="AZ9" s="75">
        <v>67580</v>
      </c>
      <c r="BA9" s="235">
        <f>ROUND(AZ9/AY9*100,2)</f>
        <v>96.54</v>
      </c>
      <c r="BB9" s="163">
        <f t="shared" si="0"/>
        <v>1026900</v>
      </c>
      <c r="BC9" s="160">
        <f>W9+AA9+AE9+AU9+AY9+AQ9+AM9+AI9</f>
        <v>1117849</v>
      </c>
      <c r="BD9" s="160">
        <f>X9+AB9+AF9+AV9+AZ9+AR9+AN9+AJ9</f>
        <v>1067858</v>
      </c>
      <c r="BE9" s="256">
        <f>ROUND(BD9/BC9*100,2)</f>
        <v>95.53</v>
      </c>
      <c r="BF9" s="31">
        <v>700000</v>
      </c>
      <c r="BG9" s="75">
        <v>300000</v>
      </c>
      <c r="BH9" s="75">
        <f>1110065+7</f>
        <v>1110072</v>
      </c>
      <c r="BI9" s="235">
        <f>ROUND(BH9/BG9*100,2)</f>
        <v>370.02</v>
      </c>
      <c r="BJ9" s="31">
        <v>100000</v>
      </c>
      <c r="BK9" s="75">
        <v>20000</v>
      </c>
      <c r="BL9" s="75">
        <v>139701</v>
      </c>
      <c r="BM9" s="235">
        <f>ROUND(BL9/BK9*100,2)</f>
        <v>698.51</v>
      </c>
      <c r="BN9" s="31">
        <v>60000</v>
      </c>
      <c r="BO9" s="75">
        <v>60000</v>
      </c>
      <c r="BP9" s="75">
        <v>28760</v>
      </c>
      <c r="BQ9" s="235">
        <f>ROUND(BP9/BO9*100,2)</f>
        <v>47.93</v>
      </c>
      <c r="BR9" s="205">
        <f t="shared" si="1"/>
        <v>860000</v>
      </c>
      <c r="BS9" s="206">
        <f t="shared" si="2"/>
        <v>380000</v>
      </c>
      <c r="BT9" s="206">
        <f t="shared" si="3"/>
        <v>1278533</v>
      </c>
      <c r="BU9" s="268">
        <f>ROUND(BT9/BS9*100,2)</f>
        <v>336.46</v>
      </c>
      <c r="BV9" s="115">
        <f t="shared" si="5"/>
        <v>158596900</v>
      </c>
      <c r="BW9" s="123">
        <f t="shared" si="5"/>
        <v>138783012</v>
      </c>
      <c r="BX9" s="123">
        <f t="shared" si="5"/>
        <v>138796119</v>
      </c>
      <c r="BY9" s="279">
        <f>ROUND(BX9/BW9*100,2)</f>
        <v>100.01</v>
      </c>
      <c r="BZ9" s="31">
        <v>115980223</v>
      </c>
      <c r="CA9" s="132">
        <v>129243178</v>
      </c>
      <c r="CB9" s="132">
        <v>108420924</v>
      </c>
      <c r="CC9" s="289">
        <f t="shared" si="4"/>
        <v>83.89</v>
      </c>
      <c r="CD9" s="130">
        <f t="shared" si="6"/>
        <v>274577123</v>
      </c>
      <c r="CE9" s="129">
        <f t="shared" si="6"/>
        <v>268026190</v>
      </c>
      <c r="CF9" s="129">
        <f t="shared" si="6"/>
        <v>247217043</v>
      </c>
      <c r="CG9" s="279">
        <f>ROUND(CF9/CE9*100,2)</f>
        <v>92.24</v>
      </c>
      <c r="CH9" s="67">
        <f t="shared" si="7"/>
        <v>274577123</v>
      </c>
      <c r="CI9" s="67">
        <f t="shared" si="7"/>
        <v>268026190</v>
      </c>
      <c r="CJ9" s="67">
        <f t="shared" si="7"/>
        <v>247217043</v>
      </c>
      <c r="CK9" s="243">
        <f>ROUND(CJ9/CI9*100,2)</f>
        <v>92.24</v>
      </c>
    </row>
    <row r="10" spans="1:89" s="3" customFormat="1" ht="14.25" thickBot="1" x14ac:dyDescent="0.3">
      <c r="A10" s="60" t="s">
        <v>18</v>
      </c>
      <c r="B10" s="32"/>
      <c r="C10" s="13"/>
      <c r="D10" s="13"/>
      <c r="E10" s="236"/>
      <c r="F10" s="76">
        <v>2650000</v>
      </c>
      <c r="G10" s="13">
        <v>150000</v>
      </c>
      <c r="H10" s="13">
        <v>150000</v>
      </c>
      <c r="I10" s="236"/>
      <c r="J10" s="13"/>
      <c r="K10" s="13"/>
      <c r="L10" s="13"/>
      <c r="M10" s="236"/>
      <c r="N10" s="32"/>
      <c r="O10" s="76"/>
      <c r="P10" s="76"/>
      <c r="Q10" s="236"/>
      <c r="R10" s="32"/>
      <c r="S10" s="76">
        <f>R10</f>
        <v>0</v>
      </c>
      <c r="T10" s="76">
        <f>S10</f>
        <v>0</v>
      </c>
      <c r="U10" s="236"/>
      <c r="V10" s="32"/>
      <c r="W10" s="76"/>
      <c r="X10" s="76"/>
      <c r="Y10" s="236"/>
      <c r="Z10" s="32"/>
      <c r="AA10" s="76"/>
      <c r="AB10" s="76"/>
      <c r="AC10" s="236"/>
      <c r="AD10" s="32"/>
      <c r="AE10" s="76">
        <v>0</v>
      </c>
      <c r="AF10" s="76">
        <v>0</v>
      </c>
      <c r="AG10" s="236"/>
      <c r="AH10" s="32"/>
      <c r="AI10" s="76"/>
      <c r="AJ10" s="76"/>
      <c r="AK10" s="236"/>
      <c r="AL10" s="32"/>
      <c r="AM10" s="76"/>
      <c r="AN10" s="76"/>
      <c r="AO10" s="236"/>
      <c r="AP10" s="32"/>
      <c r="AQ10" s="76"/>
      <c r="AR10" s="76"/>
      <c r="AS10" s="236"/>
      <c r="AT10" s="32"/>
      <c r="AU10" s="76"/>
      <c r="AV10" s="76"/>
      <c r="AW10" s="236"/>
      <c r="AX10" s="32"/>
      <c r="AY10" s="76"/>
      <c r="AZ10" s="76"/>
      <c r="BA10" s="236"/>
      <c r="BB10" s="165">
        <f t="shared" si="0"/>
        <v>0</v>
      </c>
      <c r="BC10" s="166">
        <f>W10+AA10+AE10+AU10+AY10</f>
        <v>0</v>
      </c>
      <c r="BD10" s="166">
        <f>X10+AB10+AF10+AV10+AZ10</f>
        <v>0</v>
      </c>
      <c r="BE10" s="257"/>
      <c r="BF10" s="32"/>
      <c r="BG10" s="76"/>
      <c r="BH10" s="76"/>
      <c r="BI10" s="236"/>
      <c r="BJ10" s="32"/>
      <c r="BK10" s="76"/>
      <c r="BL10" s="76"/>
      <c r="BM10" s="236"/>
      <c r="BN10" s="32"/>
      <c r="BO10" s="76"/>
      <c r="BP10" s="76"/>
      <c r="BQ10" s="236"/>
      <c r="BR10" s="207">
        <f t="shared" si="1"/>
        <v>0</v>
      </c>
      <c r="BS10" s="208">
        <f t="shared" si="2"/>
        <v>0</v>
      </c>
      <c r="BT10" s="208">
        <f t="shared" si="3"/>
        <v>0</v>
      </c>
      <c r="BU10" s="269"/>
      <c r="BV10" s="115">
        <f t="shared" si="5"/>
        <v>2650000</v>
      </c>
      <c r="BW10" s="124">
        <f t="shared" si="5"/>
        <v>150000</v>
      </c>
      <c r="BX10" s="124">
        <f t="shared" si="5"/>
        <v>150000</v>
      </c>
      <c r="BY10" s="280">
        <f>ROUND(BX10/BW10*100,2)</f>
        <v>100</v>
      </c>
      <c r="BZ10" s="32"/>
      <c r="CA10" s="133">
        <v>5083318</v>
      </c>
      <c r="CB10" s="133">
        <v>5083318</v>
      </c>
      <c r="CC10" s="290">
        <f t="shared" si="4"/>
        <v>100</v>
      </c>
      <c r="CD10" s="138">
        <f t="shared" si="6"/>
        <v>2650000</v>
      </c>
      <c r="CE10" s="144">
        <f t="shared" si="6"/>
        <v>5233318</v>
      </c>
      <c r="CF10" s="144">
        <f t="shared" si="6"/>
        <v>5233318</v>
      </c>
      <c r="CG10" s="280"/>
      <c r="CH10" s="68">
        <f t="shared" si="7"/>
        <v>2650000</v>
      </c>
      <c r="CI10" s="68">
        <f t="shared" si="7"/>
        <v>5233318</v>
      </c>
      <c r="CJ10" s="68">
        <f t="shared" si="7"/>
        <v>5233318</v>
      </c>
      <c r="CK10" s="295"/>
    </row>
    <row r="11" spans="1:89" s="4" customFormat="1" ht="14.25" thickBot="1" x14ac:dyDescent="0.3">
      <c r="A11" s="87" t="s">
        <v>23</v>
      </c>
      <c r="B11" s="88">
        <f>B5+B8+B9+B10</f>
        <v>1450000</v>
      </c>
      <c r="C11" s="88">
        <f>C5+C8+C9+C10</f>
        <v>26410022</v>
      </c>
      <c r="D11" s="88">
        <f>D5+D8+D9+D10</f>
        <v>25574582</v>
      </c>
      <c r="E11" s="241">
        <f>ROUND(D11/C11*100,2)</f>
        <v>96.84</v>
      </c>
      <c r="F11" s="91">
        <f>F5+F8+F9+F10</f>
        <v>104751047</v>
      </c>
      <c r="G11" s="89">
        <f>G5+G8+G9+G10</f>
        <v>170258107</v>
      </c>
      <c r="H11" s="89">
        <f>H5+H8+H9+H10</f>
        <v>169188969</v>
      </c>
      <c r="I11" s="241">
        <f>ROUND(H11/G11*100,2)</f>
        <v>99.37</v>
      </c>
      <c r="J11" s="89">
        <f>J5+J8+J9+J10</f>
        <v>3100000</v>
      </c>
      <c r="K11" s="89">
        <f>K5+K8+K9+K10</f>
        <v>5018948</v>
      </c>
      <c r="L11" s="89">
        <f>L5+L8+L9+L10</f>
        <v>5018953</v>
      </c>
      <c r="M11" s="241">
        <f>ROUND(L11/K11*100,2)</f>
        <v>100</v>
      </c>
      <c r="N11" s="88">
        <f>N5+N8+N9+N10</f>
        <v>2200000</v>
      </c>
      <c r="O11" s="91">
        <f>O5+O8+O9+O10</f>
        <v>4445566</v>
      </c>
      <c r="P11" s="91">
        <f>P5+P8+P9+P10</f>
        <v>4445566</v>
      </c>
      <c r="Q11" s="241">
        <f>ROUND(P11/O11*100,2)</f>
        <v>100</v>
      </c>
      <c r="R11" s="88">
        <f>R5+R8+R9+R10</f>
        <v>101460000</v>
      </c>
      <c r="S11" s="91">
        <f>S5+S8+S9+S10</f>
        <v>110172241</v>
      </c>
      <c r="T11" s="91">
        <f>T5+T8+T9+T10</f>
        <v>110172241</v>
      </c>
      <c r="U11" s="241">
        <f>ROUND(T11/S11*100,2)</f>
        <v>100</v>
      </c>
      <c r="V11" s="88">
        <f>V5+V8+V9+V10</f>
        <v>400000</v>
      </c>
      <c r="W11" s="91">
        <f>W5+W8+W9+W10</f>
        <v>5156828</v>
      </c>
      <c r="X11" s="91">
        <f>X5+X8+X9+X10</f>
        <v>4931594</v>
      </c>
      <c r="Y11" s="241">
        <f>ROUND(X11/W11*100,2)</f>
        <v>95.63</v>
      </c>
      <c r="Z11" s="88">
        <f>Z5+Z8+Z9+Z10</f>
        <v>0</v>
      </c>
      <c r="AA11" s="91">
        <f>AA5+AA8+AA9+AA10</f>
        <v>0</v>
      </c>
      <c r="AB11" s="91">
        <f>AB5+AB8+AB9+AB10</f>
        <v>0</v>
      </c>
      <c r="AC11" s="241"/>
      <c r="AD11" s="88">
        <f>AD5+AD8+AD9+AD10</f>
        <v>436900</v>
      </c>
      <c r="AE11" s="91">
        <f>AE5+AE8+AE9+AE10</f>
        <v>309865</v>
      </c>
      <c r="AF11" s="91">
        <f>AF5+AF8+AF9+AF10</f>
        <v>309865</v>
      </c>
      <c r="AG11" s="241">
        <f>ROUND(AF11/AE11*100,2)</f>
        <v>100</v>
      </c>
      <c r="AH11" s="88">
        <f>AH5+AH8+AH9+AH10</f>
        <v>0</v>
      </c>
      <c r="AI11" s="91">
        <f>AI5+AI8+AI9+AI10</f>
        <v>797253</v>
      </c>
      <c r="AJ11" s="91">
        <f>AJ5+AJ8+AJ9+AJ10</f>
        <v>482891</v>
      </c>
      <c r="AK11" s="241"/>
      <c r="AL11" s="88">
        <f>AL5+AL8+AL9+AL10</f>
        <v>0</v>
      </c>
      <c r="AM11" s="91">
        <f>AM5+AM8+AM9+AM10</f>
        <v>217374</v>
      </c>
      <c r="AN11" s="91">
        <f>AN5+AN8+AN9+AN10</f>
        <v>426363</v>
      </c>
      <c r="AO11" s="241"/>
      <c r="AP11" s="88">
        <f>AP5+AP8+AP9+AP10</f>
        <v>0</v>
      </c>
      <c r="AQ11" s="91">
        <f>AQ5+AQ8+AQ9+AQ10</f>
        <v>0</v>
      </c>
      <c r="AR11" s="91">
        <f>AR5+AR8+AR9+AR10</f>
        <v>4360</v>
      </c>
      <c r="AS11" s="241"/>
      <c r="AT11" s="88">
        <f>AT5+AT8+AT9+AT10</f>
        <v>120000</v>
      </c>
      <c r="AU11" s="91">
        <f>AU5+AU8+AU9+AU10</f>
        <v>120000</v>
      </c>
      <c r="AV11" s="91">
        <f>AV5+AV8+AV9+AV10</f>
        <v>94020</v>
      </c>
      <c r="AW11" s="241"/>
      <c r="AX11" s="88">
        <f>AX5+AX8+AX9+AX10</f>
        <v>70000</v>
      </c>
      <c r="AY11" s="91">
        <f>AY5+AY8+AY9+AY10</f>
        <v>330855</v>
      </c>
      <c r="AZ11" s="91">
        <f>AZ5+AZ8+AZ9+AZ10</f>
        <v>328435</v>
      </c>
      <c r="BA11" s="241">
        <f>ROUND(AZ11/AY11*100,2)</f>
        <v>99.27</v>
      </c>
      <c r="BB11" s="167">
        <f t="shared" si="0"/>
        <v>1026900</v>
      </c>
      <c r="BC11" s="168">
        <f>W11+AA11+AE11+AU11+AY11+AQ11+AM11+AI11</f>
        <v>6932175</v>
      </c>
      <c r="BD11" s="168">
        <f>X11+AB11+AF11+AV11+AZ11+AR11+AN11+AJ11</f>
        <v>6577528</v>
      </c>
      <c r="BE11" s="258">
        <f>ROUND(BD11/BC11*100,2)</f>
        <v>94.88</v>
      </c>
      <c r="BF11" s="88">
        <f>BF5+BF8+BF9+BF10</f>
        <v>700000</v>
      </c>
      <c r="BG11" s="91">
        <f>BG5+BG8+BG9+BG10</f>
        <v>823126</v>
      </c>
      <c r="BH11" s="91">
        <f>BH5+BH8+BH9+BH10</f>
        <v>1995190</v>
      </c>
      <c r="BI11" s="241">
        <f>ROUND(BH11/BG11*100,2)</f>
        <v>242.39</v>
      </c>
      <c r="BJ11" s="88">
        <f>BJ5+BJ8+BJ9+BJ10</f>
        <v>100000</v>
      </c>
      <c r="BK11" s="91">
        <f>BK5+BK8+BK9+BK10</f>
        <v>505225</v>
      </c>
      <c r="BL11" s="91">
        <f>BL5+BL8+BL9+BL10</f>
        <v>624926</v>
      </c>
      <c r="BM11" s="241">
        <f>ROUND(BL11/BK11*100,2)</f>
        <v>123.69</v>
      </c>
      <c r="BN11" s="88">
        <f>BN5+BN8+BN9+BN10</f>
        <v>60000</v>
      </c>
      <c r="BO11" s="91">
        <f>BO5+BO8+BO9+BO10</f>
        <v>60000</v>
      </c>
      <c r="BP11" s="91">
        <f>BP5+BP8+BP9+BP10</f>
        <v>28760</v>
      </c>
      <c r="BQ11" s="241">
        <f>ROUND(BP11/BO11*100,2)</f>
        <v>47.93</v>
      </c>
      <c r="BR11" s="209">
        <f t="shared" si="1"/>
        <v>860000</v>
      </c>
      <c r="BS11" s="210">
        <f t="shared" si="2"/>
        <v>1388351</v>
      </c>
      <c r="BT11" s="210">
        <f t="shared" si="3"/>
        <v>2648876</v>
      </c>
      <c r="BU11" s="270">
        <f>ROUND(BT11/BS11*100,2)</f>
        <v>190.79</v>
      </c>
      <c r="BV11" s="116">
        <f>BV5+BV8+BV9+BV10</f>
        <v>214847947</v>
      </c>
      <c r="BW11" s="121">
        <f>BW5+BW8+BW9+BW10</f>
        <v>324625410</v>
      </c>
      <c r="BX11" s="121">
        <f>BX5+BX8+BX9+BX10</f>
        <v>323626715</v>
      </c>
      <c r="BY11" s="281">
        <f>ROUND(BX11/BW11*100,2)</f>
        <v>99.69</v>
      </c>
      <c r="BZ11" s="88">
        <f>BZ5+BZ8+BZ9+BZ10</f>
        <v>1878409337</v>
      </c>
      <c r="CA11" s="109">
        <f>CA5+CA8+CA9+CA10</f>
        <v>1904096152</v>
      </c>
      <c r="CB11" s="109">
        <f>CB5+CB8+CB9+CB10</f>
        <v>1702461459</v>
      </c>
      <c r="CC11" s="252">
        <f t="shared" si="4"/>
        <v>89.41</v>
      </c>
      <c r="CD11" s="108">
        <f>CD5+CD8+CD9+CD10</f>
        <v>2093257284</v>
      </c>
      <c r="CE11" s="109">
        <f>CE5+CE8+CE9+CE10</f>
        <v>2228721562</v>
      </c>
      <c r="CF11" s="109">
        <f>CF5+CF8+CF9+CF10</f>
        <v>2026088174</v>
      </c>
      <c r="CG11" s="252">
        <f>ROUND(CF11/CE11*100,2)</f>
        <v>90.91</v>
      </c>
      <c r="CH11" s="104">
        <f>CH5+CH8+CH9+CH10</f>
        <v>2093257284</v>
      </c>
      <c r="CI11" s="104">
        <f>CI5+CI8+CI9+CI10</f>
        <v>2228721562</v>
      </c>
      <c r="CJ11" s="104">
        <f>CJ5+CJ8+CJ9+CJ10</f>
        <v>2026088174</v>
      </c>
      <c r="CK11" s="246">
        <f>ROUND(CJ11/CI11*100,2)</f>
        <v>90.91</v>
      </c>
    </row>
    <row r="12" spans="1:89" s="3" customFormat="1" ht="13.5" x14ac:dyDescent="0.25">
      <c r="A12" s="57" t="s">
        <v>19</v>
      </c>
      <c r="B12" s="33"/>
      <c r="C12" s="34"/>
      <c r="D12" s="34"/>
      <c r="E12" s="237"/>
      <c r="F12" s="77">
        <v>1478181</v>
      </c>
      <c r="G12" s="34">
        <v>1478181</v>
      </c>
      <c r="H12" s="34">
        <v>0</v>
      </c>
      <c r="I12" s="237"/>
      <c r="J12" s="34"/>
      <c r="K12" s="34"/>
      <c r="L12" s="34"/>
      <c r="M12" s="237"/>
      <c r="N12" s="33"/>
      <c r="O12" s="77"/>
      <c r="P12" s="77"/>
      <c r="Q12" s="237"/>
      <c r="R12" s="33"/>
      <c r="S12" s="77"/>
      <c r="T12" s="77"/>
      <c r="U12" s="237"/>
      <c r="V12" s="33"/>
      <c r="W12" s="77"/>
      <c r="X12" s="77"/>
      <c r="Y12" s="237"/>
      <c r="Z12" s="33"/>
      <c r="AA12" s="77"/>
      <c r="AB12" s="77"/>
      <c r="AC12" s="237"/>
      <c r="AD12" s="33"/>
      <c r="AE12" s="77"/>
      <c r="AF12" s="77"/>
      <c r="AG12" s="237"/>
      <c r="AH12" s="33"/>
      <c r="AI12" s="77"/>
      <c r="AJ12" s="77"/>
      <c r="AK12" s="237"/>
      <c r="AL12" s="33"/>
      <c r="AM12" s="77"/>
      <c r="AN12" s="77"/>
      <c r="AO12" s="237"/>
      <c r="AP12" s="33"/>
      <c r="AQ12" s="77"/>
      <c r="AR12" s="77"/>
      <c r="AS12" s="237"/>
      <c r="AT12" s="33"/>
      <c r="AU12" s="77"/>
      <c r="AV12" s="77"/>
      <c r="AW12" s="237"/>
      <c r="AX12" s="33"/>
      <c r="AY12" s="77"/>
      <c r="AZ12" s="77"/>
      <c r="BA12" s="237"/>
      <c r="BB12" s="159">
        <f t="shared" si="0"/>
        <v>0</v>
      </c>
      <c r="BC12" s="169">
        <f t="shared" ref="BC12:BC17" si="8">W12+AA12+AE12+AU12+AY12+AQ12+AM12+AI12</f>
        <v>0</v>
      </c>
      <c r="BD12" s="169">
        <f t="shared" ref="BD12:BD18" si="9">X12+AB12+AF12+AV12+AZ12</f>
        <v>0</v>
      </c>
      <c r="BE12" s="254"/>
      <c r="BF12" s="33"/>
      <c r="BG12" s="77"/>
      <c r="BH12" s="77"/>
      <c r="BI12" s="237"/>
      <c r="BJ12" s="33"/>
      <c r="BK12" s="77"/>
      <c r="BL12" s="77"/>
      <c r="BM12" s="237"/>
      <c r="BN12" s="33"/>
      <c r="BO12" s="77"/>
      <c r="BP12" s="77"/>
      <c r="BQ12" s="237"/>
      <c r="BR12" s="201">
        <f t="shared" si="1"/>
        <v>0</v>
      </c>
      <c r="BS12" s="211">
        <f t="shared" si="2"/>
        <v>0</v>
      </c>
      <c r="BT12" s="211">
        <f t="shared" si="3"/>
        <v>0</v>
      </c>
      <c r="BU12" s="266"/>
      <c r="BV12" s="117">
        <f t="shared" ref="BV12:BX14" si="10">B12+F12+J12+N12+R12+BR12+BB12</f>
        <v>1478181</v>
      </c>
      <c r="BW12" s="125">
        <f t="shared" si="10"/>
        <v>1478181</v>
      </c>
      <c r="BX12" s="125">
        <f t="shared" si="10"/>
        <v>0</v>
      </c>
      <c r="BY12" s="278"/>
      <c r="BZ12" s="33">
        <v>581736570</v>
      </c>
      <c r="CA12" s="134">
        <v>4428561649</v>
      </c>
      <c r="CB12" s="134">
        <v>4200490719</v>
      </c>
      <c r="CC12" s="288">
        <f t="shared" si="4"/>
        <v>94.85</v>
      </c>
      <c r="CD12" s="139">
        <f t="shared" ref="CD12:CF14" si="11">BZ12+BV12</f>
        <v>583214751</v>
      </c>
      <c r="CE12" s="145">
        <f t="shared" si="11"/>
        <v>4430039830</v>
      </c>
      <c r="CF12" s="145">
        <f t="shared" si="11"/>
        <v>4200490719</v>
      </c>
      <c r="CG12" s="278">
        <f>ROUND(CF12/CE12*100,2)</f>
        <v>94.82</v>
      </c>
      <c r="CH12" s="69">
        <f t="shared" ref="CH12:CJ14" si="12">CD12</f>
        <v>583214751</v>
      </c>
      <c r="CI12" s="69">
        <f t="shared" si="12"/>
        <v>4430039830</v>
      </c>
      <c r="CJ12" s="69">
        <f t="shared" si="12"/>
        <v>4200490719</v>
      </c>
      <c r="CK12" s="242">
        <f>ROUND(CJ12/CI12*100,2)</f>
        <v>94.82</v>
      </c>
    </row>
    <row r="13" spans="1:89" s="3" customFormat="1" ht="13.5" x14ac:dyDescent="0.25">
      <c r="A13" s="61" t="s">
        <v>21</v>
      </c>
      <c r="B13" s="30"/>
      <c r="C13" s="18"/>
      <c r="D13" s="18"/>
      <c r="E13" s="234"/>
      <c r="F13" s="78"/>
      <c r="G13" s="18"/>
      <c r="H13" s="18"/>
      <c r="I13" s="234"/>
      <c r="J13" s="36"/>
      <c r="K13" s="18"/>
      <c r="L13" s="18"/>
      <c r="M13" s="234"/>
      <c r="N13" s="35"/>
      <c r="O13" s="74"/>
      <c r="P13" s="74"/>
      <c r="Q13" s="234"/>
      <c r="R13" s="35"/>
      <c r="S13" s="74"/>
      <c r="T13" s="74"/>
      <c r="U13" s="234"/>
      <c r="V13" s="35"/>
      <c r="W13" s="74"/>
      <c r="X13" s="74"/>
      <c r="Y13" s="234"/>
      <c r="Z13" s="35"/>
      <c r="AA13" s="74"/>
      <c r="AB13" s="74"/>
      <c r="AC13" s="234"/>
      <c r="AD13" s="35"/>
      <c r="AE13" s="74"/>
      <c r="AF13" s="74"/>
      <c r="AG13" s="234"/>
      <c r="AH13" s="35"/>
      <c r="AI13" s="74"/>
      <c r="AJ13" s="74"/>
      <c r="AK13" s="234"/>
      <c r="AL13" s="35"/>
      <c r="AM13" s="74"/>
      <c r="AN13" s="74"/>
      <c r="AO13" s="234"/>
      <c r="AP13" s="35"/>
      <c r="AQ13" s="74"/>
      <c r="AR13" s="74"/>
      <c r="AS13" s="234"/>
      <c r="AT13" s="35"/>
      <c r="AU13" s="74"/>
      <c r="AV13" s="74"/>
      <c r="AW13" s="234"/>
      <c r="AX13" s="35"/>
      <c r="AY13" s="74"/>
      <c r="AZ13" s="74"/>
      <c r="BA13" s="234"/>
      <c r="BB13" s="170">
        <f t="shared" si="0"/>
        <v>0</v>
      </c>
      <c r="BC13" s="169">
        <f t="shared" si="8"/>
        <v>0</v>
      </c>
      <c r="BD13" s="162">
        <f t="shared" si="9"/>
        <v>0</v>
      </c>
      <c r="BE13" s="255"/>
      <c r="BF13" s="35"/>
      <c r="BG13" s="74"/>
      <c r="BH13" s="74"/>
      <c r="BI13" s="234"/>
      <c r="BJ13" s="35"/>
      <c r="BK13" s="74"/>
      <c r="BL13" s="74"/>
      <c r="BM13" s="234"/>
      <c r="BN13" s="35"/>
      <c r="BO13" s="74"/>
      <c r="BP13" s="74"/>
      <c r="BQ13" s="234"/>
      <c r="BR13" s="212">
        <f t="shared" si="1"/>
        <v>0</v>
      </c>
      <c r="BS13" s="204">
        <f t="shared" si="2"/>
        <v>0</v>
      </c>
      <c r="BT13" s="204">
        <f t="shared" si="3"/>
        <v>0</v>
      </c>
      <c r="BU13" s="267"/>
      <c r="BV13" s="117">
        <f t="shared" si="10"/>
        <v>0</v>
      </c>
      <c r="BW13" s="123">
        <f t="shared" si="10"/>
        <v>0</v>
      </c>
      <c r="BX13" s="123">
        <f t="shared" si="10"/>
        <v>0</v>
      </c>
      <c r="BY13" s="279"/>
      <c r="BZ13" s="35">
        <v>0</v>
      </c>
      <c r="CA13" s="18">
        <v>3695346000</v>
      </c>
      <c r="CB13" s="18">
        <v>3695346000</v>
      </c>
      <c r="CC13" s="289">
        <f t="shared" si="4"/>
        <v>100</v>
      </c>
      <c r="CD13" s="139">
        <f t="shared" si="11"/>
        <v>0</v>
      </c>
      <c r="CE13" s="129">
        <f t="shared" si="11"/>
        <v>3695346000</v>
      </c>
      <c r="CF13" s="129">
        <f t="shared" si="11"/>
        <v>3695346000</v>
      </c>
      <c r="CG13" s="279"/>
      <c r="CH13" s="70">
        <f t="shared" si="12"/>
        <v>0</v>
      </c>
      <c r="CI13" s="70">
        <f t="shared" si="12"/>
        <v>3695346000</v>
      </c>
      <c r="CJ13" s="70">
        <f t="shared" si="12"/>
        <v>3695346000</v>
      </c>
      <c r="CK13" s="296"/>
    </row>
    <row r="14" spans="1:89" s="3" customFormat="1" ht="13.5" x14ac:dyDescent="0.25">
      <c r="A14" s="59" t="s">
        <v>17</v>
      </c>
      <c r="B14" s="31"/>
      <c r="C14" s="10"/>
      <c r="D14" s="10"/>
      <c r="E14" s="235"/>
      <c r="F14" s="75"/>
      <c r="G14" s="10"/>
      <c r="H14" s="10"/>
      <c r="I14" s="235"/>
      <c r="J14" s="10"/>
      <c r="K14" s="10"/>
      <c r="L14" s="10"/>
      <c r="M14" s="235"/>
      <c r="N14" s="31"/>
      <c r="O14" s="75">
        <v>10000</v>
      </c>
      <c r="P14" s="75">
        <v>10000</v>
      </c>
      <c r="Q14" s="235">
        <f>ROUND(P14/O14*100,2)</f>
        <v>100</v>
      </c>
      <c r="R14" s="31"/>
      <c r="S14" s="75"/>
      <c r="T14" s="75"/>
      <c r="U14" s="235"/>
      <c r="V14" s="31"/>
      <c r="W14" s="75"/>
      <c r="X14" s="75"/>
      <c r="Y14" s="235"/>
      <c r="Z14" s="31"/>
      <c r="AA14" s="75"/>
      <c r="AB14" s="75"/>
      <c r="AC14" s="235"/>
      <c r="AD14" s="31"/>
      <c r="AE14" s="75"/>
      <c r="AF14" s="75"/>
      <c r="AG14" s="235"/>
      <c r="AH14" s="31"/>
      <c r="AI14" s="75"/>
      <c r="AJ14" s="75"/>
      <c r="AK14" s="235"/>
      <c r="AL14" s="31"/>
      <c r="AM14" s="75"/>
      <c r="AN14" s="75"/>
      <c r="AO14" s="235"/>
      <c r="AP14" s="31"/>
      <c r="AQ14" s="75"/>
      <c r="AR14" s="75"/>
      <c r="AS14" s="235"/>
      <c r="AT14" s="31"/>
      <c r="AU14" s="75"/>
      <c r="AV14" s="75"/>
      <c r="AW14" s="235"/>
      <c r="AX14" s="31"/>
      <c r="AY14" s="75"/>
      <c r="AZ14" s="75"/>
      <c r="BA14" s="235"/>
      <c r="BB14" s="163">
        <f t="shared" si="0"/>
        <v>0</v>
      </c>
      <c r="BC14" s="169">
        <f t="shared" si="8"/>
        <v>0</v>
      </c>
      <c r="BD14" s="164">
        <f t="shared" si="9"/>
        <v>0</v>
      </c>
      <c r="BE14" s="256"/>
      <c r="BF14" s="31"/>
      <c r="BG14" s="75"/>
      <c r="BH14" s="75"/>
      <c r="BI14" s="235"/>
      <c r="BJ14" s="31"/>
      <c r="BK14" s="75"/>
      <c r="BL14" s="75"/>
      <c r="BM14" s="235"/>
      <c r="BN14" s="31"/>
      <c r="BO14" s="75"/>
      <c r="BP14" s="75"/>
      <c r="BQ14" s="235"/>
      <c r="BR14" s="205">
        <f t="shared" si="1"/>
        <v>0</v>
      </c>
      <c r="BS14" s="206">
        <f t="shared" si="2"/>
        <v>0</v>
      </c>
      <c r="BT14" s="206">
        <f t="shared" si="3"/>
        <v>0</v>
      </c>
      <c r="BU14" s="268"/>
      <c r="BV14" s="117">
        <f t="shared" si="10"/>
        <v>0</v>
      </c>
      <c r="BW14" s="123">
        <f t="shared" si="10"/>
        <v>10000</v>
      </c>
      <c r="BX14" s="123">
        <f t="shared" si="10"/>
        <v>10000</v>
      </c>
      <c r="BY14" s="279">
        <f>ROUND(BX14/BW14*100,2)</f>
        <v>100</v>
      </c>
      <c r="BZ14" s="31">
        <v>90829500</v>
      </c>
      <c r="CA14" s="132">
        <v>56869456</v>
      </c>
      <c r="CB14" s="132">
        <v>36144942</v>
      </c>
      <c r="CC14" s="289">
        <f t="shared" si="4"/>
        <v>63.56</v>
      </c>
      <c r="CD14" s="130">
        <f t="shared" si="11"/>
        <v>90829500</v>
      </c>
      <c r="CE14" s="129">
        <f t="shared" si="11"/>
        <v>56879456</v>
      </c>
      <c r="CF14" s="129">
        <f t="shared" si="11"/>
        <v>36154942</v>
      </c>
      <c r="CG14" s="279">
        <f>ROUND(CF14/CE14*100,2)</f>
        <v>63.56</v>
      </c>
      <c r="CH14" s="67">
        <f t="shared" si="12"/>
        <v>90829500</v>
      </c>
      <c r="CI14" s="67">
        <f t="shared" si="12"/>
        <v>56879456</v>
      </c>
      <c r="CJ14" s="67">
        <f t="shared" si="12"/>
        <v>36154942</v>
      </c>
      <c r="CK14" s="243">
        <f>ROUND(CJ14/CI14*100,2)</f>
        <v>63.56</v>
      </c>
    </row>
    <row r="15" spans="1:89" s="3" customFormat="1" ht="13.5" x14ac:dyDescent="0.25">
      <c r="A15" s="59" t="s">
        <v>12</v>
      </c>
      <c r="B15" s="31">
        <f>SUM(B16:B17)</f>
        <v>0</v>
      </c>
      <c r="C15" s="10">
        <f>SUM(C16:C17)</f>
        <v>0</v>
      </c>
      <c r="D15" s="10">
        <f>SUM(D16:D17)</f>
        <v>0</v>
      </c>
      <c r="E15" s="235"/>
      <c r="F15" s="75">
        <f>SUM(F16:F17)</f>
        <v>0</v>
      </c>
      <c r="G15" s="10">
        <f>SUM(G16:G17)</f>
        <v>0</v>
      </c>
      <c r="H15" s="10">
        <f>SUM(H16:H17)</f>
        <v>0</v>
      </c>
      <c r="I15" s="235"/>
      <c r="J15" s="10">
        <f>SUM(J16:J17)</f>
        <v>0</v>
      </c>
      <c r="K15" s="10">
        <f>SUM(K16:K17)</f>
        <v>0</v>
      </c>
      <c r="L15" s="10">
        <f>SUM(L16:L17)</f>
        <v>0</v>
      </c>
      <c r="M15" s="235"/>
      <c r="N15" s="31">
        <f>SUM(N16:N17)</f>
        <v>0</v>
      </c>
      <c r="O15" s="75">
        <f>SUM(O16:O17)</f>
        <v>0</v>
      </c>
      <c r="P15" s="75">
        <f>SUM(P16:P17)</f>
        <v>0</v>
      </c>
      <c r="Q15" s="235"/>
      <c r="R15" s="31">
        <f>SUM(R16:R17)</f>
        <v>0</v>
      </c>
      <c r="S15" s="75">
        <f>SUM(S16:S17)</f>
        <v>0</v>
      </c>
      <c r="T15" s="75">
        <f>SUM(T16:T17)</f>
        <v>0</v>
      </c>
      <c r="U15" s="235"/>
      <c r="V15" s="31">
        <f>SUM(V16:V17)</f>
        <v>0</v>
      </c>
      <c r="W15" s="75">
        <f>SUM(W16:W17)</f>
        <v>0</v>
      </c>
      <c r="X15" s="75">
        <f>SUM(X16:X17)</f>
        <v>0</v>
      </c>
      <c r="Y15" s="235"/>
      <c r="Z15" s="31">
        <f>SUM(Z16:Z17)</f>
        <v>0</v>
      </c>
      <c r="AA15" s="75">
        <f>SUM(AA16:AA17)</f>
        <v>0</v>
      </c>
      <c r="AB15" s="75">
        <f>SUM(AB16:AB17)</f>
        <v>0</v>
      </c>
      <c r="AC15" s="235"/>
      <c r="AD15" s="31">
        <f>SUM(AD16:AD17)</f>
        <v>0</v>
      </c>
      <c r="AE15" s="75">
        <f>SUM(AE16:AE17)</f>
        <v>0</v>
      </c>
      <c r="AF15" s="75">
        <f>SUM(AF16:AF17)</f>
        <v>0</v>
      </c>
      <c r="AG15" s="235"/>
      <c r="AH15" s="31">
        <f>SUM(AH16:AH17)</f>
        <v>0</v>
      </c>
      <c r="AI15" s="75">
        <f>SUM(AI16:AI17)</f>
        <v>0</v>
      </c>
      <c r="AJ15" s="75">
        <f>SUM(AJ16:AJ17)</f>
        <v>0</v>
      </c>
      <c r="AK15" s="235"/>
      <c r="AL15" s="31">
        <f>SUM(AL16:AL17)</f>
        <v>0</v>
      </c>
      <c r="AM15" s="75">
        <f>SUM(AM16:AM17)</f>
        <v>0</v>
      </c>
      <c r="AN15" s="75">
        <f>SUM(AN16:AN17)</f>
        <v>0</v>
      </c>
      <c r="AO15" s="235"/>
      <c r="AP15" s="31">
        <f>SUM(AP16:AP17)</f>
        <v>0</v>
      </c>
      <c r="AQ15" s="75">
        <f>SUM(AQ16:AQ17)</f>
        <v>0</v>
      </c>
      <c r="AR15" s="75">
        <f>SUM(AR16:AR17)</f>
        <v>0</v>
      </c>
      <c r="AS15" s="235"/>
      <c r="AT15" s="31">
        <f>SUM(AT16:AT17)</f>
        <v>0</v>
      </c>
      <c r="AU15" s="75">
        <f>SUM(AU16:AU17)</f>
        <v>0</v>
      </c>
      <c r="AV15" s="75">
        <f>SUM(AV16:AV17)</f>
        <v>0</v>
      </c>
      <c r="AW15" s="235"/>
      <c r="AX15" s="31">
        <f>SUM(AX16:AX17)</f>
        <v>0</v>
      </c>
      <c r="AY15" s="75">
        <f>SUM(AY16:AY17)</f>
        <v>0</v>
      </c>
      <c r="AZ15" s="75">
        <f>SUM(AZ16:AZ17)</f>
        <v>0</v>
      </c>
      <c r="BA15" s="235"/>
      <c r="BB15" s="163">
        <f t="shared" si="0"/>
        <v>0</v>
      </c>
      <c r="BC15" s="169">
        <f t="shared" si="8"/>
        <v>0</v>
      </c>
      <c r="BD15" s="164">
        <f t="shared" si="9"/>
        <v>0</v>
      </c>
      <c r="BE15" s="256"/>
      <c r="BF15" s="197">
        <f>SUM(BF16:BF17)</f>
        <v>0</v>
      </c>
      <c r="BG15" s="75">
        <f>SUM(BG16:BG17)</f>
        <v>0</v>
      </c>
      <c r="BH15" s="75">
        <f>SUM(BH16:BH17)</f>
        <v>0</v>
      </c>
      <c r="BI15" s="235"/>
      <c r="BJ15" s="197">
        <f>SUM(BJ16:BJ17)</f>
        <v>0</v>
      </c>
      <c r="BK15" s="10">
        <f>SUM(BK16:BK17)</f>
        <v>0</v>
      </c>
      <c r="BL15" s="75">
        <f>SUM(BL16:BL17)</f>
        <v>0</v>
      </c>
      <c r="BM15" s="235"/>
      <c r="BN15" s="197">
        <f>SUM(BN16:BN17)</f>
        <v>0</v>
      </c>
      <c r="BO15" s="10">
        <f>SUM(BO16:BO17)</f>
        <v>0</v>
      </c>
      <c r="BP15" s="75">
        <f>SUM(BP16:BP17)</f>
        <v>0</v>
      </c>
      <c r="BQ15" s="235"/>
      <c r="BR15" s="205">
        <f t="shared" si="1"/>
        <v>0</v>
      </c>
      <c r="BS15" s="206">
        <f t="shared" si="2"/>
        <v>0</v>
      </c>
      <c r="BT15" s="206">
        <f t="shared" si="3"/>
        <v>0</v>
      </c>
      <c r="BU15" s="268"/>
      <c r="BV15" s="115">
        <f>SUM(BV16:BV17)</f>
        <v>0</v>
      </c>
      <c r="BW15" s="123">
        <f>SUM(BW16:BW17)</f>
        <v>0</v>
      </c>
      <c r="BX15" s="123">
        <f>SUM(BX16:BX17)</f>
        <v>0</v>
      </c>
      <c r="BY15" s="279"/>
      <c r="BZ15" s="31">
        <f>SUM(BZ16:BZ17)</f>
        <v>12720149</v>
      </c>
      <c r="CA15" s="132">
        <f>SUM(CA16:CA17)</f>
        <v>26387407</v>
      </c>
      <c r="CB15" s="132">
        <f>SUM(CB16:CB17)</f>
        <v>9484445</v>
      </c>
      <c r="CC15" s="289">
        <f t="shared" si="4"/>
        <v>35.94</v>
      </c>
      <c r="CD15" s="130">
        <f>SUM(CD16:CD17)</f>
        <v>12720149</v>
      </c>
      <c r="CE15" s="129">
        <f>SUM(CE16:CE17)</f>
        <v>26387407</v>
      </c>
      <c r="CF15" s="129">
        <f>SUM(CF16:CF17)</f>
        <v>9484445</v>
      </c>
      <c r="CG15" s="279">
        <f>ROUND(CF15/CE15*100,2)</f>
        <v>35.94</v>
      </c>
      <c r="CH15" s="67">
        <f>SUM(CH16:CH17)</f>
        <v>12720149</v>
      </c>
      <c r="CI15" s="67">
        <f>SUM(CI16:CI17)</f>
        <v>26387407</v>
      </c>
      <c r="CJ15" s="67">
        <f>SUM(CJ16:CJ17)</f>
        <v>9484445</v>
      </c>
      <c r="CK15" s="243">
        <f>ROUND(CJ15/CI15*100,2)</f>
        <v>35.94</v>
      </c>
    </row>
    <row r="16" spans="1:89" s="3" customFormat="1" ht="26.25" x14ac:dyDescent="0.25">
      <c r="A16" s="62" t="s">
        <v>43</v>
      </c>
      <c r="B16" s="30"/>
      <c r="C16" s="18"/>
      <c r="D16" s="18"/>
      <c r="E16" s="234"/>
      <c r="F16" s="74"/>
      <c r="G16" s="18"/>
      <c r="H16" s="18"/>
      <c r="I16" s="234"/>
      <c r="J16" s="18"/>
      <c r="K16" s="18"/>
      <c r="L16" s="18"/>
      <c r="M16" s="234"/>
      <c r="N16" s="30"/>
      <c r="O16" s="74"/>
      <c r="P16" s="74"/>
      <c r="Q16" s="234"/>
      <c r="R16" s="30"/>
      <c r="S16" s="74"/>
      <c r="T16" s="74"/>
      <c r="U16" s="234"/>
      <c r="V16" s="30"/>
      <c r="W16" s="74"/>
      <c r="X16" s="74"/>
      <c r="Y16" s="234"/>
      <c r="Z16" s="30"/>
      <c r="AA16" s="74"/>
      <c r="AB16" s="74"/>
      <c r="AC16" s="234"/>
      <c r="AD16" s="30"/>
      <c r="AE16" s="74"/>
      <c r="AF16" s="74"/>
      <c r="AG16" s="234"/>
      <c r="AH16" s="30"/>
      <c r="AI16" s="74"/>
      <c r="AJ16" s="74"/>
      <c r="AK16" s="234"/>
      <c r="AL16" s="30"/>
      <c r="AM16" s="74"/>
      <c r="AN16" s="74"/>
      <c r="AO16" s="234"/>
      <c r="AP16" s="30"/>
      <c r="AQ16" s="74"/>
      <c r="AR16" s="74"/>
      <c r="AS16" s="234"/>
      <c r="AT16" s="30"/>
      <c r="AU16" s="74"/>
      <c r="AV16" s="74"/>
      <c r="AW16" s="234"/>
      <c r="AX16" s="30"/>
      <c r="AY16" s="74"/>
      <c r="AZ16" s="74"/>
      <c r="BA16" s="234"/>
      <c r="BB16" s="161">
        <f t="shared" si="0"/>
        <v>0</v>
      </c>
      <c r="BC16" s="169">
        <f t="shared" si="8"/>
        <v>0</v>
      </c>
      <c r="BD16" s="162">
        <f t="shared" si="9"/>
        <v>0</v>
      </c>
      <c r="BE16" s="255"/>
      <c r="BF16" s="30"/>
      <c r="BG16" s="74"/>
      <c r="BH16" s="74"/>
      <c r="BI16" s="234"/>
      <c r="BJ16" s="30"/>
      <c r="BK16" s="74"/>
      <c r="BL16" s="74"/>
      <c r="BM16" s="234"/>
      <c r="BN16" s="30"/>
      <c r="BO16" s="74"/>
      <c r="BP16" s="74"/>
      <c r="BQ16" s="234"/>
      <c r="BR16" s="203">
        <f t="shared" si="1"/>
        <v>0</v>
      </c>
      <c r="BS16" s="204">
        <f t="shared" si="2"/>
        <v>0</v>
      </c>
      <c r="BT16" s="204">
        <f t="shared" si="3"/>
        <v>0</v>
      </c>
      <c r="BU16" s="267"/>
      <c r="BV16" s="115">
        <f t="shared" ref="BV16:BX17" si="13">B16+F16+J16+N16+R16+BR16+BB16</f>
        <v>0</v>
      </c>
      <c r="BW16" s="123">
        <f t="shared" si="13"/>
        <v>0</v>
      </c>
      <c r="BX16" s="123">
        <f t="shared" si="13"/>
        <v>0</v>
      </c>
      <c r="BY16" s="279"/>
      <c r="BZ16" s="30">
        <v>12720149</v>
      </c>
      <c r="CA16" s="18">
        <v>11512289</v>
      </c>
      <c r="CB16" s="18">
        <v>9484445</v>
      </c>
      <c r="CC16" s="289">
        <f t="shared" si="4"/>
        <v>82.39</v>
      </c>
      <c r="CD16" s="130">
        <f t="shared" ref="CD16:CF17" si="14">BZ16+BV16</f>
        <v>12720149</v>
      </c>
      <c r="CE16" s="129">
        <f t="shared" si="14"/>
        <v>11512289</v>
      </c>
      <c r="CF16" s="129">
        <f t="shared" si="14"/>
        <v>9484445</v>
      </c>
      <c r="CG16" s="279">
        <f>ROUND(CF16/CE16*100,2)</f>
        <v>82.39</v>
      </c>
      <c r="CH16" s="66">
        <f t="shared" ref="CH16:CJ17" si="15">CD16</f>
        <v>12720149</v>
      </c>
      <c r="CI16" s="66">
        <f t="shared" si="15"/>
        <v>11512289</v>
      </c>
      <c r="CJ16" s="66">
        <f t="shared" si="15"/>
        <v>9484445</v>
      </c>
      <c r="CK16" s="244">
        <f>ROUND(CJ16/CI16*100,2)</f>
        <v>82.39</v>
      </c>
    </row>
    <row r="17" spans="1:89" s="3" customFormat="1" ht="14.25" thickBot="1" x14ac:dyDescent="0.3">
      <c r="A17" s="62" t="s">
        <v>44</v>
      </c>
      <c r="B17" s="37"/>
      <c r="C17" s="38"/>
      <c r="D17" s="38"/>
      <c r="E17" s="238"/>
      <c r="F17" s="79"/>
      <c r="G17" s="38"/>
      <c r="H17" s="38">
        <v>0</v>
      </c>
      <c r="I17" s="238"/>
      <c r="J17" s="38"/>
      <c r="K17" s="38"/>
      <c r="L17" s="38"/>
      <c r="M17" s="238"/>
      <c r="N17" s="37"/>
      <c r="O17" s="79"/>
      <c r="P17" s="79"/>
      <c r="Q17" s="238"/>
      <c r="R17" s="37"/>
      <c r="S17" s="79"/>
      <c r="T17" s="79"/>
      <c r="U17" s="238"/>
      <c r="V17" s="37"/>
      <c r="W17" s="79"/>
      <c r="X17" s="79"/>
      <c r="Y17" s="238"/>
      <c r="Z17" s="37"/>
      <c r="AA17" s="79"/>
      <c r="AB17" s="79"/>
      <c r="AC17" s="238"/>
      <c r="AD17" s="37"/>
      <c r="AE17" s="79"/>
      <c r="AF17" s="79"/>
      <c r="AG17" s="238"/>
      <c r="AH17" s="37"/>
      <c r="AI17" s="79"/>
      <c r="AJ17" s="79"/>
      <c r="AK17" s="238"/>
      <c r="AL17" s="37"/>
      <c r="AM17" s="79"/>
      <c r="AN17" s="79"/>
      <c r="AO17" s="238"/>
      <c r="AP17" s="37"/>
      <c r="AQ17" s="79"/>
      <c r="AR17" s="79"/>
      <c r="AS17" s="238"/>
      <c r="AT17" s="37"/>
      <c r="AU17" s="79"/>
      <c r="AV17" s="79"/>
      <c r="AW17" s="238"/>
      <c r="AX17" s="37"/>
      <c r="AY17" s="79"/>
      <c r="AZ17" s="79"/>
      <c r="BA17" s="238"/>
      <c r="BB17" s="171">
        <f t="shared" si="0"/>
        <v>0</v>
      </c>
      <c r="BC17" s="169">
        <f t="shared" si="8"/>
        <v>0</v>
      </c>
      <c r="BD17" s="172">
        <f t="shared" si="9"/>
        <v>0</v>
      </c>
      <c r="BE17" s="259"/>
      <c r="BF17" s="37"/>
      <c r="BG17" s="79"/>
      <c r="BH17" s="79"/>
      <c r="BI17" s="238"/>
      <c r="BJ17" s="37"/>
      <c r="BK17" s="79"/>
      <c r="BL17" s="79"/>
      <c r="BM17" s="238"/>
      <c r="BN17" s="37"/>
      <c r="BO17" s="79"/>
      <c r="BP17" s="79"/>
      <c r="BQ17" s="238"/>
      <c r="BR17" s="213">
        <f t="shared" si="1"/>
        <v>0</v>
      </c>
      <c r="BS17" s="214">
        <f t="shared" si="2"/>
        <v>0</v>
      </c>
      <c r="BT17" s="214">
        <f t="shared" si="3"/>
        <v>0</v>
      </c>
      <c r="BU17" s="271"/>
      <c r="BV17" s="115">
        <f t="shared" si="13"/>
        <v>0</v>
      </c>
      <c r="BW17" s="124">
        <f t="shared" si="13"/>
        <v>0</v>
      </c>
      <c r="BX17" s="124">
        <f t="shared" si="13"/>
        <v>0</v>
      </c>
      <c r="BY17" s="280"/>
      <c r="BZ17" s="37">
        <v>0</v>
      </c>
      <c r="CA17" s="38">
        <v>14875118</v>
      </c>
      <c r="CB17" s="38">
        <v>0</v>
      </c>
      <c r="CC17" s="290">
        <f t="shared" si="4"/>
        <v>0</v>
      </c>
      <c r="CD17" s="138">
        <f t="shared" si="14"/>
        <v>0</v>
      </c>
      <c r="CE17" s="144">
        <f t="shared" si="14"/>
        <v>14875118</v>
      </c>
      <c r="CF17" s="144">
        <f t="shared" si="14"/>
        <v>0</v>
      </c>
      <c r="CG17" s="280"/>
      <c r="CH17" s="71">
        <f t="shared" si="15"/>
        <v>0</v>
      </c>
      <c r="CI17" s="71">
        <f t="shared" si="15"/>
        <v>14875118</v>
      </c>
      <c r="CJ17" s="71">
        <f t="shared" si="15"/>
        <v>0</v>
      </c>
      <c r="CK17" s="297"/>
    </row>
    <row r="18" spans="1:89" s="4" customFormat="1" ht="14.25" customHeight="1" thickBot="1" x14ac:dyDescent="0.3">
      <c r="A18" s="87" t="s">
        <v>24</v>
      </c>
      <c r="B18" s="88">
        <f>B15+B14+B12</f>
        <v>0</v>
      </c>
      <c r="C18" s="88">
        <f>C15+C14+C12</f>
        <v>0</v>
      </c>
      <c r="D18" s="88">
        <f>D15+D14+D12</f>
        <v>0</v>
      </c>
      <c r="E18" s="241"/>
      <c r="F18" s="91">
        <f>F15+F14+F12</f>
        <v>1478181</v>
      </c>
      <c r="G18" s="89">
        <f>G15+G14+G12</f>
        <v>1478181</v>
      </c>
      <c r="H18" s="89">
        <f>H15+H14+H12</f>
        <v>0</v>
      </c>
      <c r="I18" s="241"/>
      <c r="J18" s="89">
        <f>J15+J14+J12</f>
        <v>0</v>
      </c>
      <c r="K18" s="89">
        <f>K15+K14+K12</f>
        <v>0</v>
      </c>
      <c r="L18" s="89">
        <f>L15+L14+L12</f>
        <v>0</v>
      </c>
      <c r="M18" s="241"/>
      <c r="N18" s="88">
        <f>N15+N14+N12</f>
        <v>0</v>
      </c>
      <c r="O18" s="91">
        <f>O15+O14+O12</f>
        <v>10000</v>
      </c>
      <c r="P18" s="91">
        <f>P15+P14+P12</f>
        <v>10000</v>
      </c>
      <c r="Q18" s="241">
        <f>ROUND(P18/O18*100,2)</f>
        <v>100</v>
      </c>
      <c r="R18" s="88">
        <f>R15+R14+R12</f>
        <v>0</v>
      </c>
      <c r="S18" s="91">
        <f>S15+S14+S12</f>
        <v>0</v>
      </c>
      <c r="T18" s="91">
        <f>T15+T14+T12</f>
        <v>0</v>
      </c>
      <c r="U18" s="241"/>
      <c r="V18" s="88">
        <f>V15+V14+V12</f>
        <v>0</v>
      </c>
      <c r="W18" s="91">
        <f>W15+W14+W12</f>
        <v>0</v>
      </c>
      <c r="X18" s="91">
        <f>X15+X14+X12</f>
        <v>0</v>
      </c>
      <c r="Y18" s="241"/>
      <c r="Z18" s="88">
        <f>Z15+Z14+Z12</f>
        <v>0</v>
      </c>
      <c r="AA18" s="91">
        <f>AA15+AA14+AA12</f>
        <v>0</v>
      </c>
      <c r="AB18" s="91">
        <f>AB15+AB14+AB12</f>
        <v>0</v>
      </c>
      <c r="AC18" s="241"/>
      <c r="AD18" s="88">
        <f>AD15+AD14+AD12</f>
        <v>0</v>
      </c>
      <c r="AE18" s="91">
        <f>AE15+AE14+AE12</f>
        <v>0</v>
      </c>
      <c r="AF18" s="91">
        <f>AF15+AF14+AF12</f>
        <v>0</v>
      </c>
      <c r="AG18" s="241"/>
      <c r="AH18" s="88">
        <f>AH15+AH14+AH12</f>
        <v>0</v>
      </c>
      <c r="AI18" s="91">
        <f>AI15+AI14+AI12</f>
        <v>0</v>
      </c>
      <c r="AJ18" s="91">
        <f>AJ15+AJ14+AJ12</f>
        <v>0</v>
      </c>
      <c r="AK18" s="241"/>
      <c r="AL18" s="88">
        <f>AL15+AL14+AL12</f>
        <v>0</v>
      </c>
      <c r="AM18" s="91">
        <f>AM15+AM14+AM12</f>
        <v>0</v>
      </c>
      <c r="AN18" s="91">
        <f>AN15+AN14+AN12</f>
        <v>0</v>
      </c>
      <c r="AO18" s="241"/>
      <c r="AP18" s="88">
        <f>AP15+AP14+AP12</f>
        <v>0</v>
      </c>
      <c r="AQ18" s="91">
        <f>AQ15+AQ14+AQ12</f>
        <v>0</v>
      </c>
      <c r="AR18" s="91">
        <f>AR15+AR14+AR12</f>
        <v>0</v>
      </c>
      <c r="AS18" s="241"/>
      <c r="AT18" s="88">
        <f>AT15+AT14+AT12</f>
        <v>0</v>
      </c>
      <c r="AU18" s="91">
        <f>AU15+AU14+AU12</f>
        <v>0</v>
      </c>
      <c r="AV18" s="91">
        <f>AV15+AV14+AV12</f>
        <v>0</v>
      </c>
      <c r="AW18" s="241"/>
      <c r="AX18" s="88">
        <f>AX15+AX14+AX12</f>
        <v>0</v>
      </c>
      <c r="AY18" s="91">
        <f>AY15+AY14+AY12</f>
        <v>0</v>
      </c>
      <c r="AZ18" s="91">
        <f>AZ15+AZ14+AZ12</f>
        <v>0</v>
      </c>
      <c r="BA18" s="241"/>
      <c r="BB18" s="167">
        <f t="shared" si="0"/>
        <v>0</v>
      </c>
      <c r="BC18" s="168">
        <f>W18+AA18+AE18+AU18+AY18</f>
        <v>0</v>
      </c>
      <c r="BD18" s="168">
        <f t="shared" si="9"/>
        <v>0</v>
      </c>
      <c r="BE18" s="258"/>
      <c r="BF18" s="88">
        <f>BF15+BF14+BF12</f>
        <v>0</v>
      </c>
      <c r="BG18" s="91">
        <f>BG15+BG14+BG12</f>
        <v>0</v>
      </c>
      <c r="BH18" s="91">
        <f>BH15+BH14+BH12</f>
        <v>0</v>
      </c>
      <c r="BI18" s="241"/>
      <c r="BJ18" s="88">
        <f>BJ15+BJ14+BJ12</f>
        <v>0</v>
      </c>
      <c r="BK18" s="91">
        <f>BK15+BK14+BK12</f>
        <v>0</v>
      </c>
      <c r="BL18" s="91">
        <f>BL15+BL14+BL12</f>
        <v>0</v>
      </c>
      <c r="BM18" s="241"/>
      <c r="BN18" s="88">
        <f>BN15+BN14+BN12</f>
        <v>0</v>
      </c>
      <c r="BO18" s="91">
        <f>BO15+BO14+BO12</f>
        <v>0</v>
      </c>
      <c r="BP18" s="91">
        <f>BP15+BP14+BP12</f>
        <v>0</v>
      </c>
      <c r="BQ18" s="241"/>
      <c r="BR18" s="209">
        <f t="shared" si="1"/>
        <v>0</v>
      </c>
      <c r="BS18" s="210">
        <f t="shared" si="2"/>
        <v>0</v>
      </c>
      <c r="BT18" s="210">
        <f t="shared" si="3"/>
        <v>0</v>
      </c>
      <c r="BU18" s="270"/>
      <c r="BV18" s="116">
        <f>BV15+BV14+BV12</f>
        <v>1478181</v>
      </c>
      <c r="BW18" s="121">
        <f>BW15+BW14+BW12</f>
        <v>1488181</v>
      </c>
      <c r="BX18" s="121">
        <f>BX15+BX14+BX12</f>
        <v>10000</v>
      </c>
      <c r="BY18" s="281">
        <f t="shared" ref="BY18:BY26" si="16">ROUND(BX18/BW18*100,2)</f>
        <v>0.67</v>
      </c>
      <c r="BZ18" s="88">
        <f>BZ15+BZ14+BZ12</f>
        <v>685286219</v>
      </c>
      <c r="CA18" s="109">
        <f>CA15+CA14+CA12</f>
        <v>4511818512</v>
      </c>
      <c r="CB18" s="109">
        <f>CB15+CB14+CB12</f>
        <v>4246120106</v>
      </c>
      <c r="CC18" s="252">
        <f t="shared" si="4"/>
        <v>94.11</v>
      </c>
      <c r="CD18" s="108">
        <f>CD15+CD14+CD12</f>
        <v>686764400</v>
      </c>
      <c r="CE18" s="109">
        <f>CE15+CE14+CE12</f>
        <v>4513306693</v>
      </c>
      <c r="CF18" s="109">
        <f>CF15+CF14+CF12</f>
        <v>4246130106</v>
      </c>
      <c r="CG18" s="252">
        <f t="shared" ref="CG18:CG26" si="17">ROUND(CF18/CE18*100,2)</f>
        <v>94.08</v>
      </c>
      <c r="CH18" s="104">
        <f>CH15+CH14+CH12</f>
        <v>686764400</v>
      </c>
      <c r="CI18" s="104">
        <f>CI15+CI14+CI12</f>
        <v>4513306693</v>
      </c>
      <c r="CJ18" s="104">
        <f>CJ15+CJ14+CJ12</f>
        <v>4246130106</v>
      </c>
      <c r="CK18" s="246">
        <f>ROUND(CJ18/CI18*100,2)</f>
        <v>94.08</v>
      </c>
    </row>
    <row r="19" spans="1:89" s="4" customFormat="1" ht="15.75" customHeight="1" thickBot="1" x14ac:dyDescent="0.3">
      <c r="A19" s="93" t="s">
        <v>22</v>
      </c>
      <c r="B19" s="88">
        <f>B18+B11</f>
        <v>1450000</v>
      </c>
      <c r="C19" s="88">
        <f>C18+C11</f>
        <v>26410022</v>
      </c>
      <c r="D19" s="88">
        <f>D18+D11</f>
        <v>25574582</v>
      </c>
      <c r="E19" s="241">
        <f>ROUND(D19/C19*100,2)</f>
        <v>96.84</v>
      </c>
      <c r="F19" s="94">
        <f>F18+F11</f>
        <v>106229228</v>
      </c>
      <c r="G19" s="89">
        <f>G18+G11</f>
        <v>171736288</v>
      </c>
      <c r="H19" s="89">
        <f>H18+H11</f>
        <v>169188969</v>
      </c>
      <c r="I19" s="241">
        <f>ROUND(H19/G19*100,2)</f>
        <v>98.52</v>
      </c>
      <c r="J19" s="95">
        <f>J18+J11</f>
        <v>3100000</v>
      </c>
      <c r="K19" s="89">
        <f>K18+K11</f>
        <v>5018948</v>
      </c>
      <c r="L19" s="89">
        <f>L18+L11</f>
        <v>5018953</v>
      </c>
      <c r="M19" s="241">
        <f>ROUND(L19/K19*100,2)</f>
        <v>100</v>
      </c>
      <c r="N19" s="97">
        <f>N18+N11</f>
        <v>2200000</v>
      </c>
      <c r="O19" s="91">
        <f>O18+O11</f>
        <v>4455566</v>
      </c>
      <c r="P19" s="91">
        <f>P18+P11</f>
        <v>4455566</v>
      </c>
      <c r="Q19" s="241">
        <f>ROUND(P19/O19*100,2)</f>
        <v>100</v>
      </c>
      <c r="R19" s="97">
        <f>R18+R11</f>
        <v>101460000</v>
      </c>
      <c r="S19" s="91">
        <f>S18+S11</f>
        <v>110172241</v>
      </c>
      <c r="T19" s="91">
        <f>T18+T11</f>
        <v>110172241</v>
      </c>
      <c r="U19" s="241">
        <f>ROUND(T19/S19*100,2)</f>
        <v>100</v>
      </c>
      <c r="V19" s="97">
        <f>V18+V11</f>
        <v>400000</v>
      </c>
      <c r="W19" s="91">
        <f>W18+W11</f>
        <v>5156828</v>
      </c>
      <c r="X19" s="91">
        <f>X18+X11</f>
        <v>4931594</v>
      </c>
      <c r="Y19" s="241">
        <f>ROUND(X19/W19*100,2)</f>
        <v>95.63</v>
      </c>
      <c r="Z19" s="97">
        <f>Z18+Z11</f>
        <v>0</v>
      </c>
      <c r="AA19" s="91">
        <f>AA18+AA11</f>
        <v>0</v>
      </c>
      <c r="AB19" s="91">
        <f>AB18+AB11</f>
        <v>0</v>
      </c>
      <c r="AC19" s="241"/>
      <c r="AD19" s="97">
        <f>AD18+AD11</f>
        <v>436900</v>
      </c>
      <c r="AE19" s="91">
        <f>AE18+AE11</f>
        <v>309865</v>
      </c>
      <c r="AF19" s="91">
        <f>AF18+AF11</f>
        <v>309865</v>
      </c>
      <c r="AG19" s="241">
        <f>ROUND(AF19/AE19*100,2)</f>
        <v>100</v>
      </c>
      <c r="AH19" s="97">
        <f>AH18+AH11</f>
        <v>0</v>
      </c>
      <c r="AI19" s="91">
        <f>AI18+AI11</f>
        <v>797253</v>
      </c>
      <c r="AJ19" s="91">
        <f>AJ18+AJ11</f>
        <v>482891</v>
      </c>
      <c r="AK19" s="241"/>
      <c r="AL19" s="97">
        <f>AL18+AL11</f>
        <v>0</v>
      </c>
      <c r="AM19" s="91">
        <f>AM18+AM11</f>
        <v>217374</v>
      </c>
      <c r="AN19" s="91">
        <f>AN18+AN11</f>
        <v>426363</v>
      </c>
      <c r="AO19" s="241"/>
      <c r="AP19" s="97">
        <f>AP18+AP11</f>
        <v>0</v>
      </c>
      <c r="AQ19" s="91">
        <f>AQ18+AQ11</f>
        <v>0</v>
      </c>
      <c r="AR19" s="91">
        <f>AR18+AR11</f>
        <v>4360</v>
      </c>
      <c r="AS19" s="241"/>
      <c r="AT19" s="97">
        <f>AT18+AT11</f>
        <v>120000</v>
      </c>
      <c r="AU19" s="91">
        <f>AU18+AU11</f>
        <v>120000</v>
      </c>
      <c r="AV19" s="91">
        <f>AV18+AV11</f>
        <v>94020</v>
      </c>
      <c r="AW19" s="241"/>
      <c r="AX19" s="97">
        <f>AX18+AX11</f>
        <v>70000</v>
      </c>
      <c r="AY19" s="91">
        <f>AY18+AY11</f>
        <v>330855</v>
      </c>
      <c r="AZ19" s="91">
        <f>AZ18+AZ11</f>
        <v>328435</v>
      </c>
      <c r="BA19" s="241"/>
      <c r="BB19" s="173">
        <f t="shared" si="0"/>
        <v>1026900</v>
      </c>
      <c r="BC19" s="168">
        <f t="shared" ref="BC19:BD21" si="18">W19+AA19+AE19+AU19+AY19+AQ19+AM19+AI19</f>
        <v>6932175</v>
      </c>
      <c r="BD19" s="168">
        <f t="shared" si="18"/>
        <v>6577528</v>
      </c>
      <c r="BE19" s="258">
        <f>ROUND(BD19/BC19*100,2)</f>
        <v>94.88</v>
      </c>
      <c r="BF19" s="97">
        <f>BF18+BF11</f>
        <v>700000</v>
      </c>
      <c r="BG19" s="91">
        <f>BG18+BG11</f>
        <v>823126</v>
      </c>
      <c r="BH19" s="91">
        <f>BH18+BH11</f>
        <v>1995190</v>
      </c>
      <c r="BI19" s="241">
        <f>ROUND(BH19/BG19*100,2)</f>
        <v>242.39</v>
      </c>
      <c r="BJ19" s="97">
        <f>BJ18+BJ11</f>
        <v>100000</v>
      </c>
      <c r="BK19" s="91">
        <f>BK18+BK11</f>
        <v>505225</v>
      </c>
      <c r="BL19" s="91">
        <f>BL18+BL11</f>
        <v>624926</v>
      </c>
      <c r="BM19" s="241">
        <f>ROUND(BL19/BK19*100,2)</f>
        <v>123.69</v>
      </c>
      <c r="BN19" s="97">
        <f>BN18+BN11</f>
        <v>60000</v>
      </c>
      <c r="BO19" s="91">
        <f>BO18+BO11</f>
        <v>60000</v>
      </c>
      <c r="BP19" s="91">
        <f>BP18+BP11</f>
        <v>28760</v>
      </c>
      <c r="BQ19" s="241">
        <f>ROUND(BP19/BO19*100,2)</f>
        <v>47.93</v>
      </c>
      <c r="BR19" s="215">
        <f t="shared" si="1"/>
        <v>860000</v>
      </c>
      <c r="BS19" s="210">
        <f t="shared" si="2"/>
        <v>1388351</v>
      </c>
      <c r="BT19" s="210">
        <f t="shared" si="3"/>
        <v>2648876</v>
      </c>
      <c r="BU19" s="270">
        <f>ROUND(BT19/BS19*100,2)</f>
        <v>190.79</v>
      </c>
      <c r="BV19" s="118">
        <f>BV18+BV11</f>
        <v>216326128</v>
      </c>
      <c r="BW19" s="121">
        <f>BW18+BW11</f>
        <v>326113591</v>
      </c>
      <c r="BX19" s="121">
        <f>BX18+BX11</f>
        <v>323636715</v>
      </c>
      <c r="BY19" s="281">
        <f t="shared" si="16"/>
        <v>99.24</v>
      </c>
      <c r="BZ19" s="97">
        <f>BZ18+BZ11</f>
        <v>2563695556</v>
      </c>
      <c r="CA19" s="109">
        <f>CA18+CA11</f>
        <v>6415914664</v>
      </c>
      <c r="CB19" s="109">
        <f>CB18+CB11</f>
        <v>5948581565</v>
      </c>
      <c r="CC19" s="252">
        <f t="shared" si="4"/>
        <v>92.72</v>
      </c>
      <c r="CD19" s="140">
        <f>CD18+CD11</f>
        <v>2780021684</v>
      </c>
      <c r="CE19" s="109">
        <f>CE18+CE11</f>
        <v>6742028255</v>
      </c>
      <c r="CF19" s="109">
        <f>CF18+CF11</f>
        <v>6272218280</v>
      </c>
      <c r="CG19" s="252">
        <f t="shared" si="17"/>
        <v>93.03</v>
      </c>
      <c r="CH19" s="106">
        <f>CH18+CH11</f>
        <v>2780021684</v>
      </c>
      <c r="CI19" s="106">
        <f>CI18+CI11</f>
        <v>6742028255</v>
      </c>
      <c r="CJ19" s="106">
        <f>CJ18+CJ11</f>
        <v>6272218280</v>
      </c>
      <c r="CK19" s="248">
        <f>ROUND(CJ19/CI19*100,2)</f>
        <v>93.03</v>
      </c>
    </row>
    <row r="20" spans="1:89" s="3" customFormat="1" ht="13.5" x14ac:dyDescent="0.25">
      <c r="A20" s="63" t="s">
        <v>14</v>
      </c>
      <c r="B20" s="29">
        <f>SUM(B21:B22)</f>
        <v>2662305</v>
      </c>
      <c r="C20" s="11">
        <f>SUM(C21:C22)</f>
        <v>6840577</v>
      </c>
      <c r="D20" s="11">
        <f>SUM(D21:D22)</f>
        <v>6840577</v>
      </c>
      <c r="E20" s="233">
        <f>ROUND(D20/C20*100,2)</f>
        <v>100</v>
      </c>
      <c r="F20" s="73">
        <f>SUM(F21:F22)</f>
        <v>41277028</v>
      </c>
      <c r="G20" s="11">
        <f>SUM(G21:G22)</f>
        <v>54937649</v>
      </c>
      <c r="H20" s="11">
        <f>SUM(H21:H22)</f>
        <v>54937649</v>
      </c>
      <c r="I20" s="233">
        <f>ROUND(H20/G20*100,2)</f>
        <v>100</v>
      </c>
      <c r="J20" s="11">
        <f>SUM(J21:J22)</f>
        <v>1400000</v>
      </c>
      <c r="K20" s="11">
        <f>SUM(K21:K22)</f>
        <v>9921246</v>
      </c>
      <c r="L20" s="11">
        <f>SUM(L21:L22)</f>
        <v>9879313</v>
      </c>
      <c r="M20" s="233">
        <f>ROUND(L20/K20*100,2)</f>
        <v>99.58</v>
      </c>
      <c r="N20" s="29">
        <f>SUM(N21:N22)</f>
        <v>0</v>
      </c>
      <c r="O20" s="73">
        <f>SUM(O21:O22)</f>
        <v>20851045</v>
      </c>
      <c r="P20" s="73">
        <f>SUM(P21:P22)</f>
        <v>20851045</v>
      </c>
      <c r="Q20" s="235">
        <f>ROUND(P20/O20*100,2)</f>
        <v>100</v>
      </c>
      <c r="R20" s="29">
        <f>SUM(R21:R22)</f>
        <v>0</v>
      </c>
      <c r="S20" s="73">
        <f>SUM(S21:S22)</f>
        <v>19474386</v>
      </c>
      <c r="T20" s="73">
        <f>SUM(T21:T22)</f>
        <v>19624386</v>
      </c>
      <c r="U20" s="235">
        <f>ROUND(T20/S20*100,2)</f>
        <v>100.77</v>
      </c>
      <c r="V20" s="29">
        <f>SUM(V21:V22)</f>
        <v>0</v>
      </c>
      <c r="W20" s="73">
        <f>SUM(W21:W22)</f>
        <v>8358021</v>
      </c>
      <c r="X20" s="73">
        <f>SUM(X21:X22)</f>
        <v>7558401</v>
      </c>
      <c r="Y20" s="235">
        <f>ROUND(X20/W20*100,2)</f>
        <v>90.43</v>
      </c>
      <c r="Z20" s="29">
        <f>SUM(Z21:Z22)</f>
        <v>0</v>
      </c>
      <c r="AA20" s="73">
        <f>SUM(AA21:AA22)</f>
        <v>1061599</v>
      </c>
      <c r="AB20" s="73">
        <f>SUM(AB21:AB22)</f>
        <v>1061599</v>
      </c>
      <c r="AC20" s="235">
        <f>ROUND(AB20/AA20*100,2)</f>
        <v>100</v>
      </c>
      <c r="AD20" s="29">
        <f>SUM(AD21:AD22)</f>
        <v>0</v>
      </c>
      <c r="AE20" s="73">
        <f>SUM(AE21:AE22)</f>
        <v>2815980</v>
      </c>
      <c r="AF20" s="73">
        <f>SUM(AF21:AF22)</f>
        <v>2815980</v>
      </c>
      <c r="AG20" s="235">
        <f>ROUND(AF20/AE20*100,2)</f>
        <v>100</v>
      </c>
      <c r="AH20" s="29">
        <f>SUM(AH21:AH22)</f>
        <v>0</v>
      </c>
      <c r="AI20" s="73">
        <f>SUM(AI21:AI22)</f>
        <v>0</v>
      </c>
      <c r="AJ20" s="73">
        <f>SUM(AJ21:AJ22)</f>
        <v>0</v>
      </c>
      <c r="AK20" s="233"/>
      <c r="AL20" s="29">
        <f>SUM(AL21:AL22)</f>
        <v>0</v>
      </c>
      <c r="AM20" s="73">
        <f>SUM(AM21:AM22)</f>
        <v>0</v>
      </c>
      <c r="AN20" s="73">
        <f>SUM(AN21:AN22)</f>
        <v>0</v>
      </c>
      <c r="AO20" s="233"/>
      <c r="AP20" s="29">
        <f>SUM(AP21:AP22)</f>
        <v>0</v>
      </c>
      <c r="AQ20" s="73">
        <f>SUM(AQ21:AQ22)</f>
        <v>0</v>
      </c>
      <c r="AR20" s="73">
        <f>SUM(AR21:AR22)</f>
        <v>0</v>
      </c>
      <c r="AS20" s="233"/>
      <c r="AT20" s="29">
        <f>SUM(AT21:AT22)</f>
        <v>0</v>
      </c>
      <c r="AU20" s="73">
        <f>SUM(AU21:AU22)</f>
        <v>1923041</v>
      </c>
      <c r="AV20" s="73">
        <f>SUM(AV21:AV22)</f>
        <v>1923041</v>
      </c>
      <c r="AW20" s="235">
        <f>ROUND(AV20/AU20*100,2)</f>
        <v>100</v>
      </c>
      <c r="AX20" s="29">
        <f>SUM(AX21:AX22)</f>
        <v>0</v>
      </c>
      <c r="AY20" s="73">
        <f>SUM(AY21:AY22)</f>
        <v>1335590</v>
      </c>
      <c r="AZ20" s="73">
        <f>SUM(AZ21:AZ22)</f>
        <v>1335590</v>
      </c>
      <c r="BA20" s="235">
        <f>ROUND(AZ20/AY20*100,2)</f>
        <v>100</v>
      </c>
      <c r="BB20" s="174">
        <f t="shared" si="0"/>
        <v>0</v>
      </c>
      <c r="BC20" s="175">
        <f t="shared" si="18"/>
        <v>15494231</v>
      </c>
      <c r="BD20" s="175">
        <f t="shared" si="18"/>
        <v>14694611</v>
      </c>
      <c r="BE20" s="260">
        <f>ROUND(BD20/BC20*100,2)</f>
        <v>94.84</v>
      </c>
      <c r="BF20" s="29">
        <f>SUM(BF21:BF22)</f>
        <v>0</v>
      </c>
      <c r="BG20" s="73">
        <f>SUM(BG21:BG22)</f>
        <v>3233357</v>
      </c>
      <c r="BH20" s="73">
        <f>SUM(BH21:BH22)</f>
        <v>3233357</v>
      </c>
      <c r="BI20" s="235">
        <f>ROUND(BH20/BG20*100,2)</f>
        <v>100</v>
      </c>
      <c r="BJ20" s="29">
        <f>SUM(BJ21:BJ22)</f>
        <v>0</v>
      </c>
      <c r="BK20" s="73">
        <f>SUM(BK21:BK22)</f>
        <v>-1006602</v>
      </c>
      <c r="BL20" s="73">
        <f>SUM(BL21:BL22)</f>
        <v>-1006602</v>
      </c>
      <c r="BM20" s="235">
        <f>ROUND(BL20/BK20*100,2)</f>
        <v>100</v>
      </c>
      <c r="BN20" s="29">
        <f>SUM(BN21:BN22)</f>
        <v>0</v>
      </c>
      <c r="BO20" s="73">
        <f>SUM(BO21:BO22)</f>
        <v>579306</v>
      </c>
      <c r="BP20" s="73">
        <f>SUM(BP21:BP22)</f>
        <v>579306</v>
      </c>
      <c r="BQ20" s="235">
        <f>ROUND(BP20/BO20*100,2)</f>
        <v>100</v>
      </c>
      <c r="BR20" s="216">
        <f t="shared" si="1"/>
        <v>0</v>
      </c>
      <c r="BS20" s="217">
        <f t="shared" si="2"/>
        <v>2806061</v>
      </c>
      <c r="BT20" s="217">
        <f t="shared" si="3"/>
        <v>2806061</v>
      </c>
      <c r="BU20" s="272">
        <f>ROUND(BT20/BS20*100,2)</f>
        <v>100</v>
      </c>
      <c r="BV20" s="114">
        <f>SUM(BV21:BV22)</f>
        <v>45339333</v>
      </c>
      <c r="BW20" s="122">
        <f>SUM(BW21:BW22)</f>
        <v>130325195</v>
      </c>
      <c r="BX20" s="122">
        <f>SUM(BX21:BX22)</f>
        <v>129633642</v>
      </c>
      <c r="BY20" s="282">
        <f t="shared" si="16"/>
        <v>99.47</v>
      </c>
      <c r="BZ20" s="29">
        <f>SUM(BZ21:BZ22)</f>
        <v>1210000000</v>
      </c>
      <c r="CA20" s="131">
        <f>SUM(CA21:CA22)</f>
        <v>1240083774</v>
      </c>
      <c r="CB20" s="131">
        <f>SUM(CB21:CB22)</f>
        <v>1227519251</v>
      </c>
      <c r="CC20" s="291">
        <f t="shared" si="4"/>
        <v>98.99</v>
      </c>
      <c r="CD20" s="137">
        <f>SUM(CD21:CD22)</f>
        <v>1255339333</v>
      </c>
      <c r="CE20" s="143">
        <f>SUM(CE21:CE22)</f>
        <v>1370408969</v>
      </c>
      <c r="CF20" s="143">
        <f>SUM(CF21:CF22)</f>
        <v>1357152893</v>
      </c>
      <c r="CG20" s="282">
        <f t="shared" si="17"/>
        <v>99.03</v>
      </c>
      <c r="CH20" s="65">
        <f>SUM(CH21:CH22)</f>
        <v>1255339333</v>
      </c>
      <c r="CI20" s="65">
        <f>SUM(CI21:CI22)</f>
        <v>1370408969</v>
      </c>
      <c r="CJ20" s="65">
        <f>SUM(CJ21:CJ22)</f>
        <v>1357152893</v>
      </c>
      <c r="CK20" s="298">
        <f>ROUND(CJ20/CI20*100,2)</f>
        <v>99.03</v>
      </c>
    </row>
    <row r="21" spans="1:89" s="3" customFormat="1" ht="13.5" x14ac:dyDescent="0.25">
      <c r="A21" s="61" t="s">
        <v>25</v>
      </c>
      <c r="B21" s="30">
        <v>495000</v>
      </c>
      <c r="C21" s="18">
        <v>4673272</v>
      </c>
      <c r="D21" s="18">
        <v>4673272</v>
      </c>
      <c r="E21" s="234">
        <f>ROUND(D21/C21*100,2)</f>
        <v>100</v>
      </c>
      <c r="F21" s="74">
        <v>41277028</v>
      </c>
      <c r="G21" s="18">
        <v>50937649</v>
      </c>
      <c r="H21" s="18">
        <v>50937649</v>
      </c>
      <c r="I21" s="234">
        <f>ROUND(H21/G21*100,2)</f>
        <v>100</v>
      </c>
      <c r="J21" s="18">
        <v>0</v>
      </c>
      <c r="K21" s="18">
        <v>8521246</v>
      </c>
      <c r="L21" s="18">
        <f>8521246-41933</f>
        <v>8479313</v>
      </c>
      <c r="M21" s="234">
        <f>ROUND(L21/K21*100,2)</f>
        <v>99.51</v>
      </c>
      <c r="N21" s="30"/>
      <c r="O21" s="74">
        <v>20851045</v>
      </c>
      <c r="P21" s="74">
        <v>20851045</v>
      </c>
      <c r="Q21" s="235">
        <f>ROUND(P21/O21*100,2)</f>
        <v>100</v>
      </c>
      <c r="R21" s="30"/>
      <c r="S21" s="74">
        <v>19474386</v>
      </c>
      <c r="T21" s="74">
        <v>19624386</v>
      </c>
      <c r="U21" s="235">
        <f>ROUND(T21/S21*100,2)</f>
        <v>100.77</v>
      </c>
      <c r="V21" s="30"/>
      <c r="W21" s="74">
        <v>8358021</v>
      </c>
      <c r="X21" s="74">
        <f>8358021-799620</f>
        <v>7558401</v>
      </c>
      <c r="Y21" s="235">
        <f>ROUND(X21/W21*100,2)</f>
        <v>90.43</v>
      </c>
      <c r="Z21" s="30"/>
      <c r="AA21" s="74">
        <v>1061599</v>
      </c>
      <c r="AB21" s="74">
        <v>1061599</v>
      </c>
      <c r="AC21" s="235">
        <f>ROUND(AB21/AA21*100,2)</f>
        <v>100</v>
      </c>
      <c r="AD21" s="30"/>
      <c r="AE21" s="74">
        <v>2815980</v>
      </c>
      <c r="AF21" s="74">
        <v>2815980</v>
      </c>
      <c r="AG21" s="235">
        <f>ROUND(AF21/AE21*100,2)</f>
        <v>100</v>
      </c>
      <c r="AH21" s="30"/>
      <c r="AI21" s="74"/>
      <c r="AJ21" s="74"/>
      <c r="AK21" s="234"/>
      <c r="AL21" s="30"/>
      <c r="AM21" s="74"/>
      <c r="AN21" s="74"/>
      <c r="AO21" s="234"/>
      <c r="AP21" s="30"/>
      <c r="AQ21" s="74"/>
      <c r="AR21" s="74"/>
      <c r="AS21" s="234"/>
      <c r="AT21" s="30"/>
      <c r="AU21" s="74">
        <v>1923041</v>
      </c>
      <c r="AV21" s="74">
        <v>1923041</v>
      </c>
      <c r="AW21" s="235">
        <f>ROUND(AV21/AU21*100,2)</f>
        <v>100</v>
      </c>
      <c r="AX21" s="30"/>
      <c r="AY21" s="74">
        <v>1335590</v>
      </c>
      <c r="AZ21" s="74">
        <v>1335590</v>
      </c>
      <c r="BA21" s="235">
        <f>ROUND(AZ21/AY21*100,2)</f>
        <v>100</v>
      </c>
      <c r="BB21" s="161">
        <f t="shared" si="0"/>
        <v>0</v>
      </c>
      <c r="BC21" s="162">
        <f t="shared" si="18"/>
        <v>15494231</v>
      </c>
      <c r="BD21" s="162">
        <f t="shared" si="18"/>
        <v>14694611</v>
      </c>
      <c r="BE21" s="255">
        <f>ROUND(BD21/BC21*100,2)</f>
        <v>94.84</v>
      </c>
      <c r="BF21" s="30"/>
      <c r="BG21" s="74">
        <v>3233357</v>
      </c>
      <c r="BH21" s="74">
        <v>3233357</v>
      </c>
      <c r="BI21" s="235">
        <f>ROUND(BH21/BG21*100,2)</f>
        <v>100</v>
      </c>
      <c r="BJ21" s="30"/>
      <c r="BK21" s="74">
        <v>-1006602</v>
      </c>
      <c r="BL21" s="74">
        <v>-1006602</v>
      </c>
      <c r="BM21" s="235">
        <f>ROUND(BL21/BK21*100,2)</f>
        <v>100</v>
      </c>
      <c r="BN21" s="30"/>
      <c r="BO21" s="74">
        <v>579306</v>
      </c>
      <c r="BP21" s="74">
        <v>579306</v>
      </c>
      <c r="BQ21" s="235">
        <f>ROUND(BP21/BO21*100,2)</f>
        <v>100</v>
      </c>
      <c r="BR21" s="203">
        <f t="shared" si="1"/>
        <v>0</v>
      </c>
      <c r="BS21" s="204">
        <f t="shared" si="2"/>
        <v>2806061</v>
      </c>
      <c r="BT21" s="204">
        <f t="shared" si="3"/>
        <v>2806061</v>
      </c>
      <c r="BU21" s="267">
        <f>ROUND(BT21/BS21*100,2)</f>
        <v>100</v>
      </c>
      <c r="BV21" s="115">
        <f t="shared" ref="BV21:BX27" si="19">B21+F21+J21+N21+R21+BR21+BB21</f>
        <v>41772028</v>
      </c>
      <c r="BW21" s="123">
        <f t="shared" si="19"/>
        <v>122757890</v>
      </c>
      <c r="BX21" s="123">
        <f t="shared" si="19"/>
        <v>122066337</v>
      </c>
      <c r="BY21" s="279">
        <f t="shared" si="16"/>
        <v>99.44</v>
      </c>
      <c r="BZ21" s="30">
        <v>333788817</v>
      </c>
      <c r="CA21" s="18">
        <v>356372591</v>
      </c>
      <c r="CB21" s="18">
        <f>356372591-12564523</f>
        <v>343808068</v>
      </c>
      <c r="CC21" s="289">
        <f t="shared" si="4"/>
        <v>96.47</v>
      </c>
      <c r="CD21" s="130">
        <f t="shared" ref="CD21:CF27" si="20">BZ21+BV21</f>
        <v>375560845</v>
      </c>
      <c r="CE21" s="129">
        <f t="shared" si="20"/>
        <v>479130481</v>
      </c>
      <c r="CF21" s="129">
        <f t="shared" si="20"/>
        <v>465874405</v>
      </c>
      <c r="CG21" s="279">
        <f t="shared" si="17"/>
        <v>97.23</v>
      </c>
      <c r="CH21" s="66">
        <f t="shared" ref="CH21:CJ22" si="21">CD21</f>
        <v>375560845</v>
      </c>
      <c r="CI21" s="66">
        <f t="shared" si="21"/>
        <v>479130481</v>
      </c>
      <c r="CJ21" s="66">
        <f t="shared" si="21"/>
        <v>465874405</v>
      </c>
      <c r="CK21" s="244">
        <f>ROUND(CJ21/CI21*100,2)</f>
        <v>97.23</v>
      </c>
    </row>
    <row r="22" spans="1:89" s="3" customFormat="1" ht="13.5" x14ac:dyDescent="0.25">
      <c r="A22" s="64" t="s">
        <v>26</v>
      </c>
      <c r="B22" s="30">
        <v>2167305</v>
      </c>
      <c r="C22" s="18">
        <v>2167305</v>
      </c>
      <c r="D22" s="18">
        <v>2167305</v>
      </c>
      <c r="E22" s="234">
        <f>ROUND(D22/C22*100,2)</f>
        <v>100</v>
      </c>
      <c r="F22" s="79">
        <v>0</v>
      </c>
      <c r="G22" s="18">
        <v>4000000</v>
      </c>
      <c r="H22" s="18">
        <v>4000000</v>
      </c>
      <c r="I22" s="234">
        <f>ROUND(H22/G22*100,2)</f>
        <v>100</v>
      </c>
      <c r="J22" s="38">
        <v>1400000</v>
      </c>
      <c r="K22" s="18">
        <v>1400000</v>
      </c>
      <c r="L22" s="18">
        <v>1400000</v>
      </c>
      <c r="M22" s="234">
        <f>ROUND(L22/K22*100,2)</f>
        <v>100</v>
      </c>
      <c r="N22" s="37"/>
      <c r="O22" s="74"/>
      <c r="P22" s="74"/>
      <c r="Q22" s="235"/>
      <c r="R22" s="37"/>
      <c r="S22" s="74"/>
      <c r="T22" s="74"/>
      <c r="U22" s="235"/>
      <c r="V22" s="37"/>
      <c r="W22" s="74"/>
      <c r="X22" s="74"/>
      <c r="Y22" s="235"/>
      <c r="Z22" s="37"/>
      <c r="AA22" s="74"/>
      <c r="AB22" s="74"/>
      <c r="AC22" s="235"/>
      <c r="AD22" s="37"/>
      <c r="AE22" s="74"/>
      <c r="AF22" s="74"/>
      <c r="AG22" s="235"/>
      <c r="AH22" s="37"/>
      <c r="AI22" s="74"/>
      <c r="AJ22" s="74"/>
      <c r="AK22" s="234"/>
      <c r="AL22" s="37"/>
      <c r="AM22" s="74"/>
      <c r="AN22" s="74"/>
      <c r="AO22" s="234"/>
      <c r="AP22" s="37"/>
      <c r="AQ22" s="74"/>
      <c r="AR22" s="74"/>
      <c r="AS22" s="234"/>
      <c r="AT22" s="37"/>
      <c r="AU22" s="74"/>
      <c r="AV22" s="74"/>
      <c r="AW22" s="235"/>
      <c r="AX22" s="37"/>
      <c r="AY22" s="74"/>
      <c r="AZ22" s="74"/>
      <c r="BA22" s="235"/>
      <c r="BB22" s="171">
        <f t="shared" si="0"/>
        <v>0</v>
      </c>
      <c r="BC22" s="162">
        <f>W22+AA22+AE22+AU22+AY22</f>
        <v>0</v>
      </c>
      <c r="BD22" s="162">
        <f>X22+AB22+AF22+AV22+AZ22</f>
        <v>0</v>
      </c>
      <c r="BE22" s="255"/>
      <c r="BF22" s="37"/>
      <c r="BG22" s="74"/>
      <c r="BH22" s="74"/>
      <c r="BI22" s="235"/>
      <c r="BJ22" s="37"/>
      <c r="BK22" s="74"/>
      <c r="BL22" s="74"/>
      <c r="BM22" s="235"/>
      <c r="BN22" s="37"/>
      <c r="BO22" s="74"/>
      <c r="BP22" s="74"/>
      <c r="BQ22" s="235"/>
      <c r="BR22" s="213">
        <f t="shared" si="1"/>
        <v>0</v>
      </c>
      <c r="BS22" s="204">
        <f t="shared" si="2"/>
        <v>0</v>
      </c>
      <c r="BT22" s="204">
        <f t="shared" si="3"/>
        <v>0</v>
      </c>
      <c r="BU22" s="267"/>
      <c r="BV22" s="119">
        <f t="shared" si="19"/>
        <v>3567305</v>
      </c>
      <c r="BW22" s="123">
        <f t="shared" si="19"/>
        <v>7567305</v>
      </c>
      <c r="BX22" s="123">
        <f t="shared" si="19"/>
        <v>7567305</v>
      </c>
      <c r="BY22" s="279">
        <f t="shared" si="16"/>
        <v>100</v>
      </c>
      <c r="BZ22" s="37">
        <v>876211183</v>
      </c>
      <c r="CA22" s="18">
        <v>883711183</v>
      </c>
      <c r="CB22" s="18">
        <v>883711183</v>
      </c>
      <c r="CC22" s="289">
        <f t="shared" si="4"/>
        <v>100</v>
      </c>
      <c r="CD22" s="138">
        <f t="shared" si="20"/>
        <v>879778488</v>
      </c>
      <c r="CE22" s="129">
        <f t="shared" si="20"/>
        <v>891278488</v>
      </c>
      <c r="CF22" s="129">
        <f t="shared" si="20"/>
        <v>891278488</v>
      </c>
      <c r="CG22" s="279">
        <f t="shared" si="17"/>
        <v>100</v>
      </c>
      <c r="CH22" s="71">
        <f t="shared" si="21"/>
        <v>879778488</v>
      </c>
      <c r="CI22" s="71">
        <f t="shared" si="21"/>
        <v>891278488</v>
      </c>
      <c r="CJ22" s="71">
        <f t="shared" si="21"/>
        <v>891278488</v>
      </c>
      <c r="CK22" s="297">
        <f>ROUND(CJ22/CI22*100,2)</f>
        <v>100</v>
      </c>
    </row>
    <row r="23" spans="1:89" s="3" customFormat="1" ht="13.5" x14ac:dyDescent="0.25">
      <c r="A23" s="59" t="s">
        <v>41</v>
      </c>
      <c r="B23" s="197">
        <f>B24+B25+B26</f>
        <v>45390952</v>
      </c>
      <c r="C23" s="10">
        <f>C24+C25+C26</f>
        <v>44904941</v>
      </c>
      <c r="D23" s="75">
        <v>44904401</v>
      </c>
      <c r="E23" s="235">
        <f>ROUND(D23/C23*100,2)</f>
        <v>100</v>
      </c>
      <c r="F23" s="197">
        <f>F24+F25+F26</f>
        <v>68051670</v>
      </c>
      <c r="G23" s="10">
        <f>G24+G25+G26</f>
        <v>45305186</v>
      </c>
      <c r="H23" s="316">
        <v>45305186</v>
      </c>
      <c r="I23" s="235">
        <f>ROUND(H23/G23*100,2)</f>
        <v>100</v>
      </c>
      <c r="J23" s="10">
        <f>J24+J25+J26</f>
        <v>52954784</v>
      </c>
      <c r="K23" s="10">
        <f>K24+K25+K26</f>
        <v>50602145</v>
      </c>
      <c r="L23" s="10">
        <v>50602145</v>
      </c>
      <c r="M23" s="234">
        <f>ROUND(L23/K23*100,2)</f>
        <v>100</v>
      </c>
      <c r="N23" s="31">
        <f>N24+N25+N26</f>
        <v>384068859</v>
      </c>
      <c r="O23" s="75">
        <f>O24+O25+O26</f>
        <v>364386400</v>
      </c>
      <c r="P23" s="75">
        <v>364386400</v>
      </c>
      <c r="Q23" s="235">
        <f>ROUND(P23/O23*100,2)</f>
        <v>100</v>
      </c>
      <c r="R23" s="31">
        <f>R24+R25+R26</f>
        <v>178263177</v>
      </c>
      <c r="S23" s="75">
        <f>S24+S25+S26</f>
        <v>211233867</v>
      </c>
      <c r="T23" s="75">
        <v>211233867</v>
      </c>
      <c r="U23" s="235">
        <f>ROUND(T23/S23*100,2)</f>
        <v>100</v>
      </c>
      <c r="V23" s="31">
        <f>V24+V25+V26</f>
        <v>92486622</v>
      </c>
      <c r="W23" s="75">
        <f>W24+W25+W26</f>
        <v>84223941</v>
      </c>
      <c r="X23" s="75">
        <v>84223941</v>
      </c>
      <c r="Y23" s="235">
        <f>ROUND(X23/W23*100,2)</f>
        <v>100</v>
      </c>
      <c r="Z23" s="31">
        <f>Z24+Z25+Z26</f>
        <v>23934867</v>
      </c>
      <c r="AA23" s="75">
        <f>AA24+AA25+AA26</f>
        <v>25455174</v>
      </c>
      <c r="AB23" s="75">
        <v>25455174</v>
      </c>
      <c r="AC23" s="235">
        <f>ROUND(AB23/AA23*100,2)</f>
        <v>100</v>
      </c>
      <c r="AD23" s="31">
        <f>AD24+AD25+AD26</f>
        <v>53928603</v>
      </c>
      <c r="AE23" s="75">
        <f>AE24+AE25+AE26</f>
        <v>51121756</v>
      </c>
      <c r="AF23" s="75">
        <v>51121756</v>
      </c>
      <c r="AG23" s="235">
        <f>ROUND(AF23/AE23*100,2)</f>
        <v>100</v>
      </c>
      <c r="AH23" s="31">
        <f>AH24+AH25+AH26</f>
        <v>0</v>
      </c>
      <c r="AI23" s="75">
        <f>AI24+AI25+AI26</f>
        <v>27582490</v>
      </c>
      <c r="AJ23" s="75">
        <v>27582490</v>
      </c>
      <c r="AK23" s="235">
        <f>ROUND(AJ23/AI23*100,2)</f>
        <v>100</v>
      </c>
      <c r="AL23" s="31">
        <f>AL24+AL25+AL26</f>
        <v>0</v>
      </c>
      <c r="AM23" s="75">
        <f>AM24+AM25+AM26</f>
        <v>6288544</v>
      </c>
      <c r="AN23" s="75">
        <v>6288544</v>
      </c>
      <c r="AO23" s="235">
        <f>ROUND(AN23/AM23*100,2)</f>
        <v>100</v>
      </c>
      <c r="AP23" s="31">
        <f>AP24+AP25+AP26</f>
        <v>0</v>
      </c>
      <c r="AQ23" s="75">
        <f>AQ24+AQ25+AQ26</f>
        <v>5324611</v>
      </c>
      <c r="AR23" s="75">
        <v>5324611</v>
      </c>
      <c r="AS23" s="235">
        <f>ROUND(AR23/AQ23*100,2)</f>
        <v>100</v>
      </c>
      <c r="AT23" s="31">
        <f>AT24+AT25+AT26</f>
        <v>20610600</v>
      </c>
      <c r="AU23" s="75">
        <f>AU24+AU25+AU26</f>
        <v>20610600</v>
      </c>
      <c r="AV23" s="75">
        <v>20610600</v>
      </c>
      <c r="AW23" s="235">
        <f>ROUND(AV23/AU23*100,2)</f>
        <v>100</v>
      </c>
      <c r="AX23" s="31">
        <f>AX24+AX25+AX26</f>
        <v>17257369</v>
      </c>
      <c r="AY23" s="75">
        <f>AY24+AY25+AY26</f>
        <v>17257369</v>
      </c>
      <c r="AZ23" s="75">
        <v>17257369</v>
      </c>
      <c r="BA23" s="235">
        <f>ROUND(AZ23/AY23*100,2)</f>
        <v>100</v>
      </c>
      <c r="BB23" s="163">
        <f t="shared" si="0"/>
        <v>208218061</v>
      </c>
      <c r="BC23" s="164">
        <f t="shared" ref="BC23:BD29" si="22">W23+AA23+AE23+AU23+AY23+AQ23+AM23+AI23</f>
        <v>237864485</v>
      </c>
      <c r="BD23" s="164">
        <f t="shared" si="22"/>
        <v>237864485</v>
      </c>
      <c r="BE23" s="256">
        <f>ROUND(BD23/BC23*100,2)</f>
        <v>100</v>
      </c>
      <c r="BF23" s="31">
        <f>BF24+BF25+BF26</f>
        <v>87797311</v>
      </c>
      <c r="BG23" s="75">
        <f>BG24+BG25+BG26</f>
        <v>55275594</v>
      </c>
      <c r="BH23" s="75">
        <v>54271852</v>
      </c>
      <c r="BI23" s="235">
        <f>ROUND(BH23/BG23*100,2)</f>
        <v>98.18</v>
      </c>
      <c r="BJ23" s="31">
        <f>BJ24+BJ25+BJ26</f>
        <v>19714529</v>
      </c>
      <c r="BK23" s="75">
        <f>BK24+BK25+BK26</f>
        <v>12391240</v>
      </c>
      <c r="BL23" s="75">
        <v>12238995</v>
      </c>
      <c r="BM23" s="235">
        <f>ROUND(BL23/BK23*100,2)</f>
        <v>98.77</v>
      </c>
      <c r="BN23" s="31">
        <f>BN24+BN25+BN26</f>
        <v>15364650</v>
      </c>
      <c r="BO23" s="75">
        <f>BO24+BO25+BO26</f>
        <v>10040039</v>
      </c>
      <c r="BP23" s="75">
        <v>10066919</v>
      </c>
      <c r="BQ23" s="235">
        <f>ROUND(BP23/BO23*100,2)</f>
        <v>100.27</v>
      </c>
      <c r="BR23" s="205">
        <f t="shared" si="1"/>
        <v>122876490</v>
      </c>
      <c r="BS23" s="206">
        <f t="shared" si="2"/>
        <v>77706873</v>
      </c>
      <c r="BT23" s="206">
        <f t="shared" si="3"/>
        <v>76577766</v>
      </c>
      <c r="BU23" s="268">
        <f>ROUND(BT23/BS23*100,2)</f>
        <v>98.55</v>
      </c>
      <c r="BV23" s="115">
        <f t="shared" si="19"/>
        <v>1059823993</v>
      </c>
      <c r="BW23" s="123">
        <f t="shared" si="19"/>
        <v>1032003897</v>
      </c>
      <c r="BX23" s="123">
        <f t="shared" si="19"/>
        <v>1030874250</v>
      </c>
      <c r="BY23" s="279">
        <f t="shared" si="16"/>
        <v>99.89</v>
      </c>
      <c r="BZ23" s="31">
        <f>BZ24+BZ25+BZ26</f>
        <v>0</v>
      </c>
      <c r="CA23" s="132">
        <f>CA24+CA25+CA26</f>
        <v>0</v>
      </c>
      <c r="CB23" s="132">
        <f>CB24+CB25+CB26</f>
        <v>0</v>
      </c>
      <c r="CC23" s="289"/>
      <c r="CD23" s="130">
        <f t="shared" si="20"/>
        <v>1059823993</v>
      </c>
      <c r="CE23" s="129">
        <f t="shared" si="20"/>
        <v>1032003897</v>
      </c>
      <c r="CF23" s="129">
        <f t="shared" si="20"/>
        <v>1030874250</v>
      </c>
      <c r="CG23" s="279">
        <f t="shared" si="17"/>
        <v>99.89</v>
      </c>
      <c r="CH23" s="67">
        <f>BV23-CD23</f>
        <v>0</v>
      </c>
      <c r="CI23" s="67">
        <f t="shared" ref="CI23:CJ27" si="23">CE23-BW23</f>
        <v>0</v>
      </c>
      <c r="CJ23" s="67">
        <f t="shared" si="23"/>
        <v>0</v>
      </c>
      <c r="CK23" s="243"/>
    </row>
    <row r="24" spans="1:89" s="3" customFormat="1" ht="13.5" x14ac:dyDescent="0.25">
      <c r="A24" s="61" t="s">
        <v>62</v>
      </c>
      <c r="B24" s="31">
        <v>7186995</v>
      </c>
      <c r="C24" s="10">
        <v>12855674</v>
      </c>
      <c r="D24" s="10"/>
      <c r="E24" s="235"/>
      <c r="F24" s="75">
        <v>7186995</v>
      </c>
      <c r="G24" s="10">
        <v>7243029</v>
      </c>
      <c r="H24" s="10"/>
      <c r="I24" s="235"/>
      <c r="J24" s="10">
        <v>32369000</v>
      </c>
      <c r="K24" s="10">
        <v>36236885</v>
      </c>
      <c r="L24" s="10"/>
      <c r="M24" s="235"/>
      <c r="N24" s="31">
        <v>191186000</v>
      </c>
      <c r="O24" s="75">
        <v>197313494</v>
      </c>
      <c r="P24" s="75"/>
      <c r="Q24" s="235"/>
      <c r="R24" s="31">
        <v>118826345</v>
      </c>
      <c r="S24" s="75">
        <v>151797035</v>
      </c>
      <c r="T24" s="75"/>
      <c r="U24" s="235"/>
      <c r="V24" s="31">
        <v>75903617</v>
      </c>
      <c r="W24" s="75">
        <v>76052635</v>
      </c>
      <c r="X24" s="75"/>
      <c r="Y24" s="235"/>
      <c r="Z24" s="31">
        <v>17410700</v>
      </c>
      <c r="AA24" s="75">
        <v>19275890</v>
      </c>
      <c r="AB24" s="75"/>
      <c r="AC24" s="235"/>
      <c r="AD24" s="31">
        <v>41035824</v>
      </c>
      <c r="AE24" s="75">
        <v>41035824</v>
      </c>
      <c r="AF24" s="75"/>
      <c r="AG24" s="235"/>
      <c r="AH24" s="31"/>
      <c r="AI24" s="75">
        <v>27582490</v>
      </c>
      <c r="AJ24" s="75"/>
      <c r="AK24" s="235"/>
      <c r="AL24" s="31"/>
      <c r="AM24" s="75">
        <v>6288544</v>
      </c>
      <c r="AN24" s="75"/>
      <c r="AO24" s="235"/>
      <c r="AP24" s="31"/>
      <c r="AQ24" s="75">
        <v>5324611</v>
      </c>
      <c r="AR24" s="75"/>
      <c r="AS24" s="235"/>
      <c r="AT24" s="31">
        <v>19544600</v>
      </c>
      <c r="AU24" s="75">
        <v>19544600</v>
      </c>
      <c r="AV24" s="75"/>
      <c r="AW24" s="235"/>
      <c r="AX24" s="31">
        <v>12297483</v>
      </c>
      <c r="AY24" s="75">
        <v>12297483</v>
      </c>
      <c r="AZ24" s="75"/>
      <c r="BA24" s="235"/>
      <c r="BB24" s="163">
        <f t="shared" si="0"/>
        <v>166192224</v>
      </c>
      <c r="BC24" s="164">
        <f t="shared" si="22"/>
        <v>207402077</v>
      </c>
      <c r="BD24" s="164">
        <f t="shared" si="22"/>
        <v>0</v>
      </c>
      <c r="BE24" s="256">
        <f>ROUND(BD24/BC24*100,2)</f>
        <v>0</v>
      </c>
      <c r="BF24" s="31">
        <v>84457383</v>
      </c>
      <c r="BG24" s="75">
        <v>56962974</v>
      </c>
      <c r="BH24" s="75"/>
      <c r="BI24" s="235"/>
      <c r="BJ24" s="31">
        <v>16363992</v>
      </c>
      <c r="BK24" s="75">
        <v>10075448</v>
      </c>
      <c r="BL24" s="75"/>
      <c r="BM24" s="235"/>
      <c r="BN24" s="31">
        <v>11115133</v>
      </c>
      <c r="BO24" s="75">
        <v>5790522</v>
      </c>
      <c r="BP24" s="75"/>
      <c r="BQ24" s="235"/>
      <c r="BR24" s="205">
        <f t="shared" si="1"/>
        <v>111936508</v>
      </c>
      <c r="BS24" s="206">
        <f t="shared" si="2"/>
        <v>72828944</v>
      </c>
      <c r="BT24" s="206">
        <f t="shared" si="3"/>
        <v>0</v>
      </c>
      <c r="BU24" s="268">
        <f>ROUND(BT24/BS24*100,2)</f>
        <v>0</v>
      </c>
      <c r="BV24" s="115">
        <f t="shared" si="19"/>
        <v>634884067</v>
      </c>
      <c r="BW24" s="123">
        <f t="shared" si="19"/>
        <v>685677138</v>
      </c>
      <c r="BX24" s="123">
        <f t="shared" si="19"/>
        <v>0</v>
      </c>
      <c r="BY24" s="279">
        <f t="shared" si="16"/>
        <v>0</v>
      </c>
      <c r="BZ24" s="31">
        <v>0</v>
      </c>
      <c r="CA24" s="132">
        <f t="shared" ref="CA24:CB26" si="24">BZ24</f>
        <v>0</v>
      </c>
      <c r="CB24" s="132">
        <f t="shared" si="24"/>
        <v>0</v>
      </c>
      <c r="CC24" s="289"/>
      <c r="CD24" s="130">
        <f t="shared" si="20"/>
        <v>634884067</v>
      </c>
      <c r="CE24" s="129">
        <f t="shared" si="20"/>
        <v>685677138</v>
      </c>
      <c r="CF24" s="129">
        <f t="shared" si="20"/>
        <v>0</v>
      </c>
      <c r="CG24" s="279">
        <f t="shared" si="17"/>
        <v>0</v>
      </c>
      <c r="CH24" s="67">
        <f>BV24-CD24</f>
        <v>0</v>
      </c>
      <c r="CI24" s="67">
        <f t="shared" si="23"/>
        <v>0</v>
      </c>
      <c r="CJ24" s="67">
        <f t="shared" si="23"/>
        <v>0</v>
      </c>
      <c r="CK24" s="243"/>
    </row>
    <row r="25" spans="1:89" s="3" customFormat="1" ht="13.5" x14ac:dyDescent="0.25">
      <c r="A25" s="302" t="s">
        <v>63</v>
      </c>
      <c r="B25" s="33">
        <v>37346427</v>
      </c>
      <c r="C25" s="34">
        <v>31191737</v>
      </c>
      <c r="D25" s="34"/>
      <c r="E25" s="237"/>
      <c r="F25" s="31">
        <v>59492775</v>
      </c>
      <c r="G25" s="10">
        <v>36690257</v>
      </c>
      <c r="H25" s="10"/>
      <c r="I25" s="235"/>
      <c r="J25" s="10">
        <v>19445784</v>
      </c>
      <c r="K25" s="10">
        <v>13225260</v>
      </c>
      <c r="L25" s="10"/>
      <c r="M25" s="235"/>
      <c r="N25" s="31">
        <v>187632859</v>
      </c>
      <c r="O25" s="75">
        <v>163072906</v>
      </c>
      <c r="P25" s="75"/>
      <c r="Q25" s="235"/>
      <c r="R25" s="31">
        <v>57435832</v>
      </c>
      <c r="S25" s="75">
        <v>57435832</v>
      </c>
      <c r="T25" s="75"/>
      <c r="U25" s="235"/>
      <c r="V25" s="31">
        <v>15533005</v>
      </c>
      <c r="W25" s="75">
        <v>8171306</v>
      </c>
      <c r="X25" s="75"/>
      <c r="Y25" s="235"/>
      <c r="Z25" s="31">
        <v>5538583</v>
      </c>
      <c r="AA25" s="75">
        <v>5244500</v>
      </c>
      <c r="AB25" s="75"/>
      <c r="AC25" s="235"/>
      <c r="AD25" s="31">
        <v>8762779</v>
      </c>
      <c r="AE25" s="75">
        <v>5955932</v>
      </c>
      <c r="AF25" s="75"/>
      <c r="AG25" s="235"/>
      <c r="AH25" s="31">
        <v>0</v>
      </c>
      <c r="AI25" s="75">
        <v>0</v>
      </c>
      <c r="AJ25" s="75"/>
      <c r="AK25" s="235"/>
      <c r="AL25" s="31">
        <v>0</v>
      </c>
      <c r="AM25" s="75">
        <v>0</v>
      </c>
      <c r="AN25" s="75"/>
      <c r="AO25" s="235"/>
      <c r="AP25" s="31">
        <v>0</v>
      </c>
      <c r="AQ25" s="75">
        <v>0</v>
      </c>
      <c r="AR25" s="75"/>
      <c r="AS25" s="235"/>
      <c r="AT25" s="31">
        <v>0</v>
      </c>
      <c r="AU25" s="75">
        <v>0</v>
      </c>
      <c r="AV25" s="75"/>
      <c r="AW25" s="235"/>
      <c r="AX25" s="31">
        <v>4655086</v>
      </c>
      <c r="AY25" s="75">
        <v>4655086</v>
      </c>
      <c r="AZ25" s="75"/>
      <c r="BA25" s="235"/>
      <c r="BB25" s="163">
        <f t="shared" si="0"/>
        <v>34489453</v>
      </c>
      <c r="BC25" s="164">
        <f t="shared" si="22"/>
        <v>24026824</v>
      </c>
      <c r="BD25" s="164">
        <f t="shared" si="22"/>
        <v>0</v>
      </c>
      <c r="BE25" s="256">
        <f>ROUND(BD25/BC25*100,2)</f>
        <v>0</v>
      </c>
      <c r="BF25" s="31">
        <v>1869928</v>
      </c>
      <c r="BG25" s="75">
        <v>-2454346</v>
      </c>
      <c r="BH25" s="75"/>
      <c r="BI25" s="235"/>
      <c r="BJ25" s="31">
        <v>2870537</v>
      </c>
      <c r="BK25" s="75">
        <v>1835792</v>
      </c>
      <c r="BL25" s="75"/>
      <c r="BM25" s="235"/>
      <c r="BN25" s="31">
        <v>4249517</v>
      </c>
      <c r="BO25" s="75">
        <v>4249517</v>
      </c>
      <c r="BP25" s="75"/>
      <c r="BQ25" s="235"/>
      <c r="BR25" s="205">
        <f t="shared" si="1"/>
        <v>8989982</v>
      </c>
      <c r="BS25" s="206">
        <f t="shared" si="2"/>
        <v>3630963</v>
      </c>
      <c r="BT25" s="206">
        <f t="shared" si="3"/>
        <v>0</v>
      </c>
      <c r="BU25" s="268">
        <f>ROUND(BT25/BS25*100,2)</f>
        <v>0</v>
      </c>
      <c r="BV25" s="115">
        <f t="shared" si="19"/>
        <v>404833112</v>
      </c>
      <c r="BW25" s="123">
        <f t="shared" si="19"/>
        <v>329273779</v>
      </c>
      <c r="BX25" s="123">
        <f t="shared" si="19"/>
        <v>0</v>
      </c>
      <c r="BY25" s="279">
        <f t="shared" si="16"/>
        <v>0</v>
      </c>
      <c r="BZ25" s="31">
        <v>0</v>
      </c>
      <c r="CA25" s="132">
        <f t="shared" si="24"/>
        <v>0</v>
      </c>
      <c r="CB25" s="132">
        <f t="shared" si="24"/>
        <v>0</v>
      </c>
      <c r="CC25" s="289"/>
      <c r="CD25" s="130">
        <f t="shared" si="20"/>
        <v>404833112</v>
      </c>
      <c r="CE25" s="129">
        <f t="shared" si="20"/>
        <v>329273779</v>
      </c>
      <c r="CF25" s="129">
        <f t="shared" si="20"/>
        <v>0</v>
      </c>
      <c r="CG25" s="279">
        <f t="shared" si="17"/>
        <v>0</v>
      </c>
      <c r="CH25" s="67">
        <f>BV25-CD25</f>
        <v>0</v>
      </c>
      <c r="CI25" s="67">
        <f t="shared" si="23"/>
        <v>0</v>
      </c>
      <c r="CJ25" s="67">
        <f t="shared" si="23"/>
        <v>0</v>
      </c>
      <c r="CK25" s="243"/>
    </row>
    <row r="26" spans="1:89" s="3" customFormat="1" ht="13.5" x14ac:dyDescent="0.25">
      <c r="A26" s="61" t="s">
        <v>64</v>
      </c>
      <c r="B26" s="31">
        <v>857530</v>
      </c>
      <c r="C26" s="10">
        <v>857530</v>
      </c>
      <c r="D26" s="10"/>
      <c r="E26" s="235"/>
      <c r="F26" s="75">
        <v>1371900</v>
      </c>
      <c r="G26" s="10">
        <v>1371900</v>
      </c>
      <c r="H26" s="10"/>
      <c r="I26" s="235"/>
      <c r="J26" s="10">
        <v>1140000</v>
      </c>
      <c r="K26" s="10">
        <v>1140000</v>
      </c>
      <c r="L26" s="10"/>
      <c r="M26" s="235"/>
      <c r="N26" s="31">
        <v>5250000</v>
      </c>
      <c r="O26" s="75">
        <v>4000000</v>
      </c>
      <c r="P26" s="75"/>
      <c r="Q26" s="235"/>
      <c r="R26" s="31">
        <v>2001000</v>
      </c>
      <c r="S26" s="75">
        <v>2001000</v>
      </c>
      <c r="T26" s="75"/>
      <c r="U26" s="235"/>
      <c r="V26" s="31">
        <v>1050000</v>
      </c>
      <c r="W26" s="75"/>
      <c r="X26" s="75"/>
      <c r="Y26" s="235"/>
      <c r="Z26" s="31">
        <v>985584</v>
      </c>
      <c r="AA26" s="75">
        <v>934784</v>
      </c>
      <c r="AB26" s="75"/>
      <c r="AC26" s="235"/>
      <c r="AD26" s="31">
        <v>4130000</v>
      </c>
      <c r="AE26" s="75">
        <v>4130000</v>
      </c>
      <c r="AF26" s="75"/>
      <c r="AG26" s="235"/>
      <c r="AH26" s="31"/>
      <c r="AI26" s="75"/>
      <c r="AJ26" s="75"/>
      <c r="AK26" s="235"/>
      <c r="AL26" s="31"/>
      <c r="AM26" s="75">
        <v>0</v>
      </c>
      <c r="AN26" s="75"/>
      <c r="AO26" s="235"/>
      <c r="AP26" s="31"/>
      <c r="AQ26" s="75"/>
      <c r="AR26" s="75"/>
      <c r="AS26" s="235"/>
      <c r="AT26" s="31">
        <v>1066000</v>
      </c>
      <c r="AU26" s="75">
        <v>1066000</v>
      </c>
      <c r="AV26" s="75"/>
      <c r="AW26" s="235"/>
      <c r="AX26" s="31">
        <v>304800</v>
      </c>
      <c r="AY26" s="75">
        <v>304800</v>
      </c>
      <c r="AZ26" s="75"/>
      <c r="BA26" s="235"/>
      <c r="BB26" s="163">
        <f t="shared" si="0"/>
        <v>7536384</v>
      </c>
      <c r="BC26" s="164">
        <f t="shared" si="22"/>
        <v>6435584</v>
      </c>
      <c r="BD26" s="164">
        <f t="shared" si="22"/>
        <v>0</v>
      </c>
      <c r="BE26" s="256">
        <f>ROUND(BD26/BC26*100,2)</f>
        <v>0</v>
      </c>
      <c r="BF26" s="31">
        <v>1470000</v>
      </c>
      <c r="BG26" s="75">
        <v>766966</v>
      </c>
      <c r="BH26" s="75"/>
      <c r="BI26" s="235"/>
      <c r="BJ26" s="31">
        <v>480000</v>
      </c>
      <c r="BK26" s="75">
        <v>480000</v>
      </c>
      <c r="BL26" s="75"/>
      <c r="BM26" s="235"/>
      <c r="BN26" s="31"/>
      <c r="BO26" s="75"/>
      <c r="BP26" s="75"/>
      <c r="BQ26" s="235"/>
      <c r="BR26" s="205">
        <f t="shared" si="1"/>
        <v>1950000</v>
      </c>
      <c r="BS26" s="206">
        <f t="shared" si="2"/>
        <v>1246966</v>
      </c>
      <c r="BT26" s="206">
        <f t="shared" si="3"/>
        <v>0</v>
      </c>
      <c r="BU26" s="268">
        <f>ROUND(BT26/BS26*100,2)</f>
        <v>0</v>
      </c>
      <c r="BV26" s="115">
        <f t="shared" si="19"/>
        <v>20106814</v>
      </c>
      <c r="BW26" s="123">
        <f t="shared" si="19"/>
        <v>17052980</v>
      </c>
      <c r="BX26" s="123">
        <f t="shared" si="19"/>
        <v>0</v>
      </c>
      <c r="BY26" s="279">
        <f t="shared" si="16"/>
        <v>0</v>
      </c>
      <c r="BZ26" s="31">
        <v>0</v>
      </c>
      <c r="CA26" s="132">
        <f t="shared" si="24"/>
        <v>0</v>
      </c>
      <c r="CB26" s="132">
        <f t="shared" si="24"/>
        <v>0</v>
      </c>
      <c r="CC26" s="289"/>
      <c r="CD26" s="130">
        <f t="shared" si="20"/>
        <v>20106814</v>
      </c>
      <c r="CE26" s="129">
        <f t="shared" si="20"/>
        <v>17052980</v>
      </c>
      <c r="CF26" s="129">
        <f t="shared" si="20"/>
        <v>0</v>
      </c>
      <c r="CG26" s="279">
        <f t="shared" si="17"/>
        <v>0</v>
      </c>
      <c r="CH26" s="67">
        <f>BV26-CD26</f>
        <v>0</v>
      </c>
      <c r="CI26" s="67">
        <f t="shared" si="23"/>
        <v>0</v>
      </c>
      <c r="CJ26" s="67">
        <f t="shared" si="23"/>
        <v>0</v>
      </c>
      <c r="CK26" s="243"/>
    </row>
    <row r="27" spans="1:89" s="3" customFormat="1" ht="14.25" thickBot="1" x14ac:dyDescent="0.3">
      <c r="A27" s="315" t="s">
        <v>79</v>
      </c>
      <c r="B27" s="299"/>
      <c r="C27" s="300"/>
      <c r="D27" s="300"/>
      <c r="E27" s="301"/>
      <c r="F27" s="303"/>
      <c r="G27" s="300"/>
      <c r="H27" s="300"/>
      <c r="I27" s="301"/>
      <c r="J27" s="300"/>
      <c r="K27" s="300"/>
      <c r="L27" s="300"/>
      <c r="M27" s="301"/>
      <c r="N27" s="299"/>
      <c r="O27" s="303"/>
      <c r="P27" s="303"/>
      <c r="Q27" s="301"/>
      <c r="R27" s="299"/>
      <c r="S27" s="303"/>
      <c r="T27" s="303"/>
      <c r="U27" s="301"/>
      <c r="V27" s="299"/>
      <c r="W27" s="303"/>
      <c r="X27" s="303"/>
      <c r="Y27" s="301"/>
      <c r="Z27" s="299"/>
      <c r="AA27" s="303"/>
      <c r="AB27" s="303"/>
      <c r="AC27" s="301"/>
      <c r="AD27" s="299"/>
      <c r="AE27" s="303"/>
      <c r="AF27" s="303"/>
      <c r="AG27" s="301"/>
      <c r="AH27" s="299"/>
      <c r="AI27" s="303"/>
      <c r="AJ27" s="303"/>
      <c r="AK27" s="301"/>
      <c r="AL27" s="299"/>
      <c r="AM27" s="303"/>
      <c r="AN27" s="303"/>
      <c r="AO27" s="301"/>
      <c r="AP27" s="299"/>
      <c r="AQ27" s="303"/>
      <c r="AR27" s="303"/>
      <c r="AS27" s="301"/>
      <c r="AT27" s="299"/>
      <c r="AU27" s="303"/>
      <c r="AV27" s="303"/>
      <c r="AW27" s="301"/>
      <c r="AX27" s="299"/>
      <c r="AY27" s="303"/>
      <c r="AZ27" s="303"/>
      <c r="BA27" s="301"/>
      <c r="BB27" s="304">
        <f t="shared" si="0"/>
        <v>0</v>
      </c>
      <c r="BC27" s="305">
        <f t="shared" si="22"/>
        <v>0</v>
      </c>
      <c r="BD27" s="305">
        <f t="shared" si="22"/>
        <v>0</v>
      </c>
      <c r="BE27" s="306"/>
      <c r="BF27" s="318"/>
      <c r="BG27" s="319"/>
      <c r="BH27" s="319"/>
      <c r="BI27" s="320"/>
      <c r="BJ27" s="299"/>
      <c r="BK27" s="303"/>
      <c r="BL27" s="303"/>
      <c r="BM27" s="301"/>
      <c r="BN27" s="299"/>
      <c r="BO27" s="303"/>
      <c r="BP27" s="303"/>
      <c r="BQ27" s="301"/>
      <c r="BR27" s="307">
        <f t="shared" si="1"/>
        <v>0</v>
      </c>
      <c r="BS27" s="308">
        <f t="shared" si="2"/>
        <v>0</v>
      </c>
      <c r="BT27" s="308">
        <f t="shared" si="3"/>
        <v>0</v>
      </c>
      <c r="BU27" s="309"/>
      <c r="BV27" s="120">
        <f t="shared" si="19"/>
        <v>0</v>
      </c>
      <c r="BW27" s="128">
        <f t="shared" si="19"/>
        <v>0</v>
      </c>
      <c r="BX27" s="128">
        <f t="shared" si="19"/>
        <v>0</v>
      </c>
      <c r="BY27" s="310"/>
      <c r="BZ27" s="299">
        <v>0</v>
      </c>
      <c r="CA27" s="311">
        <v>0</v>
      </c>
      <c r="CB27" s="311">
        <v>40477592</v>
      </c>
      <c r="CC27" s="312"/>
      <c r="CD27" s="142">
        <f t="shared" si="20"/>
        <v>0</v>
      </c>
      <c r="CE27" s="136">
        <f t="shared" si="20"/>
        <v>0</v>
      </c>
      <c r="CF27" s="136">
        <f t="shared" si="20"/>
        <v>40477592</v>
      </c>
      <c r="CG27" s="310"/>
      <c r="CH27" s="313">
        <f>BV27-CD27</f>
        <v>0</v>
      </c>
      <c r="CI27" s="313">
        <f t="shared" si="23"/>
        <v>0</v>
      </c>
      <c r="CJ27" s="313">
        <f t="shared" si="23"/>
        <v>40477592</v>
      </c>
      <c r="CK27" s="314"/>
    </row>
    <row r="28" spans="1:89" s="4" customFormat="1" ht="15.75" customHeight="1" thickBot="1" x14ac:dyDescent="0.3">
      <c r="A28" s="87" t="s">
        <v>27</v>
      </c>
      <c r="B28" s="88">
        <f>SUM(B20+B23+B27)</f>
        <v>48053257</v>
      </c>
      <c r="C28" s="88">
        <f>SUM(C20+C23+C27)</f>
        <v>51745518</v>
      </c>
      <c r="D28" s="88">
        <f>SUM(D20+D23+D27)</f>
        <v>51744978</v>
      </c>
      <c r="E28" s="241">
        <f>ROUND(D28/C28*100,2)</f>
        <v>100</v>
      </c>
      <c r="F28" s="91">
        <f>SUM(F20+F23+F27)</f>
        <v>109328698</v>
      </c>
      <c r="G28" s="91">
        <f>SUM(G20+G23+G27)</f>
        <v>100242835</v>
      </c>
      <c r="H28" s="91">
        <f>SUM(H20+H23+H27)</f>
        <v>100242835</v>
      </c>
      <c r="I28" s="241">
        <f>ROUND(H28/G28*100,2)</f>
        <v>100</v>
      </c>
      <c r="J28" s="89">
        <f>SUM(J20+J23+J27)</f>
        <v>54354784</v>
      </c>
      <c r="K28" s="89">
        <f>SUM(K20+K23+K27)</f>
        <v>60523391</v>
      </c>
      <c r="L28" s="89">
        <f>SUM(L20+L23+L27)</f>
        <v>60481458</v>
      </c>
      <c r="M28" s="241">
        <f>ROUND(L28/K28*100,2)</f>
        <v>99.93</v>
      </c>
      <c r="N28" s="88">
        <f>SUM(N20+N23+N27)</f>
        <v>384068859</v>
      </c>
      <c r="O28" s="88">
        <f>SUM(O20+O23+O27)</f>
        <v>385237445</v>
      </c>
      <c r="P28" s="88">
        <f>SUM(P20+P23+P27)</f>
        <v>385237445</v>
      </c>
      <c r="Q28" s="241">
        <f>ROUND(P28/O28*100,2)</f>
        <v>100</v>
      </c>
      <c r="R28" s="88">
        <f>SUM(R20+R23+R27)</f>
        <v>178263177</v>
      </c>
      <c r="S28" s="88">
        <f>SUM(S20+S23+S27)</f>
        <v>230708253</v>
      </c>
      <c r="T28" s="88">
        <f>SUM(T20+T23+T27)</f>
        <v>230858253</v>
      </c>
      <c r="U28" s="241">
        <f>ROUND(T28/S28*100,2)</f>
        <v>100.07</v>
      </c>
      <c r="V28" s="88">
        <f>SUM(V20+V23+V27)</f>
        <v>92486622</v>
      </c>
      <c r="W28" s="88">
        <f>SUM(W20+W23+W27)</f>
        <v>92581962</v>
      </c>
      <c r="X28" s="88">
        <f>SUM(X20+X23+X27)</f>
        <v>91782342</v>
      </c>
      <c r="Y28" s="241">
        <f>ROUND(X28/W28*100,2)</f>
        <v>99.14</v>
      </c>
      <c r="Z28" s="88">
        <f>SUM(Z20+Z23+Z27)</f>
        <v>23934867</v>
      </c>
      <c r="AA28" s="88">
        <f>SUM(AA20+AA23+AA27)</f>
        <v>26516773</v>
      </c>
      <c r="AB28" s="88">
        <f>SUM(AB20+AB23+AB27)</f>
        <v>26516773</v>
      </c>
      <c r="AC28" s="241">
        <f>ROUND(AB28/AA28*100,2)</f>
        <v>100</v>
      </c>
      <c r="AD28" s="88">
        <f>SUM(AD20+AD23+AD27)</f>
        <v>53928603</v>
      </c>
      <c r="AE28" s="88">
        <f>SUM(AE20+AE23+AE27)</f>
        <v>53937736</v>
      </c>
      <c r="AF28" s="88">
        <f>SUM(AF20+AF23+AF27)</f>
        <v>53937736</v>
      </c>
      <c r="AG28" s="241">
        <f>ROUND(AF28/AE28*100,2)</f>
        <v>100</v>
      </c>
      <c r="AH28" s="88">
        <f>SUM(AH20+AH23+AH27)</f>
        <v>0</v>
      </c>
      <c r="AI28" s="88">
        <f>SUM(AI20+AI23+AI27)</f>
        <v>27582490</v>
      </c>
      <c r="AJ28" s="88">
        <f>SUM(AJ20+AJ23+AJ27)</f>
        <v>27582490</v>
      </c>
      <c r="AK28" s="241">
        <f>ROUND(AJ28/AI28*100,2)</f>
        <v>100</v>
      </c>
      <c r="AL28" s="88">
        <f>SUM(AL20+AL23+AL27)</f>
        <v>0</v>
      </c>
      <c r="AM28" s="88">
        <f>SUM(AM20+AM23+AM27)</f>
        <v>6288544</v>
      </c>
      <c r="AN28" s="88">
        <f>SUM(AN20+AN23+AN27)</f>
        <v>6288544</v>
      </c>
      <c r="AO28" s="241">
        <f>ROUND(AN28/AM28*100,2)</f>
        <v>100</v>
      </c>
      <c r="AP28" s="88">
        <f>SUM(AP20+AP23+AP27)</f>
        <v>0</v>
      </c>
      <c r="AQ28" s="88">
        <f>SUM(AQ20+AQ23+AQ27)</f>
        <v>5324611</v>
      </c>
      <c r="AR28" s="88">
        <f>SUM(AR20+AR23+AR27)</f>
        <v>5324611</v>
      </c>
      <c r="AS28" s="241">
        <f>ROUND(AR28/AQ28*100,2)</f>
        <v>100</v>
      </c>
      <c r="AT28" s="88">
        <f>SUM(AT20+AT23+AT27)</f>
        <v>20610600</v>
      </c>
      <c r="AU28" s="88">
        <f>SUM(AU20+AU23+AU27)</f>
        <v>22533641</v>
      </c>
      <c r="AV28" s="88">
        <f>SUM(AV20+AV23+AV27)</f>
        <v>22533641</v>
      </c>
      <c r="AW28" s="241">
        <f>ROUND(AV28/AU28*100,2)</f>
        <v>100</v>
      </c>
      <c r="AX28" s="88">
        <f>SUM(AX20+AX23+AX27)</f>
        <v>17257369</v>
      </c>
      <c r="AY28" s="88">
        <f>SUM(AY20+AY23+AY27)</f>
        <v>18592959</v>
      </c>
      <c r="AZ28" s="88">
        <f>SUM(AZ20+AZ23+AZ27)</f>
        <v>18592959</v>
      </c>
      <c r="BA28" s="241">
        <f>ROUND(AZ28/AY28*100,2)</f>
        <v>100</v>
      </c>
      <c r="BB28" s="167">
        <f t="shared" si="0"/>
        <v>208218061</v>
      </c>
      <c r="BC28" s="168">
        <f t="shared" si="22"/>
        <v>253358716</v>
      </c>
      <c r="BD28" s="168">
        <f t="shared" si="22"/>
        <v>252559096</v>
      </c>
      <c r="BE28" s="317">
        <f>ROUND(BD28/BC28*100,2)</f>
        <v>99.68</v>
      </c>
      <c r="BF28" s="88">
        <f>SUM(BF20+BF23+BF27)</f>
        <v>87797311</v>
      </c>
      <c r="BG28" s="89">
        <f>SUM(BG20+BG23+BG27)</f>
        <v>58508951</v>
      </c>
      <c r="BH28" s="89">
        <f>SUM(BH20+BH23+BH27)</f>
        <v>57505209</v>
      </c>
      <c r="BI28" s="241">
        <f>ROUND(BH28/BG28*100,2)</f>
        <v>98.28</v>
      </c>
      <c r="BJ28" s="91">
        <f>SUM(BJ20+BJ23+BJ27)</f>
        <v>19714529</v>
      </c>
      <c r="BK28" s="88">
        <f>SUM(BK20+BK23+BK27)</f>
        <v>11384638</v>
      </c>
      <c r="BL28" s="88">
        <f>SUM(BL20+BL23+BL27)</f>
        <v>11232393</v>
      </c>
      <c r="BM28" s="241">
        <f>ROUND(BL28/BK28*100,2)</f>
        <v>98.66</v>
      </c>
      <c r="BN28" s="88">
        <f>SUM(BN20+BN23+BN27)</f>
        <v>15364650</v>
      </c>
      <c r="BO28" s="88">
        <f>SUM(BO20+BO23+BO27)</f>
        <v>10619345</v>
      </c>
      <c r="BP28" s="88">
        <f>SUM(BP20+BP23+BP27)</f>
        <v>10646225</v>
      </c>
      <c r="BQ28" s="241">
        <f>ROUND(BP28/BO28*100,2)</f>
        <v>100.25</v>
      </c>
      <c r="BR28" s="209">
        <f t="shared" si="1"/>
        <v>122876490</v>
      </c>
      <c r="BS28" s="210">
        <f t="shared" si="2"/>
        <v>80512934</v>
      </c>
      <c r="BT28" s="210">
        <f t="shared" si="3"/>
        <v>79383827</v>
      </c>
      <c r="BU28" s="270">
        <f>ROUND(BT28/BS28*100,2)</f>
        <v>98.6</v>
      </c>
      <c r="BV28" s="116">
        <f>SUM(BV20+BV23+BV27)</f>
        <v>1105163326</v>
      </c>
      <c r="BW28" s="116">
        <f>SUM(BW20+BW23+BW27)</f>
        <v>1162329092</v>
      </c>
      <c r="BX28" s="116">
        <f>SUM(BX20+BX23+BX27)</f>
        <v>1160507892</v>
      </c>
      <c r="BY28" s="281">
        <f>ROUND(BX28/BW28*100,2)</f>
        <v>99.84</v>
      </c>
      <c r="BZ28" s="88">
        <f>SUM(BZ20+BZ23+BZ27)</f>
        <v>1210000000</v>
      </c>
      <c r="CA28" s="88">
        <f>SUM(CA20+CA23+CA27)</f>
        <v>1240083774</v>
      </c>
      <c r="CB28" s="88">
        <f>SUM(CB20+CB23+CB27)</f>
        <v>1267996843</v>
      </c>
      <c r="CC28" s="252">
        <f>ROUND(CB28/CA28*100,2)</f>
        <v>102.25</v>
      </c>
      <c r="CD28" s="108">
        <f>SUM(CD20+CD23+CD27)</f>
        <v>2315163326</v>
      </c>
      <c r="CE28" s="108">
        <f>SUM(CE20+CE23+CE27)</f>
        <v>2402412866</v>
      </c>
      <c r="CF28" s="108">
        <f>SUM(CF20+CF23+CF27)</f>
        <v>2428504735</v>
      </c>
      <c r="CG28" s="252">
        <f>ROUND(CF28/CE28*100,2)</f>
        <v>101.09</v>
      </c>
      <c r="CH28" s="104">
        <f>SUM(CH20+CH23+CH27)</f>
        <v>1255339333</v>
      </c>
      <c r="CI28" s="104">
        <f>SUM(CI20+CI23+CI27)</f>
        <v>1370408969</v>
      </c>
      <c r="CJ28" s="104">
        <f>SUM(CJ20+CJ23+CJ27)</f>
        <v>1397630485</v>
      </c>
      <c r="CK28" s="246">
        <f>ROUND(CJ28/CI28*100,2)</f>
        <v>101.99</v>
      </c>
    </row>
    <row r="29" spans="1:89" s="4" customFormat="1" ht="15.75" customHeight="1" thickBot="1" x14ac:dyDescent="0.3">
      <c r="A29" s="98" t="s">
        <v>3</v>
      </c>
      <c r="B29" s="88">
        <f>B28+B19</f>
        <v>49503257</v>
      </c>
      <c r="C29" s="88">
        <f>C28+C19</f>
        <v>78155540</v>
      </c>
      <c r="D29" s="88">
        <f>D28+D19</f>
        <v>77319560</v>
      </c>
      <c r="E29" s="241">
        <f>ROUND(D29/C29*100,2)</f>
        <v>98.93</v>
      </c>
      <c r="F29" s="99">
        <f>F28+F19</f>
        <v>215557926</v>
      </c>
      <c r="G29" s="89">
        <f>G28+G19</f>
        <v>271979123</v>
      </c>
      <c r="H29" s="89">
        <f>H28+H19</f>
        <v>269431804</v>
      </c>
      <c r="I29" s="241">
        <f>ROUND(H29/G29*100,2)</f>
        <v>99.06</v>
      </c>
      <c r="J29" s="100">
        <f>J28+J19</f>
        <v>57454784</v>
      </c>
      <c r="K29" s="89">
        <f>K28+K19</f>
        <v>65542339</v>
      </c>
      <c r="L29" s="89">
        <f>L28+L19</f>
        <v>65500411</v>
      </c>
      <c r="M29" s="241">
        <f>ROUND(L29/K29*100,2)</f>
        <v>99.94</v>
      </c>
      <c r="N29" s="102">
        <f>N28+N19</f>
        <v>386268859</v>
      </c>
      <c r="O29" s="91">
        <f>O28+O19</f>
        <v>389693011</v>
      </c>
      <c r="P29" s="91">
        <f>P28+P19</f>
        <v>389693011</v>
      </c>
      <c r="Q29" s="241">
        <f>ROUND(P29/O29*100,2)</f>
        <v>100</v>
      </c>
      <c r="R29" s="102">
        <f>R28+R19</f>
        <v>279723177</v>
      </c>
      <c r="S29" s="91">
        <f>S28+S19</f>
        <v>340880494</v>
      </c>
      <c r="T29" s="91">
        <f>T28+T19</f>
        <v>341030494</v>
      </c>
      <c r="U29" s="241">
        <f>ROUND(T29/S29*100,2)</f>
        <v>100.04</v>
      </c>
      <c r="V29" s="102">
        <f>V28+V19</f>
        <v>92886622</v>
      </c>
      <c r="W29" s="91">
        <f>W28+W19</f>
        <v>97738790</v>
      </c>
      <c r="X29" s="91">
        <f>X28+X19</f>
        <v>96713936</v>
      </c>
      <c r="Y29" s="241">
        <f>ROUND(X29/W29*100,2)</f>
        <v>98.95</v>
      </c>
      <c r="Z29" s="102">
        <f>Z28+Z19</f>
        <v>23934867</v>
      </c>
      <c r="AA29" s="91">
        <f>AA28+AA19</f>
        <v>26516773</v>
      </c>
      <c r="AB29" s="91">
        <f>AB28+AB19</f>
        <v>26516773</v>
      </c>
      <c r="AC29" s="241">
        <f>ROUND(AB29/AA29*100,2)</f>
        <v>100</v>
      </c>
      <c r="AD29" s="102">
        <f>AD28+AD19</f>
        <v>54365503</v>
      </c>
      <c r="AE29" s="91">
        <f>AE28+AE19</f>
        <v>54247601</v>
      </c>
      <c r="AF29" s="91">
        <f>AF28+AF19</f>
        <v>54247601</v>
      </c>
      <c r="AG29" s="241">
        <f>ROUND(AF29/AE29*100,2)</f>
        <v>100</v>
      </c>
      <c r="AH29" s="102">
        <f>AH28+AH19</f>
        <v>0</v>
      </c>
      <c r="AI29" s="91">
        <f>AI28+AI19</f>
        <v>28379743</v>
      </c>
      <c r="AJ29" s="91">
        <f>AJ28+AJ19</f>
        <v>28065381</v>
      </c>
      <c r="AK29" s="241">
        <f>ROUND(AJ29/AI29*100,2)</f>
        <v>98.89</v>
      </c>
      <c r="AL29" s="102">
        <f>AL28+AL19</f>
        <v>0</v>
      </c>
      <c r="AM29" s="91">
        <f>AM28+AM19</f>
        <v>6505918</v>
      </c>
      <c r="AN29" s="91">
        <f>AN28+AN19</f>
        <v>6714907</v>
      </c>
      <c r="AO29" s="241">
        <f>ROUND(AN29/AM29*100,2)</f>
        <v>103.21</v>
      </c>
      <c r="AP29" s="102">
        <f>AP28+AP19</f>
        <v>0</v>
      </c>
      <c r="AQ29" s="91">
        <f>AQ28+AQ19</f>
        <v>5324611</v>
      </c>
      <c r="AR29" s="91">
        <f>AR28+AR19</f>
        <v>5328971</v>
      </c>
      <c r="AS29" s="241">
        <f>ROUND(AR29/AQ29*100,2)</f>
        <v>100.08</v>
      </c>
      <c r="AT29" s="102">
        <f>AT28+AT19</f>
        <v>20730600</v>
      </c>
      <c r="AU29" s="91">
        <f>AU28+AU19</f>
        <v>22653641</v>
      </c>
      <c r="AV29" s="91">
        <f>AV28+AV19</f>
        <v>22627661</v>
      </c>
      <c r="AW29" s="241">
        <f>ROUND(AV29/AU29*100,2)</f>
        <v>99.89</v>
      </c>
      <c r="AX29" s="102">
        <f>AX28+AX19</f>
        <v>17327369</v>
      </c>
      <c r="AY29" s="91">
        <f>AY28+AY19</f>
        <v>18923814</v>
      </c>
      <c r="AZ29" s="91">
        <f>AZ28+AZ19</f>
        <v>18921394</v>
      </c>
      <c r="BA29" s="241">
        <f>ROUND(AZ29/AY29*100,2)</f>
        <v>99.99</v>
      </c>
      <c r="BB29" s="178">
        <f t="shared" si="0"/>
        <v>209244961</v>
      </c>
      <c r="BC29" s="168">
        <f t="shared" si="22"/>
        <v>260290891</v>
      </c>
      <c r="BD29" s="168">
        <f t="shared" si="22"/>
        <v>259136624</v>
      </c>
      <c r="BE29" s="258">
        <f>ROUND(BD29/BC29*100,2)</f>
        <v>99.56</v>
      </c>
      <c r="BF29" s="102">
        <f>BF28+BF19</f>
        <v>88497311</v>
      </c>
      <c r="BG29" s="99">
        <f>BG28+BG19</f>
        <v>59332077</v>
      </c>
      <c r="BH29" s="99">
        <f>BH28+BH19</f>
        <v>59500399</v>
      </c>
      <c r="BI29" s="253">
        <f>ROUND(BH29/BG29*100,2)</f>
        <v>100.28</v>
      </c>
      <c r="BJ29" s="102">
        <f>BJ28+BJ19</f>
        <v>19814529</v>
      </c>
      <c r="BK29" s="91">
        <f>BK28+BK19</f>
        <v>11889863</v>
      </c>
      <c r="BL29" s="91">
        <f>BL28+BL19</f>
        <v>11857319</v>
      </c>
      <c r="BM29" s="241">
        <f>ROUND(BL29/BK29*100,2)</f>
        <v>99.73</v>
      </c>
      <c r="BN29" s="102">
        <f>BN28+BN19</f>
        <v>15424650</v>
      </c>
      <c r="BO29" s="91">
        <f>BO28+BO19</f>
        <v>10679345</v>
      </c>
      <c r="BP29" s="91">
        <f>BP28+BP19</f>
        <v>10674985</v>
      </c>
      <c r="BQ29" s="241">
        <f>ROUND(BP29/BO29*100,2)</f>
        <v>99.96</v>
      </c>
      <c r="BR29" s="220">
        <f t="shared" si="1"/>
        <v>123736490</v>
      </c>
      <c r="BS29" s="210">
        <f t="shared" si="2"/>
        <v>81901285</v>
      </c>
      <c r="BT29" s="210">
        <f t="shared" si="3"/>
        <v>82032703</v>
      </c>
      <c r="BU29" s="270">
        <f>ROUND(BT29/BS29*100,2)</f>
        <v>100.16</v>
      </c>
      <c r="BV29" s="120">
        <f>BV28+BV19</f>
        <v>1321489454</v>
      </c>
      <c r="BW29" s="121">
        <f>BW28+BW19</f>
        <v>1488442683</v>
      </c>
      <c r="BX29" s="121">
        <f>BX28+BX19</f>
        <v>1484144607</v>
      </c>
      <c r="BY29" s="281">
        <f>ROUND(BX29/BW29*100,2)</f>
        <v>99.71</v>
      </c>
      <c r="BZ29" s="102">
        <f>BZ28+BZ19</f>
        <v>3773695556</v>
      </c>
      <c r="CA29" s="109">
        <f>CA28+CA19</f>
        <v>7655998438</v>
      </c>
      <c r="CB29" s="109">
        <f>CB28+CB19</f>
        <v>7216578408</v>
      </c>
      <c r="CC29" s="252">
        <f>ROUND(CB29/CA29*100,2)</f>
        <v>94.26</v>
      </c>
      <c r="CD29" s="142">
        <f>CD28+CD19</f>
        <v>5095185010</v>
      </c>
      <c r="CE29" s="109">
        <f>CE28+CE19</f>
        <v>9144441121</v>
      </c>
      <c r="CF29" s="109">
        <f>CF28+CF19</f>
        <v>8700723015</v>
      </c>
      <c r="CG29" s="252">
        <f>ROUND(CF29/CE29*100,2)</f>
        <v>95.15</v>
      </c>
      <c r="CH29" s="111">
        <f>CH28+CH19</f>
        <v>4035361017</v>
      </c>
      <c r="CI29" s="111">
        <f>CI28+CI19</f>
        <v>8112437224</v>
      </c>
      <c r="CJ29" s="111">
        <f>CJ28+CJ19</f>
        <v>7669848765</v>
      </c>
      <c r="CK29" s="250">
        <f>ROUND(CJ29/CI29*100,2)</f>
        <v>94.54</v>
      </c>
    </row>
    <row r="30" spans="1:89" s="3" customFormat="1" ht="7.5" customHeight="1" thickBot="1" x14ac:dyDescent="0.3">
      <c r="F30" s="81"/>
      <c r="G30" s="82"/>
      <c r="H30" s="82"/>
      <c r="I30" s="83"/>
      <c r="BV30" s="25"/>
      <c r="CD30" s="23"/>
    </row>
    <row r="31" spans="1:89" s="3" customFormat="1" ht="25.5" customHeight="1" x14ac:dyDescent="0.25">
      <c r="A31" s="343" t="s">
        <v>60</v>
      </c>
      <c r="B31" s="345" t="s">
        <v>10</v>
      </c>
      <c r="C31" s="346"/>
      <c r="D31" s="347"/>
      <c r="E31" s="348"/>
      <c r="F31" s="331" t="s">
        <v>37</v>
      </c>
      <c r="G31" s="332"/>
      <c r="H31" s="333"/>
      <c r="I31" s="334"/>
      <c r="J31" s="327" t="s">
        <v>13</v>
      </c>
      <c r="K31" s="328"/>
      <c r="L31" s="329"/>
      <c r="M31" s="330"/>
      <c r="N31" s="331" t="s">
        <v>9</v>
      </c>
      <c r="O31" s="332"/>
      <c r="P31" s="333"/>
      <c r="Q31" s="334"/>
      <c r="R31" s="331" t="s">
        <v>53</v>
      </c>
      <c r="S31" s="332"/>
      <c r="T31" s="333"/>
      <c r="U31" s="334"/>
      <c r="V31" s="335" t="s">
        <v>68</v>
      </c>
      <c r="W31" s="336"/>
      <c r="X31" s="337"/>
      <c r="Y31" s="338"/>
      <c r="Z31" s="335" t="s">
        <v>69</v>
      </c>
      <c r="AA31" s="336"/>
      <c r="AB31" s="337"/>
      <c r="AC31" s="338"/>
      <c r="AD31" s="335" t="s">
        <v>70</v>
      </c>
      <c r="AE31" s="336"/>
      <c r="AF31" s="337"/>
      <c r="AG31" s="338"/>
      <c r="AH31" s="335" t="s">
        <v>71</v>
      </c>
      <c r="AI31" s="336"/>
      <c r="AJ31" s="337"/>
      <c r="AK31" s="338"/>
      <c r="AL31" s="335" t="s">
        <v>72</v>
      </c>
      <c r="AM31" s="336"/>
      <c r="AN31" s="337"/>
      <c r="AO31" s="338"/>
      <c r="AP31" s="335" t="s">
        <v>73</v>
      </c>
      <c r="AQ31" s="336"/>
      <c r="AR31" s="337"/>
      <c r="AS31" s="338"/>
      <c r="AT31" s="335" t="s">
        <v>74</v>
      </c>
      <c r="AU31" s="336"/>
      <c r="AV31" s="337"/>
      <c r="AW31" s="338"/>
      <c r="AX31" s="335" t="s">
        <v>75</v>
      </c>
      <c r="AY31" s="336"/>
      <c r="AZ31" s="337"/>
      <c r="BA31" s="338"/>
      <c r="BB31" s="335" t="s">
        <v>76</v>
      </c>
      <c r="BC31" s="336"/>
      <c r="BD31" s="337"/>
      <c r="BE31" s="338"/>
      <c r="BF31" s="339" t="s">
        <v>55</v>
      </c>
      <c r="BG31" s="340"/>
      <c r="BH31" s="341"/>
      <c r="BI31" s="342"/>
      <c r="BJ31" s="339" t="s">
        <v>57</v>
      </c>
      <c r="BK31" s="340"/>
      <c r="BL31" s="341"/>
      <c r="BM31" s="342"/>
      <c r="BN31" s="339" t="s">
        <v>58</v>
      </c>
      <c r="BO31" s="340"/>
      <c r="BP31" s="341"/>
      <c r="BQ31" s="342"/>
      <c r="BR31" s="339" t="s">
        <v>56</v>
      </c>
      <c r="BS31" s="340"/>
      <c r="BT31" s="341"/>
      <c r="BU31" s="342"/>
      <c r="BV31" s="357" t="s">
        <v>1</v>
      </c>
      <c r="BW31" s="358"/>
      <c r="BX31" s="359"/>
      <c r="BY31" s="360"/>
      <c r="BZ31" s="331" t="s">
        <v>8</v>
      </c>
      <c r="CA31" s="332"/>
      <c r="CB31" s="333"/>
      <c r="CC31" s="334"/>
      <c r="CD31" s="353" t="s">
        <v>42</v>
      </c>
      <c r="CE31" s="354"/>
      <c r="CF31" s="355"/>
      <c r="CG31" s="356"/>
      <c r="CH31" s="349" t="s">
        <v>50</v>
      </c>
      <c r="CI31" s="350"/>
      <c r="CJ31" s="351"/>
      <c r="CK31" s="352"/>
    </row>
    <row r="32" spans="1:89" s="3" customFormat="1" ht="26.25" thickBot="1" x14ac:dyDescent="0.25">
      <c r="A32" s="344"/>
      <c r="B32" s="321" t="s">
        <v>54</v>
      </c>
      <c r="C32" s="322" t="s">
        <v>77</v>
      </c>
      <c r="D32" s="322" t="s">
        <v>78</v>
      </c>
      <c r="E32" s="323" t="s">
        <v>61</v>
      </c>
      <c r="F32" s="321" t="s">
        <v>54</v>
      </c>
      <c r="G32" s="322" t="s">
        <v>77</v>
      </c>
      <c r="H32" s="322" t="s">
        <v>78</v>
      </c>
      <c r="I32" s="323" t="s">
        <v>61</v>
      </c>
      <c r="J32" s="324" t="s">
        <v>54</v>
      </c>
      <c r="K32" s="322" t="s">
        <v>77</v>
      </c>
      <c r="L32" s="322" t="s">
        <v>78</v>
      </c>
      <c r="M32" s="323" t="s">
        <v>61</v>
      </c>
      <c r="N32" s="325" t="s">
        <v>54</v>
      </c>
      <c r="O32" s="322" t="s">
        <v>77</v>
      </c>
      <c r="P32" s="322" t="s">
        <v>78</v>
      </c>
      <c r="Q32" s="323" t="s">
        <v>61</v>
      </c>
      <c r="R32" s="325" t="s">
        <v>54</v>
      </c>
      <c r="S32" s="322" t="s">
        <v>77</v>
      </c>
      <c r="T32" s="322" t="s">
        <v>78</v>
      </c>
      <c r="U32" s="323" t="s">
        <v>61</v>
      </c>
      <c r="V32" s="325" t="s">
        <v>54</v>
      </c>
      <c r="W32" s="322" t="s">
        <v>77</v>
      </c>
      <c r="X32" s="322" t="s">
        <v>78</v>
      </c>
      <c r="Y32" s="323" t="s">
        <v>61</v>
      </c>
      <c r="Z32" s="325" t="s">
        <v>54</v>
      </c>
      <c r="AA32" s="322" t="s">
        <v>77</v>
      </c>
      <c r="AB32" s="322" t="s">
        <v>78</v>
      </c>
      <c r="AC32" s="323" t="s">
        <v>61</v>
      </c>
      <c r="AD32" s="325" t="s">
        <v>54</v>
      </c>
      <c r="AE32" s="322" t="s">
        <v>77</v>
      </c>
      <c r="AF32" s="322" t="s">
        <v>78</v>
      </c>
      <c r="AG32" s="323" t="s">
        <v>61</v>
      </c>
      <c r="AH32" s="325" t="s">
        <v>54</v>
      </c>
      <c r="AI32" s="322" t="s">
        <v>77</v>
      </c>
      <c r="AJ32" s="322" t="s">
        <v>78</v>
      </c>
      <c r="AK32" s="323" t="s">
        <v>61</v>
      </c>
      <c r="AL32" s="325" t="s">
        <v>54</v>
      </c>
      <c r="AM32" s="322" t="s">
        <v>77</v>
      </c>
      <c r="AN32" s="322" t="s">
        <v>78</v>
      </c>
      <c r="AO32" s="323" t="s">
        <v>61</v>
      </c>
      <c r="AP32" s="325" t="s">
        <v>54</v>
      </c>
      <c r="AQ32" s="322" t="s">
        <v>77</v>
      </c>
      <c r="AR32" s="322" t="s">
        <v>78</v>
      </c>
      <c r="AS32" s="323" t="s">
        <v>61</v>
      </c>
      <c r="AT32" s="325" t="s">
        <v>54</v>
      </c>
      <c r="AU32" s="322" t="s">
        <v>77</v>
      </c>
      <c r="AV32" s="322" t="s">
        <v>78</v>
      </c>
      <c r="AW32" s="323" t="s">
        <v>61</v>
      </c>
      <c r="AX32" s="325" t="s">
        <v>54</v>
      </c>
      <c r="AY32" s="322" t="s">
        <v>77</v>
      </c>
      <c r="AZ32" s="322" t="s">
        <v>78</v>
      </c>
      <c r="BA32" s="323" t="s">
        <v>61</v>
      </c>
      <c r="BB32" s="156" t="s">
        <v>54</v>
      </c>
      <c r="BC32" s="157" t="s">
        <v>77</v>
      </c>
      <c r="BD32" s="157" t="s">
        <v>78</v>
      </c>
      <c r="BE32" s="158" t="s">
        <v>61</v>
      </c>
      <c r="BF32" s="325" t="s">
        <v>54</v>
      </c>
      <c r="BG32" s="322" t="s">
        <v>66</v>
      </c>
      <c r="BH32" s="322" t="s">
        <v>67</v>
      </c>
      <c r="BI32" s="323" t="s">
        <v>61</v>
      </c>
      <c r="BJ32" s="325" t="s">
        <v>54</v>
      </c>
      <c r="BK32" s="322" t="s">
        <v>66</v>
      </c>
      <c r="BL32" s="322" t="s">
        <v>67</v>
      </c>
      <c r="BM32" s="323" t="s">
        <v>61</v>
      </c>
      <c r="BN32" s="325" t="s">
        <v>54</v>
      </c>
      <c r="BO32" s="322" t="s">
        <v>66</v>
      </c>
      <c r="BP32" s="322" t="s">
        <v>67</v>
      </c>
      <c r="BQ32" s="323" t="s">
        <v>61</v>
      </c>
      <c r="BR32" s="198" t="s">
        <v>54</v>
      </c>
      <c r="BS32" s="199" t="s">
        <v>66</v>
      </c>
      <c r="BT32" s="199" t="s">
        <v>67</v>
      </c>
      <c r="BU32" s="200" t="s">
        <v>61</v>
      </c>
      <c r="BV32" s="151" t="s">
        <v>54</v>
      </c>
      <c r="BW32" s="152" t="s">
        <v>77</v>
      </c>
      <c r="BX32" s="152" t="s">
        <v>78</v>
      </c>
      <c r="BY32" s="153" t="s">
        <v>61</v>
      </c>
      <c r="BZ32" s="325" t="s">
        <v>54</v>
      </c>
      <c r="CA32" s="322" t="s">
        <v>77</v>
      </c>
      <c r="CB32" s="322" t="s">
        <v>78</v>
      </c>
      <c r="CC32" s="323" t="s">
        <v>61</v>
      </c>
      <c r="CD32" s="154" t="s">
        <v>54</v>
      </c>
      <c r="CE32" s="152" t="s">
        <v>77</v>
      </c>
      <c r="CF32" s="152" t="s">
        <v>78</v>
      </c>
      <c r="CG32" s="153" t="s">
        <v>61</v>
      </c>
      <c r="CH32" s="148" t="s">
        <v>54</v>
      </c>
      <c r="CI32" s="149" t="s">
        <v>77</v>
      </c>
      <c r="CJ32" s="149" t="s">
        <v>78</v>
      </c>
      <c r="CK32" s="150" t="s">
        <v>61</v>
      </c>
    </row>
    <row r="33" spans="1:89" s="3" customFormat="1" ht="13.5" x14ac:dyDescent="0.25">
      <c r="A33" s="14" t="s">
        <v>4</v>
      </c>
      <c r="B33" s="33">
        <v>26832449</v>
      </c>
      <c r="C33" s="34">
        <v>26467237</v>
      </c>
      <c r="D33" s="34">
        <v>26103512</v>
      </c>
      <c r="E33" s="242">
        <f>ROUND(D33/C33*100,2)</f>
        <v>98.63</v>
      </c>
      <c r="F33" s="34">
        <v>60499780</v>
      </c>
      <c r="G33" s="34">
        <v>73115417</v>
      </c>
      <c r="H33" s="34">
        <v>59995948</v>
      </c>
      <c r="I33" s="237">
        <f>ROUND(H33/G33*100,2)</f>
        <v>82.06</v>
      </c>
      <c r="J33" s="34">
        <v>36619513</v>
      </c>
      <c r="K33" s="34">
        <v>34448995</v>
      </c>
      <c r="L33" s="34">
        <v>33477880</v>
      </c>
      <c r="M33" s="237">
        <f>ROUND(L33/K33*100,2)</f>
        <v>97.18</v>
      </c>
      <c r="N33" s="33">
        <v>253482614</v>
      </c>
      <c r="O33" s="77">
        <v>237395472</v>
      </c>
      <c r="P33" s="77">
        <v>234695557</v>
      </c>
      <c r="Q33" s="237">
        <f>ROUND(P33/O33*100,2)</f>
        <v>98.86</v>
      </c>
      <c r="R33" s="33">
        <v>168524508</v>
      </c>
      <c r="S33" s="77">
        <v>191247300</v>
      </c>
      <c r="T33" s="77">
        <v>186554316</v>
      </c>
      <c r="U33" s="237">
        <f>ROUND(T33/S33*100,2)</f>
        <v>97.55</v>
      </c>
      <c r="V33" s="33">
        <v>69158924</v>
      </c>
      <c r="W33" s="77">
        <v>65441609</v>
      </c>
      <c r="X33" s="77">
        <v>65424927</v>
      </c>
      <c r="Y33" s="237">
        <f>ROUND(X33/W33*100,2)</f>
        <v>99.97</v>
      </c>
      <c r="Z33" s="33">
        <v>16849970</v>
      </c>
      <c r="AA33" s="77">
        <v>18475390</v>
      </c>
      <c r="AB33" s="77">
        <v>17906877</v>
      </c>
      <c r="AC33" s="237">
        <f>ROUND(AB33/AA33*100,2)</f>
        <v>96.92</v>
      </c>
      <c r="AD33" s="33">
        <v>38979188</v>
      </c>
      <c r="AE33" s="77">
        <v>35044500</v>
      </c>
      <c r="AF33" s="77">
        <v>34805535</v>
      </c>
      <c r="AG33" s="237">
        <f>ROUND(AF33/AE33*100,2)</f>
        <v>99.32</v>
      </c>
      <c r="AH33" s="33"/>
      <c r="AI33" s="77">
        <v>20699833</v>
      </c>
      <c r="AJ33" s="77">
        <v>20671239</v>
      </c>
      <c r="AK33" s="237">
        <f>ROUND(AJ33/AI33*100,2)</f>
        <v>99.86</v>
      </c>
      <c r="AL33" s="33"/>
      <c r="AM33" s="77">
        <v>4715448</v>
      </c>
      <c r="AN33" s="77">
        <v>4633918</v>
      </c>
      <c r="AO33" s="237">
        <f>ROUND(AN33/AM33*100,2)</f>
        <v>98.27</v>
      </c>
      <c r="AP33" s="33"/>
      <c r="AQ33" s="77">
        <v>4767513</v>
      </c>
      <c r="AR33" s="77">
        <v>3816033</v>
      </c>
      <c r="AS33" s="237">
        <f>ROUND(AR33/AQ33*100,2)</f>
        <v>80.040000000000006</v>
      </c>
      <c r="AT33" s="33">
        <v>13891564</v>
      </c>
      <c r="AU33" s="77">
        <v>13891564</v>
      </c>
      <c r="AV33" s="77">
        <v>13360683</v>
      </c>
      <c r="AW33" s="237">
        <f>ROUND(AV33/AU33*100,2)</f>
        <v>96.18</v>
      </c>
      <c r="AX33" s="33">
        <v>12944416</v>
      </c>
      <c r="AY33" s="77">
        <v>13280695</v>
      </c>
      <c r="AZ33" s="77">
        <v>13286577</v>
      </c>
      <c r="BA33" s="237">
        <f>ROUND(AZ33/AY33*100,2)</f>
        <v>100.04</v>
      </c>
      <c r="BB33" s="159">
        <f t="shared" ref="BB33:BB52" si="25">V33+Z33+AD33+AT33+AX33</f>
        <v>151824062</v>
      </c>
      <c r="BC33" s="169">
        <f t="shared" ref="BC33:BC50" si="26">W33+AA33+AE33+AU33+AY33+AQ33+AM33+AI33</f>
        <v>176316552</v>
      </c>
      <c r="BD33" s="169">
        <f t="shared" ref="BD33:BD50" si="27">X33+AB33+AF33+AV33+AZ33+AR33+AN33+AJ33</f>
        <v>173905789</v>
      </c>
      <c r="BE33" s="254">
        <f>ROUND(BD33/BC33*100,2)</f>
        <v>98.63</v>
      </c>
      <c r="BF33" s="33">
        <v>65047136</v>
      </c>
      <c r="BG33" s="77">
        <v>40763116</v>
      </c>
      <c r="BH33" s="77">
        <v>40763116</v>
      </c>
      <c r="BI33" s="237">
        <f>ROUND(BH33/BG33*100,2)</f>
        <v>100</v>
      </c>
      <c r="BJ33" s="33">
        <v>14223619</v>
      </c>
      <c r="BK33" s="77">
        <v>9458989</v>
      </c>
      <c r="BL33" s="77">
        <v>9458989</v>
      </c>
      <c r="BM33" s="237">
        <f>ROUND(BL33/BK33*100,2)</f>
        <v>100</v>
      </c>
      <c r="BN33" s="33">
        <v>11210052</v>
      </c>
      <c r="BO33" s="77">
        <v>5696616</v>
      </c>
      <c r="BP33" s="77">
        <v>5696616</v>
      </c>
      <c r="BQ33" s="237">
        <f>ROUND(BP33/BO33*100,2)</f>
        <v>100</v>
      </c>
      <c r="BR33" s="201">
        <f t="shared" ref="BR33:BR52" si="28">BF33+BJ33+BN33</f>
        <v>90480807</v>
      </c>
      <c r="BS33" s="211">
        <f t="shared" ref="BS33:BS52" si="29">BG33+BK33+BO33</f>
        <v>55918721</v>
      </c>
      <c r="BT33" s="211">
        <f t="shared" ref="BT33:BT52" si="30">BH33+BL33+BP33</f>
        <v>55918721</v>
      </c>
      <c r="BU33" s="266">
        <f>ROUND(BT33/BS33*100,2)</f>
        <v>100</v>
      </c>
      <c r="BV33" s="117">
        <f t="shared" ref="BV33:BX36" si="31">B33+F33+J33+N33+R33+BR33+BB33</f>
        <v>788263733</v>
      </c>
      <c r="BW33" s="125">
        <f t="shared" si="31"/>
        <v>794909694</v>
      </c>
      <c r="BX33" s="125">
        <f t="shared" si="31"/>
        <v>770651723</v>
      </c>
      <c r="BY33" s="283">
        <f>ROUND(BX33/BW33*100,2)</f>
        <v>96.95</v>
      </c>
      <c r="BZ33" s="33">
        <v>45190533</v>
      </c>
      <c r="CA33" s="134">
        <v>46892728</v>
      </c>
      <c r="CB33" s="134">
        <v>38873315</v>
      </c>
      <c r="CC33" s="237">
        <f t="shared" ref="CC33:CC52" si="32">ROUND(CB33/CA33*100,2)</f>
        <v>82.9</v>
      </c>
      <c r="CD33" s="139">
        <f t="shared" ref="CD33:CF36" si="33">BZ33+BV33</f>
        <v>833454266</v>
      </c>
      <c r="CE33" s="145">
        <f t="shared" si="33"/>
        <v>841802422</v>
      </c>
      <c r="CF33" s="145">
        <f t="shared" si="33"/>
        <v>809525038</v>
      </c>
      <c r="CG33" s="283">
        <f t="shared" ref="CG33:CG52" si="34">ROUND(CF33/CE33*100,2)</f>
        <v>96.17</v>
      </c>
      <c r="CH33" s="5">
        <f t="shared" ref="CH33:CJ36" si="35">CD33</f>
        <v>833454266</v>
      </c>
      <c r="CI33" s="5">
        <f t="shared" si="35"/>
        <v>841802422</v>
      </c>
      <c r="CJ33" s="5">
        <f t="shared" si="35"/>
        <v>809525038</v>
      </c>
      <c r="CK33" s="237">
        <f t="shared" ref="CK33:CK52" si="36">ROUND(CJ33/CI33*100,2)</f>
        <v>96.17</v>
      </c>
    </row>
    <row r="34" spans="1:89" s="3" customFormat="1" ht="13.5" x14ac:dyDescent="0.25">
      <c r="A34" s="12" t="s">
        <v>5</v>
      </c>
      <c r="B34" s="31">
        <v>4686503</v>
      </c>
      <c r="C34" s="10">
        <v>4586374</v>
      </c>
      <c r="D34" s="10">
        <v>4329193</v>
      </c>
      <c r="E34" s="243">
        <f>ROUND(D34/C34*100,2)</f>
        <v>94.39</v>
      </c>
      <c r="F34" s="10">
        <v>10570912</v>
      </c>
      <c r="G34" s="10">
        <v>12470415</v>
      </c>
      <c r="H34" s="10">
        <v>9825219</v>
      </c>
      <c r="I34" s="235">
        <f>ROUND(H34/G34*100,2)</f>
        <v>78.790000000000006</v>
      </c>
      <c r="J34" s="10">
        <v>6373871</v>
      </c>
      <c r="K34" s="10">
        <v>5972506</v>
      </c>
      <c r="L34" s="10">
        <v>4951914</v>
      </c>
      <c r="M34" s="235">
        <f>ROUND(L34/K34*100,2)</f>
        <v>82.91</v>
      </c>
      <c r="N34" s="31">
        <v>52306748</v>
      </c>
      <c r="O34" s="75">
        <v>49131072</v>
      </c>
      <c r="P34" s="75">
        <v>43027527</v>
      </c>
      <c r="Q34" s="235">
        <f>ROUND(P34/O34*100,2)</f>
        <v>87.58</v>
      </c>
      <c r="R34" s="31">
        <v>32113014</v>
      </c>
      <c r="S34" s="75">
        <v>35790263</v>
      </c>
      <c r="T34" s="75">
        <v>34496413</v>
      </c>
      <c r="U34" s="235">
        <f>ROUND(T34/S34*100,2)</f>
        <v>96.38</v>
      </c>
      <c r="V34" s="31">
        <v>13958798</v>
      </c>
      <c r="W34" s="75">
        <v>12483476</v>
      </c>
      <c r="X34" s="75">
        <v>12464272</v>
      </c>
      <c r="Y34" s="235">
        <f>ROUND(X34/W34*100,2)</f>
        <v>99.85</v>
      </c>
      <c r="Z34" s="31">
        <v>2929797</v>
      </c>
      <c r="AA34" s="75">
        <v>3223103</v>
      </c>
      <c r="AB34" s="75">
        <v>3091405</v>
      </c>
      <c r="AC34" s="235">
        <f>ROUND(AB34/AA34*100,2)</f>
        <v>95.91</v>
      </c>
      <c r="AD34" s="31">
        <v>6754130</v>
      </c>
      <c r="AE34" s="75">
        <v>6282540</v>
      </c>
      <c r="AF34" s="75">
        <v>5822790</v>
      </c>
      <c r="AG34" s="235">
        <f>ROUND(AF34/AE34*100,2)</f>
        <v>92.68</v>
      </c>
      <c r="AH34" s="31"/>
      <c r="AI34" s="75">
        <v>3339698</v>
      </c>
      <c r="AJ34" s="75">
        <v>3337072</v>
      </c>
      <c r="AK34" s="235">
        <f>ROUND(AJ34/AI34*100,2)</f>
        <v>99.92</v>
      </c>
      <c r="AL34" s="31"/>
      <c r="AM34" s="75">
        <v>722616</v>
      </c>
      <c r="AN34" s="75">
        <v>716297</v>
      </c>
      <c r="AO34" s="235">
        <f>ROUND(AN34/AM34*100,2)</f>
        <v>99.13</v>
      </c>
      <c r="AP34" s="31"/>
      <c r="AQ34" s="75">
        <v>725701</v>
      </c>
      <c r="AR34" s="75">
        <v>592804</v>
      </c>
      <c r="AS34" s="235">
        <f>ROUND(AR34/AQ34*100,2)</f>
        <v>81.69</v>
      </c>
      <c r="AT34" s="31">
        <v>2411393</v>
      </c>
      <c r="AU34" s="75">
        <v>2411393</v>
      </c>
      <c r="AV34" s="75">
        <v>2221588</v>
      </c>
      <c r="AW34" s="235">
        <f>ROUND(AV34/AU34*100,2)</f>
        <v>92.13</v>
      </c>
      <c r="AX34" s="31">
        <v>2251753</v>
      </c>
      <c r="AY34" s="75">
        <v>2185826</v>
      </c>
      <c r="AZ34" s="75">
        <v>2185826</v>
      </c>
      <c r="BA34" s="235">
        <f>ROUND(AZ34/AY34*100,2)</f>
        <v>100</v>
      </c>
      <c r="BB34" s="163">
        <f t="shared" si="25"/>
        <v>28305871</v>
      </c>
      <c r="BC34" s="164">
        <f t="shared" si="26"/>
        <v>31374353</v>
      </c>
      <c r="BD34" s="164">
        <f t="shared" si="27"/>
        <v>30432054</v>
      </c>
      <c r="BE34" s="256">
        <f>ROUND(BD34/BC34*100,2)</f>
        <v>97</v>
      </c>
      <c r="BF34" s="31">
        <v>11337975</v>
      </c>
      <c r="BG34" s="75">
        <v>8568182</v>
      </c>
      <c r="BH34" s="75">
        <v>8568182</v>
      </c>
      <c r="BI34" s="235">
        <f>ROUND(BH34/BG34*100,2)</f>
        <v>100</v>
      </c>
      <c r="BJ34" s="31">
        <v>2466010</v>
      </c>
      <c r="BK34" s="75">
        <v>1609183</v>
      </c>
      <c r="BL34" s="75">
        <v>1609183</v>
      </c>
      <c r="BM34" s="235">
        <f>ROUND(BL34/BK34*100,2)</f>
        <v>100</v>
      </c>
      <c r="BN34" s="31">
        <v>1950449</v>
      </c>
      <c r="BO34" s="75">
        <v>1224748</v>
      </c>
      <c r="BP34" s="75">
        <v>1224748</v>
      </c>
      <c r="BQ34" s="235">
        <f>ROUND(BP34/BO34*100,2)</f>
        <v>100</v>
      </c>
      <c r="BR34" s="205">
        <f t="shared" si="28"/>
        <v>15754434</v>
      </c>
      <c r="BS34" s="206">
        <f t="shared" si="29"/>
        <v>11402113</v>
      </c>
      <c r="BT34" s="206">
        <f t="shared" si="30"/>
        <v>11402113</v>
      </c>
      <c r="BU34" s="268">
        <f>ROUND(BT34/BS34*100,2)</f>
        <v>100</v>
      </c>
      <c r="BV34" s="117">
        <f t="shared" si="31"/>
        <v>150111353</v>
      </c>
      <c r="BW34" s="123">
        <f t="shared" si="31"/>
        <v>150727096</v>
      </c>
      <c r="BX34" s="123">
        <f t="shared" si="31"/>
        <v>138464433</v>
      </c>
      <c r="BY34" s="284">
        <f>ROUND(BX34/BW34*100,2)</f>
        <v>91.86</v>
      </c>
      <c r="BZ34" s="31">
        <v>8252401</v>
      </c>
      <c r="CA34" s="132">
        <v>8760116</v>
      </c>
      <c r="CB34" s="132">
        <v>6552573</v>
      </c>
      <c r="CC34" s="235">
        <f t="shared" si="32"/>
        <v>74.8</v>
      </c>
      <c r="CD34" s="130">
        <f t="shared" si="33"/>
        <v>158363754</v>
      </c>
      <c r="CE34" s="129">
        <f t="shared" si="33"/>
        <v>159487212</v>
      </c>
      <c r="CF34" s="129">
        <f t="shared" si="33"/>
        <v>145017006</v>
      </c>
      <c r="CG34" s="284">
        <f t="shared" si="34"/>
        <v>90.93</v>
      </c>
      <c r="CH34" s="6">
        <f t="shared" si="35"/>
        <v>158363754</v>
      </c>
      <c r="CI34" s="6">
        <f t="shared" si="35"/>
        <v>159487212</v>
      </c>
      <c r="CJ34" s="6">
        <f t="shared" si="35"/>
        <v>145017006</v>
      </c>
      <c r="CK34" s="235">
        <f t="shared" si="36"/>
        <v>90.93</v>
      </c>
    </row>
    <row r="35" spans="1:89" s="3" customFormat="1" ht="13.5" x14ac:dyDescent="0.25">
      <c r="A35" s="12" t="s">
        <v>0</v>
      </c>
      <c r="B35" s="31">
        <v>14959470</v>
      </c>
      <c r="C35" s="10">
        <v>14913530</v>
      </c>
      <c r="D35" s="10">
        <v>14800861</v>
      </c>
      <c r="E35" s="243">
        <f>ROUND(D35/C35*100,2)</f>
        <v>99.24</v>
      </c>
      <c r="F35" s="10">
        <v>141637153</v>
      </c>
      <c r="G35" s="10">
        <v>148927649</v>
      </c>
      <c r="H35" s="10">
        <v>104074476</v>
      </c>
      <c r="I35" s="235">
        <f>ROUND(H35/G35*100,2)</f>
        <v>69.88</v>
      </c>
      <c r="J35" s="10">
        <v>11921400</v>
      </c>
      <c r="K35" s="10">
        <v>15355252</v>
      </c>
      <c r="L35" s="10">
        <v>14676281</v>
      </c>
      <c r="M35" s="235">
        <f>ROUND(L35/K35*100,2)</f>
        <v>95.58</v>
      </c>
      <c r="N35" s="31">
        <v>75229497</v>
      </c>
      <c r="O35" s="75">
        <v>78166467</v>
      </c>
      <c r="P35" s="75">
        <v>74853464</v>
      </c>
      <c r="Q35" s="235">
        <f>ROUND(P35/O35*100,2)</f>
        <v>95.76</v>
      </c>
      <c r="R35" s="31">
        <v>77084655</v>
      </c>
      <c r="S35" s="75">
        <v>92367545</v>
      </c>
      <c r="T35" s="75">
        <v>68603843</v>
      </c>
      <c r="U35" s="235">
        <f>ROUND(T35/S35*100,2)</f>
        <v>74.27</v>
      </c>
      <c r="V35" s="31">
        <v>8718900</v>
      </c>
      <c r="W35" s="75">
        <v>8153590</v>
      </c>
      <c r="X35" s="75">
        <f>4924639+72</f>
        <v>4924711</v>
      </c>
      <c r="Y35" s="235">
        <f>ROUND(X35/W35*100,2)</f>
        <v>60.4</v>
      </c>
      <c r="Z35" s="31">
        <v>3169516</v>
      </c>
      <c r="AA35" s="75">
        <v>3169516</v>
      </c>
      <c r="AB35" s="75">
        <v>2419643</v>
      </c>
      <c r="AC35" s="235">
        <f>ROUND(AB35/AA35*100,2)</f>
        <v>76.34</v>
      </c>
      <c r="AD35" s="31">
        <v>4502185</v>
      </c>
      <c r="AE35" s="75">
        <v>4579900</v>
      </c>
      <c r="AF35" s="75">
        <v>3685465</v>
      </c>
      <c r="AG35" s="235">
        <f>ROUND(AF35/AE35*100,2)</f>
        <v>80.47</v>
      </c>
      <c r="AH35" s="31"/>
      <c r="AI35" s="75">
        <v>5283925</v>
      </c>
      <c r="AJ35" s="75">
        <v>2086443</v>
      </c>
      <c r="AK35" s="235">
        <f>ROUND(AJ35/AI35*100,2)</f>
        <v>39.49</v>
      </c>
      <c r="AL35" s="31"/>
      <c r="AM35" s="75">
        <v>1881157</v>
      </c>
      <c r="AN35" s="75">
        <v>736850</v>
      </c>
      <c r="AO35" s="235">
        <f>ROUND(AN35/AM35*100,2)</f>
        <v>39.17</v>
      </c>
      <c r="AP35" s="31"/>
      <c r="AQ35" s="75">
        <v>1301312</v>
      </c>
      <c r="AR35" s="75">
        <v>465738</v>
      </c>
      <c r="AS35" s="235">
        <f>ROUND(AR35/AQ35*100,2)</f>
        <v>35.79</v>
      </c>
      <c r="AT35" s="31">
        <v>3361643</v>
      </c>
      <c r="AU35" s="75">
        <v>3361643</v>
      </c>
      <c r="AV35" s="75">
        <v>1324205</v>
      </c>
      <c r="AW35" s="235">
        <f>ROUND(AV35/AU35*100,2)</f>
        <v>39.39</v>
      </c>
      <c r="AX35" s="31">
        <v>1826400</v>
      </c>
      <c r="AY35" s="75">
        <v>1826400</v>
      </c>
      <c r="AZ35" s="75">
        <v>743955</v>
      </c>
      <c r="BA35" s="235">
        <f>ROUND(AZ35/AY35*100,2)</f>
        <v>40.729999999999997</v>
      </c>
      <c r="BB35" s="163">
        <f t="shared" si="25"/>
        <v>21578644</v>
      </c>
      <c r="BC35" s="164">
        <f t="shared" si="26"/>
        <v>29557443</v>
      </c>
      <c r="BD35" s="164">
        <f t="shared" si="27"/>
        <v>16387010</v>
      </c>
      <c r="BE35" s="256">
        <f>ROUND(BD35/BC35*100,2)</f>
        <v>55.44</v>
      </c>
      <c r="BF35" s="31">
        <v>10642200</v>
      </c>
      <c r="BG35" s="75">
        <v>5510511</v>
      </c>
      <c r="BH35" s="75">
        <f>5510507+4</f>
        <v>5510511</v>
      </c>
      <c r="BI35" s="235">
        <f>ROUND(BH35/BG35*100,2)</f>
        <v>100</v>
      </c>
      <c r="BJ35" s="31">
        <v>2644900</v>
      </c>
      <c r="BK35" s="75">
        <v>814670</v>
      </c>
      <c r="BL35" s="75">
        <v>814670</v>
      </c>
      <c r="BM35" s="235">
        <f>ROUND(BL35/BK35*100,2)</f>
        <v>100</v>
      </c>
      <c r="BN35" s="31">
        <v>2264149</v>
      </c>
      <c r="BO35" s="75">
        <v>942837</v>
      </c>
      <c r="BP35" s="75">
        <v>942837</v>
      </c>
      <c r="BQ35" s="235">
        <f>ROUND(BP35/BO35*100,2)</f>
        <v>100</v>
      </c>
      <c r="BR35" s="205">
        <f t="shared" si="28"/>
        <v>15551249</v>
      </c>
      <c r="BS35" s="206">
        <f t="shared" si="29"/>
        <v>7268018</v>
      </c>
      <c r="BT35" s="206">
        <f t="shared" si="30"/>
        <v>7268018</v>
      </c>
      <c r="BU35" s="268">
        <f>ROUND(BT35/BS35*100,2)</f>
        <v>100</v>
      </c>
      <c r="BV35" s="117">
        <f t="shared" si="31"/>
        <v>357962068</v>
      </c>
      <c r="BW35" s="123">
        <f t="shared" si="31"/>
        <v>386555904</v>
      </c>
      <c r="BX35" s="123">
        <f t="shared" si="31"/>
        <v>300663953</v>
      </c>
      <c r="BY35" s="284">
        <f>ROUND(BX35/BW35*100,2)</f>
        <v>77.78</v>
      </c>
      <c r="BZ35" s="31">
        <v>966230808</v>
      </c>
      <c r="CA35" s="132">
        <v>999074594</v>
      </c>
      <c r="CB35" s="132">
        <v>689382417</v>
      </c>
      <c r="CC35" s="235">
        <f t="shared" si="32"/>
        <v>69</v>
      </c>
      <c r="CD35" s="130">
        <f t="shared" si="33"/>
        <v>1324192876</v>
      </c>
      <c r="CE35" s="129">
        <f t="shared" si="33"/>
        <v>1385630498</v>
      </c>
      <c r="CF35" s="129">
        <f t="shared" si="33"/>
        <v>990046370</v>
      </c>
      <c r="CG35" s="284">
        <f t="shared" si="34"/>
        <v>71.45</v>
      </c>
      <c r="CH35" s="6">
        <f t="shared" si="35"/>
        <v>1324192876</v>
      </c>
      <c r="CI35" s="6">
        <f t="shared" si="35"/>
        <v>1385630498</v>
      </c>
      <c r="CJ35" s="6">
        <f t="shared" si="35"/>
        <v>990046370</v>
      </c>
      <c r="CK35" s="235">
        <f t="shared" si="36"/>
        <v>71.45</v>
      </c>
    </row>
    <row r="36" spans="1:89" s="3" customFormat="1" ht="13.5" x14ac:dyDescent="0.25">
      <c r="A36" s="12" t="s">
        <v>6</v>
      </c>
      <c r="B36" s="31"/>
      <c r="C36" s="10"/>
      <c r="D36" s="10"/>
      <c r="E36" s="243"/>
      <c r="F36" s="10"/>
      <c r="G36" s="10"/>
      <c r="H36" s="10"/>
      <c r="I36" s="235"/>
      <c r="J36" s="10"/>
      <c r="K36" s="10"/>
      <c r="L36" s="10"/>
      <c r="M36" s="235"/>
      <c r="N36" s="31"/>
      <c r="O36" s="75"/>
      <c r="P36" s="75"/>
      <c r="Q36" s="235"/>
      <c r="R36" s="31"/>
      <c r="S36" s="75"/>
      <c r="T36" s="75"/>
      <c r="U36" s="235"/>
      <c r="V36" s="31"/>
      <c r="W36" s="75"/>
      <c r="X36" s="75"/>
      <c r="Y36" s="235"/>
      <c r="Z36" s="31"/>
      <c r="AA36" s="75"/>
      <c r="AB36" s="75"/>
      <c r="AC36" s="235"/>
      <c r="AD36" s="31"/>
      <c r="AE36" s="75"/>
      <c r="AF36" s="75"/>
      <c r="AG36" s="235"/>
      <c r="AH36" s="31"/>
      <c r="AI36" s="75"/>
      <c r="AJ36" s="75"/>
      <c r="AK36" s="235"/>
      <c r="AL36" s="31"/>
      <c r="AM36" s="75"/>
      <c r="AN36" s="75"/>
      <c r="AO36" s="235"/>
      <c r="AP36" s="31"/>
      <c r="AQ36" s="75"/>
      <c r="AR36" s="75"/>
      <c r="AS36" s="235"/>
      <c r="AT36" s="31"/>
      <c r="AU36" s="75"/>
      <c r="AV36" s="75"/>
      <c r="AW36" s="235"/>
      <c r="AX36" s="31"/>
      <c r="AY36" s="75"/>
      <c r="AZ36" s="75"/>
      <c r="BA36" s="235"/>
      <c r="BB36" s="163">
        <f t="shared" si="25"/>
        <v>0</v>
      </c>
      <c r="BC36" s="164">
        <f t="shared" si="26"/>
        <v>0</v>
      </c>
      <c r="BD36" s="164">
        <f t="shared" si="27"/>
        <v>0</v>
      </c>
      <c r="BE36" s="256"/>
      <c r="BF36" s="31"/>
      <c r="BG36" s="75"/>
      <c r="BH36" s="75"/>
      <c r="BI36" s="235"/>
      <c r="BJ36" s="31"/>
      <c r="BK36" s="75"/>
      <c r="BL36" s="75"/>
      <c r="BM36" s="235"/>
      <c r="BN36" s="31"/>
      <c r="BO36" s="75"/>
      <c r="BP36" s="75"/>
      <c r="BQ36" s="235"/>
      <c r="BR36" s="205">
        <f t="shared" si="28"/>
        <v>0</v>
      </c>
      <c r="BS36" s="206">
        <f t="shared" si="29"/>
        <v>0</v>
      </c>
      <c r="BT36" s="206">
        <f t="shared" si="30"/>
        <v>0</v>
      </c>
      <c r="BU36" s="268"/>
      <c r="BV36" s="117">
        <f t="shared" si="31"/>
        <v>0</v>
      </c>
      <c r="BW36" s="123">
        <f t="shared" si="31"/>
        <v>0</v>
      </c>
      <c r="BX36" s="123">
        <f t="shared" si="31"/>
        <v>0</v>
      </c>
      <c r="BY36" s="284"/>
      <c r="BZ36" s="31">
        <v>32000000</v>
      </c>
      <c r="CA36" s="132">
        <v>33000000</v>
      </c>
      <c r="CB36" s="132">
        <v>32527700</v>
      </c>
      <c r="CC36" s="235">
        <f t="shared" si="32"/>
        <v>98.57</v>
      </c>
      <c r="CD36" s="130">
        <f t="shared" si="33"/>
        <v>32000000</v>
      </c>
      <c r="CE36" s="129">
        <f t="shared" si="33"/>
        <v>33000000</v>
      </c>
      <c r="CF36" s="129">
        <f t="shared" si="33"/>
        <v>32527700</v>
      </c>
      <c r="CG36" s="284">
        <f t="shared" si="34"/>
        <v>98.57</v>
      </c>
      <c r="CH36" s="6">
        <f t="shared" si="35"/>
        <v>32000000</v>
      </c>
      <c r="CI36" s="6">
        <f t="shared" si="35"/>
        <v>33000000</v>
      </c>
      <c r="CJ36" s="6">
        <f t="shared" si="35"/>
        <v>32527700</v>
      </c>
      <c r="CK36" s="235">
        <f t="shared" si="36"/>
        <v>98.57</v>
      </c>
    </row>
    <row r="37" spans="1:89" s="3" customFormat="1" ht="13.5" x14ac:dyDescent="0.25">
      <c r="A37" s="12" t="s">
        <v>35</v>
      </c>
      <c r="B37" s="31">
        <f>SUM(B38:B41)</f>
        <v>0</v>
      </c>
      <c r="C37" s="10">
        <f>SUM(C38:C41)</f>
        <v>6322581</v>
      </c>
      <c r="D37" s="10">
        <f>SUM(D38:D41)</f>
        <v>6322581</v>
      </c>
      <c r="E37" s="243">
        <f>ROUND(D37/C37*100,2)</f>
        <v>100</v>
      </c>
      <c r="F37" s="10">
        <f>SUM(F38:F41)</f>
        <v>0</v>
      </c>
      <c r="G37" s="10">
        <f>SUM(G38:G41)</f>
        <v>13519561</v>
      </c>
      <c r="H37" s="10">
        <f>SUM(H38:H41)</f>
        <v>13519561</v>
      </c>
      <c r="I37" s="235"/>
      <c r="J37" s="10">
        <f>SUM(J38:J41)</f>
        <v>0</v>
      </c>
      <c r="K37" s="10">
        <f>SUM(K38:K41)</f>
        <v>8365586</v>
      </c>
      <c r="L37" s="10">
        <f>SUM(L38:L41)</f>
        <v>8365586</v>
      </c>
      <c r="M37" s="235"/>
      <c r="N37" s="31">
        <f>SUM(N38:N41)</f>
        <v>0</v>
      </c>
      <c r="O37" s="75">
        <f>SUM(O38:O41)</f>
        <v>20000000</v>
      </c>
      <c r="P37" s="75">
        <f>SUM(P38:P41)</f>
        <v>20000000</v>
      </c>
      <c r="Q37" s="235"/>
      <c r="R37" s="31">
        <f>SUM(R38:R41)</f>
        <v>0</v>
      </c>
      <c r="S37" s="75">
        <f>SUM(S38:S41)</f>
        <v>19474386</v>
      </c>
      <c r="T37" s="75">
        <f>SUM(T38:T41)</f>
        <v>19474386</v>
      </c>
      <c r="U37" s="235"/>
      <c r="V37" s="31">
        <f>SUM(V38:V41)</f>
        <v>0</v>
      </c>
      <c r="W37" s="75">
        <f>SUM(W38:W41)</f>
        <v>8358021</v>
      </c>
      <c r="X37" s="75">
        <f>SUM(X38:X41)</f>
        <v>8358021</v>
      </c>
      <c r="Y37" s="235">
        <f>ROUND(X37/W37*100,2)</f>
        <v>100</v>
      </c>
      <c r="Z37" s="31">
        <f>SUM(Z38:Z41)</f>
        <v>0</v>
      </c>
      <c r="AA37" s="75">
        <f>SUM(AA38:AA41)</f>
        <v>1061599</v>
      </c>
      <c r="AB37" s="75">
        <f>SUM(AB38:AB41)</f>
        <v>1061599</v>
      </c>
      <c r="AC37" s="235">
        <f>ROUND(AB37/AA37*100,2)</f>
        <v>100</v>
      </c>
      <c r="AD37" s="31">
        <f>SUM(AD38:AD41)</f>
        <v>0</v>
      </c>
      <c r="AE37" s="75">
        <f>SUM(AE38:AE41)</f>
        <v>2815980</v>
      </c>
      <c r="AF37" s="75">
        <f>SUM(AF38:AF41)</f>
        <v>2815980</v>
      </c>
      <c r="AG37" s="235">
        <f>ROUND(AF37/AE37*100,2)</f>
        <v>100</v>
      </c>
      <c r="AH37" s="31">
        <f>SUM(AH38:AH41)</f>
        <v>0</v>
      </c>
      <c r="AI37" s="75">
        <f>SUM(AI38:AI41)</f>
        <v>0</v>
      </c>
      <c r="AJ37" s="75">
        <f>SUM(AJ38:AJ41)</f>
        <v>0</v>
      </c>
      <c r="AK37" s="235"/>
      <c r="AL37" s="31">
        <f>SUM(AL38:AL41)</f>
        <v>0</v>
      </c>
      <c r="AM37" s="75">
        <f>SUM(AM38:AM41)</f>
        <v>0</v>
      </c>
      <c r="AN37" s="75">
        <f>SUM(AN38:AN41)</f>
        <v>0</v>
      </c>
      <c r="AO37" s="235"/>
      <c r="AP37" s="31">
        <f>SUM(AP38:AP41)</f>
        <v>0</v>
      </c>
      <c r="AQ37" s="75">
        <f>SUM(AQ38:AQ41)</f>
        <v>0</v>
      </c>
      <c r="AR37" s="75">
        <f>SUM(AR38:AR41)</f>
        <v>0</v>
      </c>
      <c r="AS37" s="235"/>
      <c r="AT37" s="31">
        <f>SUM(AT38:AT41)</f>
        <v>0</v>
      </c>
      <c r="AU37" s="75">
        <f>SUM(AU38:AU41)</f>
        <v>1923041</v>
      </c>
      <c r="AV37" s="75">
        <f>SUM(AV38:AV41)</f>
        <v>1923041</v>
      </c>
      <c r="AW37" s="235">
        <f>ROUND(AV37/AU37*100,2)</f>
        <v>100</v>
      </c>
      <c r="AX37" s="197">
        <f>SUM(AX38:AX41)</f>
        <v>0</v>
      </c>
      <c r="AY37" s="10">
        <f>SUM(AY38:AY41)</f>
        <v>1335590</v>
      </c>
      <c r="AZ37" s="75">
        <f>SUM(AZ38:AZ41)</f>
        <v>1335590</v>
      </c>
      <c r="BA37" s="235">
        <f>ROUND(AZ37/AY37*100,2)</f>
        <v>100</v>
      </c>
      <c r="BB37" s="163">
        <f t="shared" si="25"/>
        <v>0</v>
      </c>
      <c r="BC37" s="164">
        <f t="shared" si="26"/>
        <v>15494231</v>
      </c>
      <c r="BD37" s="164">
        <f t="shared" si="27"/>
        <v>15494231</v>
      </c>
      <c r="BE37" s="256">
        <f>ROUND(BD37/BC37*100,2)</f>
        <v>100</v>
      </c>
      <c r="BF37" s="197">
        <f>SUM(BF38:BF41)</f>
        <v>0</v>
      </c>
      <c r="BG37" s="10">
        <f>SUM(BG38:BG41)</f>
        <v>7585491</v>
      </c>
      <c r="BH37" s="75">
        <f>SUM(BH38:BH41)</f>
        <v>7585491</v>
      </c>
      <c r="BI37" s="235">
        <f>ROUND(BH37/BG37*100,2)</f>
        <v>100</v>
      </c>
      <c r="BJ37" s="197">
        <f>SUM(BJ38:BJ41)</f>
        <v>0</v>
      </c>
      <c r="BK37" s="10">
        <f>SUM(BK38:BK41)</f>
        <v>-1006602</v>
      </c>
      <c r="BL37" s="75">
        <f>SUM(BL38:BL41)</f>
        <v>-1006602</v>
      </c>
      <c r="BM37" s="235">
        <f>ROUND(BL37/BK37*100,2)</f>
        <v>100</v>
      </c>
      <c r="BN37" s="197">
        <f>SUM(BN38:BN41)</f>
        <v>0</v>
      </c>
      <c r="BO37" s="10">
        <f>SUM(BO38:BO41)</f>
        <v>579306</v>
      </c>
      <c r="BP37" s="75">
        <f>SUM(BP38:BP41)</f>
        <v>579306</v>
      </c>
      <c r="BQ37" s="235">
        <f>ROUND(BP37/BO37*100,2)</f>
        <v>100</v>
      </c>
      <c r="BR37" s="205">
        <f t="shared" si="28"/>
        <v>0</v>
      </c>
      <c r="BS37" s="206">
        <f t="shared" si="29"/>
        <v>7158195</v>
      </c>
      <c r="BT37" s="206">
        <f t="shared" si="30"/>
        <v>7158195</v>
      </c>
      <c r="BU37" s="268">
        <f>ROUND(BT37/BS37*100,2)</f>
        <v>100</v>
      </c>
      <c r="BV37" s="115">
        <f>SUM(BV38:BV41)</f>
        <v>0</v>
      </c>
      <c r="BW37" s="123">
        <f>SUM(BW38:BW41)</f>
        <v>90334540</v>
      </c>
      <c r="BX37" s="123">
        <f>SUM(BX38:BX41)</f>
        <v>90334540</v>
      </c>
      <c r="BY37" s="284">
        <f>ROUND(BX37/BW37*100,2)</f>
        <v>100</v>
      </c>
      <c r="BZ37" s="197">
        <f>SUM(BZ38:BZ41)</f>
        <v>88178157</v>
      </c>
      <c r="CA37" s="10">
        <f>SUM(CA38:CA41)</f>
        <v>131384569</v>
      </c>
      <c r="CB37" s="75">
        <f>SUM(CB38:CB41)</f>
        <v>74252160</v>
      </c>
      <c r="CC37" s="235">
        <f t="shared" si="32"/>
        <v>56.52</v>
      </c>
      <c r="CD37" s="130">
        <f>SUM(CD38:CD41)</f>
        <v>88178157</v>
      </c>
      <c r="CE37" s="144">
        <f>SUM(CE38:CE41)</f>
        <v>221719109</v>
      </c>
      <c r="CF37" s="144">
        <f>SUM(CF38:CF41)</f>
        <v>164586700</v>
      </c>
      <c r="CG37" s="284">
        <f t="shared" si="34"/>
        <v>74.23</v>
      </c>
      <c r="CH37" s="6">
        <f>SUM(CH38:CH41)</f>
        <v>88178157</v>
      </c>
      <c r="CI37" s="6">
        <f>SUM(CI38:CI41)</f>
        <v>221719109</v>
      </c>
      <c r="CJ37" s="6">
        <f>SUM(CJ38:CJ41)</f>
        <v>164586700</v>
      </c>
      <c r="CK37" s="235">
        <f t="shared" si="36"/>
        <v>74.23</v>
      </c>
    </row>
    <row r="38" spans="1:89" s="3" customFormat="1" ht="13.5" x14ac:dyDescent="0.25">
      <c r="A38" s="15" t="s">
        <v>28</v>
      </c>
      <c r="B38" s="30"/>
      <c r="C38" s="18">
        <v>4178112</v>
      </c>
      <c r="D38" s="18">
        <v>4178112</v>
      </c>
      <c r="E38" s="243">
        <f>ROUND(D38/C38*100,2)</f>
        <v>100</v>
      </c>
      <c r="F38" s="18"/>
      <c r="G38" s="18">
        <v>13519561</v>
      </c>
      <c r="H38" s="18">
        <v>13519561</v>
      </c>
      <c r="I38" s="234"/>
      <c r="J38" s="18"/>
      <c r="K38" s="18">
        <v>8365586</v>
      </c>
      <c r="L38" s="18">
        <v>8365586</v>
      </c>
      <c r="M38" s="234"/>
      <c r="N38" s="30"/>
      <c r="O38" s="74">
        <v>20000000</v>
      </c>
      <c r="P38" s="74">
        <v>20000000</v>
      </c>
      <c r="Q38" s="235"/>
      <c r="R38" s="30"/>
      <c r="S38" s="74">
        <v>19474386</v>
      </c>
      <c r="T38" s="74">
        <v>19474386</v>
      </c>
      <c r="U38" s="235"/>
      <c r="V38" s="30"/>
      <c r="W38" s="74">
        <v>8358021</v>
      </c>
      <c r="X38" s="74">
        <v>8358021</v>
      </c>
      <c r="Y38" s="235">
        <f>ROUND(X38/W38*100,2)</f>
        <v>100</v>
      </c>
      <c r="Z38" s="30"/>
      <c r="AA38" s="74">
        <v>1061599</v>
      </c>
      <c r="AB38" s="74">
        <v>1061599</v>
      </c>
      <c r="AC38" s="235">
        <f>ROUND(AB38/AA38*100,2)</f>
        <v>100</v>
      </c>
      <c r="AD38" s="30"/>
      <c r="AE38" s="74">
        <v>2815980</v>
      </c>
      <c r="AF38" s="74">
        <v>2815980</v>
      </c>
      <c r="AG38" s="235">
        <f>ROUND(AF38/AE38*100,2)</f>
        <v>100</v>
      </c>
      <c r="AH38" s="30"/>
      <c r="AI38" s="74"/>
      <c r="AJ38" s="74"/>
      <c r="AK38" s="235"/>
      <c r="AL38" s="30"/>
      <c r="AM38" s="74"/>
      <c r="AN38" s="74"/>
      <c r="AO38" s="234"/>
      <c r="AP38" s="30"/>
      <c r="AQ38" s="74"/>
      <c r="AR38" s="74"/>
      <c r="AS38" s="234"/>
      <c r="AT38" s="30"/>
      <c r="AU38" s="74">
        <v>1923041</v>
      </c>
      <c r="AV38" s="74">
        <v>1923041</v>
      </c>
      <c r="AW38" s="235">
        <f>ROUND(AV38/AU38*100,2)</f>
        <v>100</v>
      </c>
      <c r="AX38" s="30"/>
      <c r="AY38" s="74">
        <v>1335590</v>
      </c>
      <c r="AZ38" s="74">
        <v>1335590</v>
      </c>
      <c r="BA38" s="235">
        <f>ROUND(AZ38/AY38*100,2)</f>
        <v>100</v>
      </c>
      <c r="BB38" s="161">
        <f t="shared" si="25"/>
        <v>0</v>
      </c>
      <c r="BC38" s="162">
        <f t="shared" si="26"/>
        <v>15494231</v>
      </c>
      <c r="BD38" s="162">
        <f t="shared" si="27"/>
        <v>15494231</v>
      </c>
      <c r="BE38" s="255">
        <f>ROUND(BD38/BC38*100,2)</f>
        <v>100</v>
      </c>
      <c r="BF38" s="30"/>
      <c r="BG38" s="74">
        <v>3233357</v>
      </c>
      <c r="BH38" s="74">
        <v>3233357</v>
      </c>
      <c r="BI38" s="235">
        <f>ROUND(BH38/BG38*100,2)</f>
        <v>100</v>
      </c>
      <c r="BJ38" s="30"/>
      <c r="BK38" s="74">
        <v>-1006602</v>
      </c>
      <c r="BL38" s="74">
        <v>-1006602</v>
      </c>
      <c r="BM38" s="235">
        <f>ROUND(BL38/BK38*100,2)</f>
        <v>100</v>
      </c>
      <c r="BN38" s="30"/>
      <c r="BO38" s="74">
        <v>579306</v>
      </c>
      <c r="BP38" s="74">
        <v>579306</v>
      </c>
      <c r="BQ38" s="235">
        <f>ROUND(BP38/BO38*100,2)</f>
        <v>100</v>
      </c>
      <c r="BR38" s="203">
        <f t="shared" si="28"/>
        <v>0</v>
      </c>
      <c r="BS38" s="204">
        <f t="shared" si="29"/>
        <v>2806061</v>
      </c>
      <c r="BT38" s="204">
        <f t="shared" si="30"/>
        <v>2806061</v>
      </c>
      <c r="BU38" s="267">
        <f>ROUND(BT38/BS38*100,2)</f>
        <v>100</v>
      </c>
      <c r="BV38" s="115">
        <f t="shared" ref="BV38:BX41" si="37">B38+F38+J38+N38+R38+BR38+BB38</f>
        <v>0</v>
      </c>
      <c r="BW38" s="123">
        <f t="shared" si="37"/>
        <v>83837937</v>
      </c>
      <c r="BX38" s="123">
        <f t="shared" si="37"/>
        <v>83837937</v>
      </c>
      <c r="BY38" s="285">
        <f>ROUND(BX38/BW38*100,2)</f>
        <v>100</v>
      </c>
      <c r="BZ38" s="30">
        <v>0</v>
      </c>
      <c r="CA38" s="18">
        <v>9585748</v>
      </c>
      <c r="CB38" s="18">
        <v>9585708</v>
      </c>
      <c r="CC38" s="234">
        <f t="shared" si="32"/>
        <v>100</v>
      </c>
      <c r="CD38" s="147">
        <f t="shared" ref="CD38:CF41" si="38">BZ38+BV38</f>
        <v>0</v>
      </c>
      <c r="CE38" s="129">
        <f t="shared" si="38"/>
        <v>93423685</v>
      </c>
      <c r="CF38" s="129">
        <f t="shared" si="38"/>
        <v>93423645</v>
      </c>
      <c r="CG38" s="294">
        <f t="shared" si="34"/>
        <v>100</v>
      </c>
      <c r="CH38" s="16">
        <f t="shared" ref="CH38:CJ41" si="39">CD38</f>
        <v>0</v>
      </c>
      <c r="CI38" s="16">
        <f t="shared" si="39"/>
        <v>93423685</v>
      </c>
      <c r="CJ38" s="16">
        <f t="shared" si="39"/>
        <v>93423645</v>
      </c>
      <c r="CK38" s="234">
        <f t="shared" si="36"/>
        <v>100</v>
      </c>
    </row>
    <row r="39" spans="1:89" s="3" customFormat="1" ht="13.5" x14ac:dyDescent="0.25">
      <c r="A39" s="15" t="s">
        <v>39</v>
      </c>
      <c r="B39" s="30"/>
      <c r="C39" s="18">
        <v>2144469</v>
      </c>
      <c r="D39" s="18">
        <v>2144469</v>
      </c>
      <c r="E39" s="244">
        <f>ROUND(D39/C39*100,2)</f>
        <v>100</v>
      </c>
      <c r="F39" s="18"/>
      <c r="G39" s="18"/>
      <c r="H39" s="18"/>
      <c r="I39" s="234"/>
      <c r="J39" s="18"/>
      <c r="K39" s="18"/>
      <c r="L39" s="18"/>
      <c r="M39" s="234"/>
      <c r="N39" s="30"/>
      <c r="O39" s="74"/>
      <c r="P39" s="74"/>
      <c r="Q39" s="234"/>
      <c r="R39" s="30"/>
      <c r="S39" s="74"/>
      <c r="T39" s="74"/>
      <c r="U39" s="234"/>
      <c r="V39" s="30"/>
      <c r="W39" s="74"/>
      <c r="X39" s="74"/>
      <c r="Y39" s="234"/>
      <c r="Z39" s="30"/>
      <c r="AA39" s="74"/>
      <c r="AB39" s="74"/>
      <c r="AC39" s="234"/>
      <c r="AD39" s="30"/>
      <c r="AE39" s="74"/>
      <c r="AF39" s="74"/>
      <c r="AG39" s="234"/>
      <c r="AH39" s="30"/>
      <c r="AI39" s="74"/>
      <c r="AJ39" s="74"/>
      <c r="AK39" s="234"/>
      <c r="AL39" s="30"/>
      <c r="AM39" s="74"/>
      <c r="AN39" s="74"/>
      <c r="AO39" s="234"/>
      <c r="AP39" s="30"/>
      <c r="AQ39" s="74"/>
      <c r="AR39" s="74"/>
      <c r="AS39" s="234"/>
      <c r="AT39" s="30"/>
      <c r="AU39" s="74"/>
      <c r="AV39" s="74"/>
      <c r="AW39" s="235"/>
      <c r="AX39" s="30"/>
      <c r="AY39" s="74"/>
      <c r="AZ39" s="74"/>
      <c r="BA39" s="234"/>
      <c r="BB39" s="161">
        <f t="shared" si="25"/>
        <v>0</v>
      </c>
      <c r="BC39" s="162">
        <f t="shared" si="26"/>
        <v>0</v>
      </c>
      <c r="BD39" s="162">
        <f t="shared" si="27"/>
        <v>0</v>
      </c>
      <c r="BE39" s="255"/>
      <c r="BF39" s="30"/>
      <c r="BG39" s="74">
        <v>4352134</v>
      </c>
      <c r="BH39" s="74">
        <v>4352134</v>
      </c>
      <c r="BI39" s="235">
        <f>ROUND(BH39/BG39*100,2)</f>
        <v>100</v>
      </c>
      <c r="BJ39" s="30"/>
      <c r="BK39" s="74"/>
      <c r="BL39" s="74"/>
      <c r="BM39" s="234"/>
      <c r="BN39" s="30"/>
      <c r="BO39" s="74"/>
      <c r="BP39" s="74"/>
      <c r="BQ39" s="234"/>
      <c r="BR39" s="203">
        <f t="shared" si="28"/>
        <v>0</v>
      </c>
      <c r="BS39" s="204">
        <f t="shared" si="29"/>
        <v>4352134</v>
      </c>
      <c r="BT39" s="204">
        <f t="shared" si="30"/>
        <v>4352134</v>
      </c>
      <c r="BU39" s="267">
        <f>ROUND(BT39/BS39*100,2)</f>
        <v>100</v>
      </c>
      <c r="BV39" s="115">
        <f t="shared" si="37"/>
        <v>0</v>
      </c>
      <c r="BW39" s="123">
        <f t="shared" si="37"/>
        <v>6496603</v>
      </c>
      <c r="BX39" s="123">
        <f t="shared" si="37"/>
        <v>6496603</v>
      </c>
      <c r="BY39" s="285">
        <f>ROUND(BX39/BW39*100,2)</f>
        <v>100</v>
      </c>
      <c r="BZ39" s="30">
        <v>2949000</v>
      </c>
      <c r="CA39" s="18">
        <v>13073362</v>
      </c>
      <c r="CB39" s="18">
        <v>13073362</v>
      </c>
      <c r="CC39" s="234">
        <f t="shared" si="32"/>
        <v>100</v>
      </c>
      <c r="CD39" s="130">
        <f t="shared" si="38"/>
        <v>2949000</v>
      </c>
      <c r="CE39" s="145">
        <f t="shared" si="38"/>
        <v>19569965</v>
      </c>
      <c r="CF39" s="145">
        <f t="shared" si="38"/>
        <v>19569965</v>
      </c>
      <c r="CG39" s="285">
        <f t="shared" si="34"/>
        <v>100</v>
      </c>
      <c r="CH39" s="16">
        <f t="shared" si="39"/>
        <v>2949000</v>
      </c>
      <c r="CI39" s="16">
        <f t="shared" si="39"/>
        <v>19569965</v>
      </c>
      <c r="CJ39" s="16">
        <f t="shared" si="39"/>
        <v>19569965</v>
      </c>
      <c r="CK39" s="234">
        <f t="shared" si="36"/>
        <v>100</v>
      </c>
    </row>
    <row r="40" spans="1:89" s="3" customFormat="1" ht="13.5" x14ac:dyDescent="0.25">
      <c r="A40" s="15" t="s">
        <v>40</v>
      </c>
      <c r="B40" s="30"/>
      <c r="C40" s="18"/>
      <c r="D40" s="18"/>
      <c r="E40" s="244"/>
      <c r="F40" s="18"/>
      <c r="G40" s="18"/>
      <c r="H40" s="18"/>
      <c r="I40" s="234"/>
      <c r="J40" s="18"/>
      <c r="K40" s="18"/>
      <c r="L40" s="18"/>
      <c r="M40" s="234"/>
      <c r="N40" s="30"/>
      <c r="O40" s="74">
        <v>0</v>
      </c>
      <c r="P40" s="74"/>
      <c r="Q40" s="234"/>
      <c r="R40" s="30"/>
      <c r="S40" s="74"/>
      <c r="T40" s="74"/>
      <c r="U40" s="234"/>
      <c r="V40" s="30"/>
      <c r="W40" s="74"/>
      <c r="X40" s="74"/>
      <c r="Y40" s="234"/>
      <c r="Z40" s="30"/>
      <c r="AA40" s="74"/>
      <c r="AB40" s="74"/>
      <c r="AC40" s="234"/>
      <c r="AD40" s="30"/>
      <c r="AE40" s="74"/>
      <c r="AF40" s="74"/>
      <c r="AG40" s="234"/>
      <c r="AH40" s="30"/>
      <c r="AI40" s="74"/>
      <c r="AJ40" s="74"/>
      <c r="AK40" s="234"/>
      <c r="AL40" s="30"/>
      <c r="AM40" s="74"/>
      <c r="AN40" s="74"/>
      <c r="AO40" s="234"/>
      <c r="AP40" s="30"/>
      <c r="AQ40" s="74"/>
      <c r="AR40" s="74"/>
      <c r="AS40" s="234"/>
      <c r="AT40" s="30"/>
      <c r="AU40" s="74"/>
      <c r="AV40" s="74"/>
      <c r="AW40" s="234"/>
      <c r="AX40" s="30"/>
      <c r="AY40" s="74"/>
      <c r="AZ40" s="74"/>
      <c r="BA40" s="234"/>
      <c r="BB40" s="161">
        <f t="shared" si="25"/>
        <v>0</v>
      </c>
      <c r="BC40" s="162">
        <f t="shared" si="26"/>
        <v>0</v>
      </c>
      <c r="BD40" s="162">
        <f t="shared" si="27"/>
        <v>0</v>
      </c>
      <c r="BE40" s="255"/>
      <c r="BF40" s="30"/>
      <c r="BG40" s="74"/>
      <c r="BH40" s="74"/>
      <c r="BI40" s="234"/>
      <c r="BJ40" s="30"/>
      <c r="BK40" s="74"/>
      <c r="BL40" s="74"/>
      <c r="BM40" s="234"/>
      <c r="BN40" s="30"/>
      <c r="BO40" s="74"/>
      <c r="BP40" s="74"/>
      <c r="BQ40" s="234"/>
      <c r="BR40" s="203">
        <f t="shared" si="28"/>
        <v>0</v>
      </c>
      <c r="BS40" s="204">
        <f t="shared" si="29"/>
        <v>0</v>
      </c>
      <c r="BT40" s="204">
        <f t="shared" si="30"/>
        <v>0</v>
      </c>
      <c r="BU40" s="267"/>
      <c r="BV40" s="115">
        <f t="shared" si="37"/>
        <v>0</v>
      </c>
      <c r="BW40" s="123">
        <f t="shared" si="37"/>
        <v>0</v>
      </c>
      <c r="BX40" s="123">
        <f t="shared" si="37"/>
        <v>0</v>
      </c>
      <c r="BY40" s="285"/>
      <c r="BZ40" s="30">
        <v>73833853</v>
      </c>
      <c r="CA40" s="18">
        <v>54194453</v>
      </c>
      <c r="CB40" s="18">
        <v>51593090</v>
      </c>
      <c r="CC40" s="234">
        <f t="shared" si="32"/>
        <v>95.2</v>
      </c>
      <c r="CD40" s="130">
        <f t="shared" si="38"/>
        <v>73833853</v>
      </c>
      <c r="CE40" s="129">
        <f t="shared" si="38"/>
        <v>54194453</v>
      </c>
      <c r="CF40" s="129">
        <f t="shared" si="38"/>
        <v>51593090</v>
      </c>
      <c r="CG40" s="285">
        <f t="shared" si="34"/>
        <v>95.2</v>
      </c>
      <c r="CH40" s="16">
        <f t="shared" si="39"/>
        <v>73833853</v>
      </c>
      <c r="CI40" s="16">
        <f t="shared" si="39"/>
        <v>54194453</v>
      </c>
      <c r="CJ40" s="16">
        <f t="shared" si="39"/>
        <v>51593090</v>
      </c>
      <c r="CK40" s="234">
        <f t="shared" si="36"/>
        <v>95.2</v>
      </c>
    </row>
    <row r="41" spans="1:89" s="3" customFormat="1" ht="14.25" thickBot="1" x14ac:dyDescent="0.3">
      <c r="A41" s="15" t="s">
        <v>36</v>
      </c>
      <c r="B41" s="39"/>
      <c r="C41" s="40"/>
      <c r="D41" s="40"/>
      <c r="E41" s="245"/>
      <c r="F41" s="40"/>
      <c r="G41" s="40"/>
      <c r="H41" s="40"/>
      <c r="I41" s="240"/>
      <c r="J41" s="40"/>
      <c r="K41" s="40"/>
      <c r="L41" s="40"/>
      <c r="M41" s="240"/>
      <c r="N41" s="39"/>
      <c r="O41" s="80"/>
      <c r="P41" s="80"/>
      <c r="Q41" s="240"/>
      <c r="R41" s="39"/>
      <c r="S41" s="80"/>
      <c r="T41" s="80"/>
      <c r="U41" s="240"/>
      <c r="V41" s="39"/>
      <c r="W41" s="80"/>
      <c r="X41" s="80"/>
      <c r="Y41" s="240"/>
      <c r="Z41" s="39"/>
      <c r="AA41" s="80"/>
      <c r="AB41" s="80"/>
      <c r="AC41" s="240"/>
      <c r="AD41" s="39"/>
      <c r="AE41" s="80"/>
      <c r="AF41" s="80"/>
      <c r="AG41" s="240"/>
      <c r="AH41" s="39"/>
      <c r="AI41" s="80"/>
      <c r="AJ41" s="80"/>
      <c r="AK41" s="240"/>
      <c r="AL41" s="39"/>
      <c r="AM41" s="80"/>
      <c r="AN41" s="80"/>
      <c r="AO41" s="240"/>
      <c r="AP41" s="39"/>
      <c r="AQ41" s="80"/>
      <c r="AR41" s="80"/>
      <c r="AS41" s="240"/>
      <c r="AT41" s="39"/>
      <c r="AU41" s="80"/>
      <c r="AV41" s="80"/>
      <c r="AW41" s="240"/>
      <c r="AX41" s="39"/>
      <c r="AY41" s="80"/>
      <c r="AZ41" s="80"/>
      <c r="BA41" s="240"/>
      <c r="BB41" s="176">
        <f t="shared" si="25"/>
        <v>0</v>
      </c>
      <c r="BC41" s="177">
        <f t="shared" si="26"/>
        <v>0</v>
      </c>
      <c r="BD41" s="177">
        <f t="shared" si="27"/>
        <v>0</v>
      </c>
      <c r="BE41" s="261"/>
      <c r="BF41" s="39"/>
      <c r="BG41" s="80"/>
      <c r="BH41" s="80"/>
      <c r="BI41" s="240"/>
      <c r="BJ41" s="39"/>
      <c r="BK41" s="80"/>
      <c r="BL41" s="80"/>
      <c r="BM41" s="240"/>
      <c r="BN41" s="39"/>
      <c r="BO41" s="80"/>
      <c r="BP41" s="80"/>
      <c r="BQ41" s="240"/>
      <c r="BR41" s="218">
        <f t="shared" si="28"/>
        <v>0</v>
      </c>
      <c r="BS41" s="219">
        <f t="shared" si="29"/>
        <v>0</v>
      </c>
      <c r="BT41" s="219">
        <f t="shared" si="30"/>
        <v>0</v>
      </c>
      <c r="BU41" s="273"/>
      <c r="BV41" s="115">
        <f t="shared" si="37"/>
        <v>0</v>
      </c>
      <c r="BW41" s="126">
        <f t="shared" si="37"/>
        <v>0</v>
      </c>
      <c r="BX41" s="126">
        <f t="shared" si="37"/>
        <v>0</v>
      </c>
      <c r="BY41" s="286"/>
      <c r="BZ41" s="39">
        <v>11395304</v>
      </c>
      <c r="CA41" s="19">
        <v>54531006</v>
      </c>
      <c r="CB41" s="19">
        <v>0</v>
      </c>
      <c r="CC41" s="240">
        <f t="shared" si="32"/>
        <v>0</v>
      </c>
      <c r="CD41" s="141">
        <f t="shared" si="38"/>
        <v>11395304</v>
      </c>
      <c r="CE41" s="146">
        <f t="shared" si="38"/>
        <v>54531006</v>
      </c>
      <c r="CF41" s="146">
        <f t="shared" si="38"/>
        <v>0</v>
      </c>
      <c r="CG41" s="286">
        <f t="shared" si="34"/>
        <v>0</v>
      </c>
      <c r="CH41" s="7">
        <f t="shared" si="39"/>
        <v>11395304</v>
      </c>
      <c r="CI41" s="7">
        <f t="shared" si="39"/>
        <v>54531006</v>
      </c>
      <c r="CJ41" s="7">
        <f t="shared" si="39"/>
        <v>0</v>
      </c>
      <c r="CK41" s="240">
        <f t="shared" si="36"/>
        <v>0</v>
      </c>
    </row>
    <row r="42" spans="1:89" s="3" customFormat="1" ht="14.25" thickBot="1" x14ac:dyDescent="0.3">
      <c r="A42" s="103" t="s">
        <v>29</v>
      </c>
      <c r="B42" s="88">
        <f>B33+B34+B35+B36+B37</f>
        <v>46478422</v>
      </c>
      <c r="C42" s="88">
        <f>C33+C34+C35+C36+C37</f>
        <v>52289722</v>
      </c>
      <c r="D42" s="88">
        <f>D33+D34+D35+D36+D37</f>
        <v>51556147</v>
      </c>
      <c r="E42" s="246">
        <f>ROUND(D42/C42*100,2)</f>
        <v>98.6</v>
      </c>
      <c r="F42" s="89">
        <f>F33+F34+F35+F36+F37</f>
        <v>212707845</v>
      </c>
      <c r="G42" s="89">
        <f>G33+G34+G35+G36+G37</f>
        <v>248033042</v>
      </c>
      <c r="H42" s="89">
        <f>H33+H34+H35+H36+H37</f>
        <v>187415204</v>
      </c>
      <c r="I42" s="241">
        <f>ROUND(H42/G42*100,2)</f>
        <v>75.56</v>
      </c>
      <c r="J42" s="89">
        <f>J33+J34+J35+J36+J37</f>
        <v>54914784</v>
      </c>
      <c r="K42" s="89">
        <f>K33+K34+K35+K36+K37</f>
        <v>64142339</v>
      </c>
      <c r="L42" s="89">
        <f>L33+L34+L35+L36+L37</f>
        <v>61471661</v>
      </c>
      <c r="M42" s="241">
        <f>ROUND(L42/K42*100,2)</f>
        <v>95.84</v>
      </c>
      <c r="N42" s="88">
        <f>N33+N34+N35+N36+N37</f>
        <v>381018859</v>
      </c>
      <c r="O42" s="91">
        <f>O33+O34+O35+O36+O37</f>
        <v>384693011</v>
      </c>
      <c r="P42" s="91">
        <f>P33+P34+P35+P36+P37</f>
        <v>372576548</v>
      </c>
      <c r="Q42" s="241">
        <f>ROUND(P42/O42*100,2)</f>
        <v>96.85</v>
      </c>
      <c r="R42" s="88">
        <f>R33+R34+R35+R36+R37</f>
        <v>277722177</v>
      </c>
      <c r="S42" s="91">
        <f>S33+S34+S35+S36+S37</f>
        <v>338879494</v>
      </c>
      <c r="T42" s="91">
        <f>T33+T34+T35+T36+T37</f>
        <v>309128958</v>
      </c>
      <c r="U42" s="241">
        <f>ROUND(T42/S42*100,2)</f>
        <v>91.22</v>
      </c>
      <c r="V42" s="88">
        <f>V33+V34+V35+V36+V37</f>
        <v>91836622</v>
      </c>
      <c r="W42" s="91">
        <f>W33+W34+W35+W36+W37</f>
        <v>94436696</v>
      </c>
      <c r="X42" s="91">
        <f>X33+X34+X35+X36+X37</f>
        <v>91171931</v>
      </c>
      <c r="Y42" s="241">
        <f>ROUND(X42/W42*100,2)</f>
        <v>96.54</v>
      </c>
      <c r="Z42" s="88">
        <f>Z33+Z34+Z35+Z36+Z37</f>
        <v>22949283</v>
      </c>
      <c r="AA42" s="91">
        <f>AA33+AA34+AA35+AA36+AA37</f>
        <v>25929608</v>
      </c>
      <c r="AB42" s="91">
        <f>AB33+AB34+AB35+AB36+AB37</f>
        <v>24479524</v>
      </c>
      <c r="AC42" s="241">
        <f>ROUND(AB42/AA42*100,2)</f>
        <v>94.41</v>
      </c>
      <c r="AD42" s="88">
        <f>AD33+AD34+AD35+AD36+AD37</f>
        <v>50235503</v>
      </c>
      <c r="AE42" s="91">
        <f>AE33+AE34+AE35+AE36+AE37</f>
        <v>48722920</v>
      </c>
      <c r="AF42" s="91">
        <f>AF33+AF34+AF35+AF36+AF37</f>
        <v>47129770</v>
      </c>
      <c r="AG42" s="241">
        <f>ROUND(AF42/AE42*100,2)</f>
        <v>96.73</v>
      </c>
      <c r="AH42" s="88">
        <f>AH33+AH34+AH35+AH36+AH37</f>
        <v>0</v>
      </c>
      <c r="AI42" s="91">
        <f>AI33+AI34+AI35+AI36+AI37</f>
        <v>29323456</v>
      </c>
      <c r="AJ42" s="91">
        <f>AJ33+AJ34+AJ35+AJ36+AJ37</f>
        <v>26094754</v>
      </c>
      <c r="AK42" s="241">
        <f>ROUND(AJ42/AI42*100,2)</f>
        <v>88.99</v>
      </c>
      <c r="AL42" s="88">
        <f>AL33+AL34+AL35+AL36+AL37</f>
        <v>0</v>
      </c>
      <c r="AM42" s="91">
        <f>AM33+AM34+AM35+AM36+AM37</f>
        <v>7319221</v>
      </c>
      <c r="AN42" s="91">
        <f>AN33+AN34+AN35+AN36+AN37</f>
        <v>6087065</v>
      </c>
      <c r="AO42" s="241">
        <f>ROUND(AN42/AM42*100,2)</f>
        <v>83.17</v>
      </c>
      <c r="AP42" s="88">
        <f>AP33+AP34+AP35+AP36+AP37</f>
        <v>0</v>
      </c>
      <c r="AQ42" s="91">
        <f>AQ33+AQ34+AQ35+AQ36+AQ37</f>
        <v>6794526</v>
      </c>
      <c r="AR42" s="91">
        <f>AR33+AR34+AR35+AR36+AR37</f>
        <v>4874575</v>
      </c>
      <c r="AS42" s="241">
        <f>ROUND(AR42/AQ42*100,2)</f>
        <v>71.739999999999995</v>
      </c>
      <c r="AT42" s="88">
        <f>AT33+AT34+AT35+AT36+AT37</f>
        <v>19664600</v>
      </c>
      <c r="AU42" s="91">
        <f>AU33+AU34+AU35+AU36+AU37</f>
        <v>21587641</v>
      </c>
      <c r="AV42" s="91">
        <f>AV33+AV34+AV35+AV36+AV37</f>
        <v>18829517</v>
      </c>
      <c r="AW42" s="241">
        <f>ROUND(AV42/AU42*100,2)</f>
        <v>87.22</v>
      </c>
      <c r="AX42" s="88">
        <f>AX33+AX34+AX35+AX36+AX37</f>
        <v>17022569</v>
      </c>
      <c r="AY42" s="91">
        <f>AY33+AY34+AY35+AY36+AY37</f>
        <v>18628511</v>
      </c>
      <c r="AZ42" s="91">
        <f>AZ33+AZ34+AZ35+AZ36+AZ37</f>
        <v>17551948</v>
      </c>
      <c r="BA42" s="241">
        <f>ROUND(AZ42/AY42*100,2)</f>
        <v>94.22</v>
      </c>
      <c r="BB42" s="167">
        <f t="shared" si="25"/>
        <v>201708577</v>
      </c>
      <c r="BC42" s="168">
        <f t="shared" si="26"/>
        <v>252742579</v>
      </c>
      <c r="BD42" s="168">
        <f t="shared" si="27"/>
        <v>236219084</v>
      </c>
      <c r="BE42" s="258">
        <f>ROUND(BD42/BC42*100,2)</f>
        <v>93.46</v>
      </c>
      <c r="BF42" s="88">
        <f>BF33+BF34+BF35+BF36+BF37</f>
        <v>87027311</v>
      </c>
      <c r="BG42" s="91">
        <f>BG33+BG34+BG35+BG36+BG37</f>
        <v>62427300</v>
      </c>
      <c r="BH42" s="91">
        <f>BH33+BH34+BH35+BH36+BH37</f>
        <v>62427300</v>
      </c>
      <c r="BI42" s="241">
        <f>ROUND(BH42/BG42*100,2)</f>
        <v>100</v>
      </c>
      <c r="BJ42" s="88">
        <f>BJ33+BJ34+BJ35+BJ36+BJ37</f>
        <v>19334529</v>
      </c>
      <c r="BK42" s="91">
        <f>BK33+BK34+BK35+BK36+BK37</f>
        <v>10876240</v>
      </c>
      <c r="BL42" s="91">
        <f>BL33+BL34+BL35+BL36+BL37</f>
        <v>10876240</v>
      </c>
      <c r="BM42" s="241">
        <f>ROUND(BL42/BK42*100,2)</f>
        <v>100</v>
      </c>
      <c r="BN42" s="88">
        <f>BN33+BN34+BN35+BN36+BN37</f>
        <v>15424650</v>
      </c>
      <c r="BO42" s="91">
        <f>BO33+BO34+BO35+BO36+BO37</f>
        <v>8443507</v>
      </c>
      <c r="BP42" s="91">
        <f>BP33+BP34+BP35+BP36+BP37</f>
        <v>8443507</v>
      </c>
      <c r="BQ42" s="241">
        <f>ROUND(BP42/BO42*100,2)</f>
        <v>100</v>
      </c>
      <c r="BR42" s="209">
        <f t="shared" si="28"/>
        <v>121786490</v>
      </c>
      <c r="BS42" s="210">
        <f t="shared" si="29"/>
        <v>81747047</v>
      </c>
      <c r="BT42" s="210">
        <f t="shared" si="30"/>
        <v>81747047</v>
      </c>
      <c r="BU42" s="270">
        <f>ROUND(BT42/BS42*100,2)</f>
        <v>100</v>
      </c>
      <c r="BV42" s="116">
        <f>BV33+BV34+BV35+BV36+BV37</f>
        <v>1296337154</v>
      </c>
      <c r="BW42" s="121">
        <f>BW33+BW34+BW35+BW36+BW37</f>
        <v>1422527234</v>
      </c>
      <c r="BX42" s="121">
        <f>BX33+BX34+BX35+BX36+BX37</f>
        <v>1300114649</v>
      </c>
      <c r="BY42" s="241">
        <f>ROUND(BX42/BW42*100,2)</f>
        <v>91.39</v>
      </c>
      <c r="BZ42" s="88">
        <f>BZ33+BZ34+BZ35+BZ36+BZ37</f>
        <v>1139851899</v>
      </c>
      <c r="CA42" s="109">
        <f>CA33+CA34+CA35+CA36+CA37</f>
        <v>1219112007</v>
      </c>
      <c r="CB42" s="109">
        <f>CB33+CB34+CB35+CB36+CB37</f>
        <v>841588165</v>
      </c>
      <c r="CC42" s="252">
        <f t="shared" si="32"/>
        <v>69.03</v>
      </c>
      <c r="CD42" s="108">
        <f>CD33+CD34+CD35+CD36+CD37</f>
        <v>2436189053</v>
      </c>
      <c r="CE42" s="109">
        <f>CE33+CE34+CE35+CE36+CE37</f>
        <v>2641639241</v>
      </c>
      <c r="CF42" s="109">
        <f>CF33+CF34+CF35+CF36+CF37</f>
        <v>2141702814</v>
      </c>
      <c r="CG42" s="252">
        <f t="shared" si="34"/>
        <v>81.069999999999993</v>
      </c>
      <c r="CH42" s="90">
        <f>CH33+CH34+CH35+CH36+CH37</f>
        <v>2436189053</v>
      </c>
      <c r="CI42" s="90">
        <f>CI33+CI34+CI35+CI36+CI37</f>
        <v>2641639241</v>
      </c>
      <c r="CJ42" s="90">
        <f>CJ33+CJ34+CJ35+CJ36+CJ37</f>
        <v>2141702814</v>
      </c>
      <c r="CK42" s="241">
        <f t="shared" si="36"/>
        <v>81.069999999999993</v>
      </c>
    </row>
    <row r="43" spans="1:89" s="3" customFormat="1" ht="13.5" x14ac:dyDescent="0.25">
      <c r="A43" s="9" t="s">
        <v>11</v>
      </c>
      <c r="B43" s="31">
        <v>2924835</v>
      </c>
      <c r="C43" s="10">
        <v>1854257</v>
      </c>
      <c r="D43" s="10">
        <v>1810163</v>
      </c>
      <c r="E43" s="243">
        <f>ROUND(D43/C43*100,2)</f>
        <v>97.62</v>
      </c>
      <c r="F43" s="10">
        <v>2750081</v>
      </c>
      <c r="G43" s="10">
        <v>22252942</v>
      </c>
      <c r="H43" s="10">
        <v>9376119</v>
      </c>
      <c r="I43" s="235">
        <f>ROUND(H43/G43*100,2)</f>
        <v>42.13</v>
      </c>
      <c r="J43" s="10">
        <v>500000</v>
      </c>
      <c r="K43" s="10">
        <v>500000</v>
      </c>
      <c r="L43" s="10">
        <v>496098</v>
      </c>
      <c r="M43" s="235">
        <f>ROUND(L43/K43*100,2)</f>
        <v>99.22</v>
      </c>
      <c r="N43" s="31">
        <v>5000000</v>
      </c>
      <c r="O43" s="75">
        <v>5000000</v>
      </c>
      <c r="P43" s="75">
        <v>4798389</v>
      </c>
      <c r="Q43" s="235">
        <f>ROUND(P43/O43*100,2)</f>
        <v>95.97</v>
      </c>
      <c r="R43" s="31">
        <v>2001000</v>
      </c>
      <c r="S43" s="75">
        <v>2001000</v>
      </c>
      <c r="T43" s="75">
        <v>845514</v>
      </c>
      <c r="U43" s="235">
        <f>ROUND(T43/S43*100,2)</f>
        <v>42.25</v>
      </c>
      <c r="V43" s="31">
        <v>1050000</v>
      </c>
      <c r="W43" s="75">
        <v>960980</v>
      </c>
      <c r="X43" s="75">
        <v>871010</v>
      </c>
      <c r="Y43" s="235"/>
      <c r="Z43" s="31">
        <v>934784</v>
      </c>
      <c r="AA43" s="75">
        <v>100804</v>
      </c>
      <c r="AB43" s="75"/>
      <c r="AC43" s="235">
        <f>ROUND(AB43/AA43*100,2)</f>
        <v>0</v>
      </c>
      <c r="AD43" s="31">
        <v>580000</v>
      </c>
      <c r="AE43" s="75">
        <v>580000</v>
      </c>
      <c r="AF43" s="75">
        <v>186500</v>
      </c>
      <c r="AG43" s="235">
        <f>ROUND(AF43/AE43*100,2)</f>
        <v>32.159999999999997</v>
      </c>
      <c r="AH43" s="31"/>
      <c r="AI43" s="75">
        <v>489966</v>
      </c>
      <c r="AJ43" s="75">
        <v>135139</v>
      </c>
      <c r="AK43" s="235">
        <f>ROUND(AJ43/AI43*100,2)</f>
        <v>27.58</v>
      </c>
      <c r="AL43" s="31"/>
      <c r="AM43" s="75">
        <v>297302</v>
      </c>
      <c r="AN43" s="75">
        <v>210180</v>
      </c>
      <c r="AO43" s="235">
        <f>ROUND(AN43/AM43*100,2)</f>
        <v>70.7</v>
      </c>
      <c r="AP43" s="31"/>
      <c r="AQ43" s="75">
        <v>1010</v>
      </c>
      <c r="AR43" s="75">
        <v>0</v>
      </c>
      <c r="AS43" s="235">
        <f>ROUND(AR43/AQ43*100,2)</f>
        <v>0</v>
      </c>
      <c r="AT43" s="31">
        <v>317500</v>
      </c>
      <c r="AU43" s="75">
        <v>317500</v>
      </c>
      <c r="AV43" s="75">
        <v>148590</v>
      </c>
      <c r="AW43" s="235">
        <f>ROUND(AV43/AU43*100,2)</f>
        <v>46.8</v>
      </c>
      <c r="AX43" s="31">
        <v>304800</v>
      </c>
      <c r="AY43" s="75">
        <v>304800</v>
      </c>
      <c r="AZ43" s="75">
        <v>273470</v>
      </c>
      <c r="BA43" s="235">
        <f>ROUND(AZ43/AY43*100,2)</f>
        <v>89.72</v>
      </c>
      <c r="BB43" s="163">
        <f t="shared" si="25"/>
        <v>3187084</v>
      </c>
      <c r="BC43" s="164">
        <f t="shared" si="26"/>
        <v>3052362</v>
      </c>
      <c r="BD43" s="164">
        <f t="shared" si="27"/>
        <v>1824889</v>
      </c>
      <c r="BE43" s="256">
        <f>ROUND(BD43/BC43*100,2)</f>
        <v>59.79</v>
      </c>
      <c r="BF43" s="31">
        <v>1320000</v>
      </c>
      <c r="BG43" s="75"/>
      <c r="BH43" s="75">
        <v>0</v>
      </c>
      <c r="BI43" s="235">
        <v>0</v>
      </c>
      <c r="BJ43" s="31">
        <v>330000</v>
      </c>
      <c r="BK43" s="75">
        <v>32698</v>
      </c>
      <c r="BL43" s="75">
        <v>32698</v>
      </c>
      <c r="BM43" s="235">
        <f>ROUND(BL43/BK43*100,2)</f>
        <v>100</v>
      </c>
      <c r="BN43" s="31"/>
      <c r="BO43" s="75">
        <v>18990</v>
      </c>
      <c r="BP43" s="75">
        <v>18990</v>
      </c>
      <c r="BQ43" s="235">
        <f>ROUND(BP43/BO43*100,2)</f>
        <v>100</v>
      </c>
      <c r="BR43" s="205">
        <f t="shared" si="28"/>
        <v>1650000</v>
      </c>
      <c r="BS43" s="206">
        <f t="shared" si="29"/>
        <v>51688</v>
      </c>
      <c r="BT43" s="206">
        <f t="shared" si="30"/>
        <v>51688</v>
      </c>
      <c r="BU43" s="268">
        <f>ROUND(BT43/BS43*100,2)</f>
        <v>100</v>
      </c>
      <c r="BV43" s="115">
        <f t="shared" ref="BV43:BX44" si="40">B43+F43+J43+N43+R43+BR43+BB43</f>
        <v>18013000</v>
      </c>
      <c r="BW43" s="123">
        <f t="shared" si="40"/>
        <v>34712249</v>
      </c>
      <c r="BX43" s="123">
        <f t="shared" si="40"/>
        <v>19202860</v>
      </c>
      <c r="BY43" s="284">
        <v>0</v>
      </c>
      <c r="BZ43" s="31">
        <v>1472694099</v>
      </c>
      <c r="CA43" s="132">
        <v>2346346832</v>
      </c>
      <c r="CB43" s="132">
        <v>730470710</v>
      </c>
      <c r="CC43" s="235">
        <f t="shared" si="32"/>
        <v>31.13</v>
      </c>
      <c r="CD43" s="130">
        <f t="shared" ref="CD43:CF48" si="41">BZ43+BV43</f>
        <v>1490707099</v>
      </c>
      <c r="CE43" s="129">
        <f t="shared" si="41"/>
        <v>2381059081</v>
      </c>
      <c r="CF43" s="129">
        <f t="shared" si="41"/>
        <v>749673570</v>
      </c>
      <c r="CG43" s="284">
        <f t="shared" si="34"/>
        <v>31.48</v>
      </c>
      <c r="CH43" s="6">
        <f t="shared" ref="CH43:CJ44" si="42">CD43</f>
        <v>1490707099</v>
      </c>
      <c r="CI43" s="6">
        <f t="shared" si="42"/>
        <v>2381059081</v>
      </c>
      <c r="CJ43" s="6">
        <f t="shared" si="42"/>
        <v>749673570</v>
      </c>
      <c r="CK43" s="235">
        <f t="shared" si="36"/>
        <v>31.48</v>
      </c>
    </row>
    <row r="44" spans="1:89" s="3" customFormat="1" ht="13.5" x14ac:dyDescent="0.25">
      <c r="A44" s="14" t="s">
        <v>2</v>
      </c>
      <c r="B44" s="33">
        <v>100000</v>
      </c>
      <c r="C44" s="34">
        <v>4323315</v>
      </c>
      <c r="D44" s="34">
        <v>4265004</v>
      </c>
      <c r="E44" s="242">
        <f>ROUND(D44/C44*100,2)</f>
        <v>98.65</v>
      </c>
      <c r="F44" s="34">
        <v>100000</v>
      </c>
      <c r="G44" s="34">
        <v>1693139</v>
      </c>
      <c r="H44" s="34">
        <v>1593139</v>
      </c>
      <c r="I44" s="237">
        <f>ROUND(H44/G44*100,2)</f>
        <v>94.09</v>
      </c>
      <c r="J44" s="34">
        <v>2040000</v>
      </c>
      <c r="K44" s="34">
        <v>900000</v>
      </c>
      <c r="L44" s="34">
        <v>900000</v>
      </c>
      <c r="M44" s="237">
        <f>ROUND(L44/K44*100,2)</f>
        <v>100</v>
      </c>
      <c r="N44" s="33">
        <v>250000</v>
      </c>
      <c r="O44" s="77">
        <v>0</v>
      </c>
      <c r="P44" s="77">
        <v>0</v>
      </c>
      <c r="Q44" s="237"/>
      <c r="R44" s="33">
        <v>0</v>
      </c>
      <c r="S44" s="77">
        <v>0</v>
      </c>
      <c r="T44" s="77"/>
      <c r="U44" s="235"/>
      <c r="V44" s="33"/>
      <c r="W44" s="77"/>
      <c r="X44" s="77">
        <v>0</v>
      </c>
      <c r="Y44" s="237"/>
      <c r="Z44" s="33">
        <v>50800</v>
      </c>
      <c r="AA44" s="77">
        <v>0</v>
      </c>
      <c r="AB44" s="77">
        <v>0</v>
      </c>
      <c r="AC44" s="237"/>
      <c r="AD44" s="33">
        <v>3550000</v>
      </c>
      <c r="AE44" s="77">
        <v>3550000</v>
      </c>
      <c r="AF44" s="77">
        <v>3178450</v>
      </c>
      <c r="AG44" s="237">
        <f>ROUND(AF44/AE44*100,2)</f>
        <v>89.53</v>
      </c>
      <c r="AH44" s="33"/>
      <c r="AI44" s="77">
        <v>47450</v>
      </c>
      <c r="AJ44" s="77">
        <v>0</v>
      </c>
      <c r="AK44" s="235">
        <f>ROUND(AJ44/AI44*100,2)</f>
        <v>0</v>
      </c>
      <c r="AL44" s="33"/>
      <c r="AM44" s="77">
        <v>150000</v>
      </c>
      <c r="AN44" s="77">
        <v>0</v>
      </c>
      <c r="AO44" s="235">
        <f>ROUND(AN44/AM44*100,2)</f>
        <v>0</v>
      </c>
      <c r="AP44" s="33"/>
      <c r="AQ44" s="77"/>
      <c r="AR44" s="77">
        <v>0</v>
      </c>
      <c r="AS44" s="235"/>
      <c r="AT44" s="33">
        <v>748500</v>
      </c>
      <c r="AU44" s="77">
        <v>748500</v>
      </c>
      <c r="AV44" s="77">
        <v>0</v>
      </c>
      <c r="AW44" s="235">
        <f>ROUND(AV44/AU44*100,2)</f>
        <v>0</v>
      </c>
      <c r="AX44" s="33"/>
      <c r="AY44" s="77"/>
      <c r="AZ44" s="77">
        <v>0</v>
      </c>
      <c r="BA44" s="237"/>
      <c r="BB44" s="159">
        <f t="shared" si="25"/>
        <v>4349300</v>
      </c>
      <c r="BC44" s="169">
        <f t="shared" si="26"/>
        <v>4495950</v>
      </c>
      <c r="BD44" s="169">
        <f t="shared" si="27"/>
        <v>3178450</v>
      </c>
      <c r="BE44" s="254"/>
      <c r="BF44" s="33">
        <v>150000</v>
      </c>
      <c r="BG44" s="77">
        <v>102550</v>
      </c>
      <c r="BH44" s="77">
        <v>102550</v>
      </c>
      <c r="BI44" s="237">
        <f>ROUND(BH44/BG44*100,2)</f>
        <v>100</v>
      </c>
      <c r="BJ44" s="33">
        <v>150000</v>
      </c>
      <c r="BK44" s="77"/>
      <c r="BL44" s="77">
        <v>0</v>
      </c>
      <c r="BM44" s="237">
        <v>0</v>
      </c>
      <c r="BN44" s="33"/>
      <c r="BO44" s="77"/>
      <c r="BP44" s="77">
        <v>0</v>
      </c>
      <c r="BQ44" s="237"/>
      <c r="BR44" s="201">
        <f t="shared" si="28"/>
        <v>300000</v>
      </c>
      <c r="BS44" s="211">
        <f t="shared" si="29"/>
        <v>102550</v>
      </c>
      <c r="BT44" s="211">
        <f t="shared" si="30"/>
        <v>102550</v>
      </c>
      <c r="BU44" s="266">
        <f>ROUND(BT44/BS44*100,2)</f>
        <v>100</v>
      </c>
      <c r="BV44" s="115">
        <f t="shared" si="40"/>
        <v>7139300</v>
      </c>
      <c r="BW44" s="125">
        <f t="shared" si="40"/>
        <v>11514954</v>
      </c>
      <c r="BX44" s="125">
        <f t="shared" si="40"/>
        <v>10039143</v>
      </c>
      <c r="BY44" s="283">
        <f>ROUND(BX44/BW44*100,2)</f>
        <v>87.18</v>
      </c>
      <c r="BZ44" s="33">
        <v>47189680</v>
      </c>
      <c r="CA44" s="134">
        <v>2999717596</v>
      </c>
      <c r="CB44" s="134">
        <v>81514510</v>
      </c>
      <c r="CC44" s="237">
        <f t="shared" si="32"/>
        <v>2.72</v>
      </c>
      <c r="CD44" s="139">
        <f t="shared" si="41"/>
        <v>54328980</v>
      </c>
      <c r="CE44" s="145">
        <f t="shared" si="41"/>
        <v>3011232550</v>
      </c>
      <c r="CF44" s="145">
        <f t="shared" si="41"/>
        <v>91553653</v>
      </c>
      <c r="CG44" s="283">
        <f t="shared" si="34"/>
        <v>3.04</v>
      </c>
      <c r="CH44" s="5">
        <f t="shared" si="42"/>
        <v>54328980</v>
      </c>
      <c r="CI44" s="5">
        <f t="shared" si="42"/>
        <v>3011232550</v>
      </c>
      <c r="CJ44" s="5">
        <f t="shared" si="42"/>
        <v>91553653</v>
      </c>
      <c r="CK44" s="237">
        <f t="shared" si="36"/>
        <v>3.04</v>
      </c>
    </row>
    <row r="45" spans="1:89" s="3" customFormat="1" ht="13.5" x14ac:dyDescent="0.25">
      <c r="A45" s="12" t="s">
        <v>20</v>
      </c>
      <c r="B45" s="197">
        <f>SUM(B46:B48)</f>
        <v>0</v>
      </c>
      <c r="C45" s="10">
        <f>SUM(C46:C48)</f>
        <v>19688246</v>
      </c>
      <c r="D45" s="75">
        <f>SUM(D46:D48)</f>
        <v>19688246</v>
      </c>
      <c r="E45" s="242">
        <f>ROUND(D45/C45*100,2)</f>
        <v>100</v>
      </c>
      <c r="F45" s="10">
        <f>SUM(F46:F48)</f>
        <v>0</v>
      </c>
      <c r="G45" s="10">
        <f>SUM(G46:G48)</f>
        <v>0</v>
      </c>
      <c r="H45" s="10">
        <f>SUM(H46:H48)</f>
        <v>0</v>
      </c>
      <c r="I45" s="235"/>
      <c r="J45" s="10">
        <f>SUM(J46:J48)</f>
        <v>0</v>
      </c>
      <c r="K45" s="10">
        <f>SUM(K46:K48)</f>
        <v>0</v>
      </c>
      <c r="L45" s="10">
        <f>SUM(L46:L48)</f>
        <v>0</v>
      </c>
      <c r="M45" s="235"/>
      <c r="N45" s="197">
        <f>SUM(N46:N48)</f>
        <v>0</v>
      </c>
      <c r="O45" s="10">
        <f>SUM(O46:O48)</f>
        <v>0</v>
      </c>
      <c r="P45" s="75">
        <f>SUM(P46:P48)</f>
        <v>0</v>
      </c>
      <c r="Q45" s="235"/>
      <c r="R45" s="197">
        <f>SUM(R46:R48)</f>
        <v>0</v>
      </c>
      <c r="S45" s="10">
        <f>SUM(S46:S48)</f>
        <v>0</v>
      </c>
      <c r="T45" s="75">
        <f>SUM(T46:T48)</f>
        <v>0</v>
      </c>
      <c r="U45" s="235"/>
      <c r="V45" s="31">
        <f>SUM(V46:V48)</f>
        <v>0</v>
      </c>
      <c r="W45" s="75">
        <f>V45</f>
        <v>0</v>
      </c>
      <c r="X45" s="75">
        <f>W45</f>
        <v>0</v>
      </c>
      <c r="Y45" s="235"/>
      <c r="Z45" s="197">
        <f>SUM(Z46:Z48)</f>
        <v>0</v>
      </c>
      <c r="AA45" s="10">
        <f>SUM(AA46:AA48)</f>
        <v>0</v>
      </c>
      <c r="AB45" s="10">
        <f>SUM(AB46:AB48)</f>
        <v>0</v>
      </c>
      <c r="AC45" s="235"/>
      <c r="AD45" s="31">
        <f>SUM(AD46:AD48)</f>
        <v>0</v>
      </c>
      <c r="AE45" s="75">
        <f>AD45</f>
        <v>0</v>
      </c>
      <c r="AF45" s="75">
        <f>AE45</f>
        <v>0</v>
      </c>
      <c r="AG45" s="235"/>
      <c r="AH45" s="197">
        <f>SUM(AH46:AH48)</f>
        <v>0</v>
      </c>
      <c r="AI45" s="10">
        <f>SUM(AI46:AI48)</f>
        <v>0</v>
      </c>
      <c r="AJ45" s="75">
        <f>SUM(AJ46:AJ48)</f>
        <v>0</v>
      </c>
      <c r="AK45" s="235"/>
      <c r="AL45" s="197">
        <f>SUM(AL46:AL48)</f>
        <v>0</v>
      </c>
      <c r="AM45" s="10">
        <f>SUM(AM46:AM48)</f>
        <v>0</v>
      </c>
      <c r="AN45" s="75">
        <f>SUM(AN46:AN48)</f>
        <v>0</v>
      </c>
      <c r="AO45" s="235"/>
      <c r="AP45" s="197">
        <f>SUM(AP46:AP48)</f>
        <v>0</v>
      </c>
      <c r="AQ45" s="10">
        <f>SUM(AQ46:AQ48)</f>
        <v>0</v>
      </c>
      <c r="AR45" s="75">
        <f>SUM(AR46:AR48)</f>
        <v>0</v>
      </c>
      <c r="AS45" s="235"/>
      <c r="AT45" s="197">
        <f>SUM(AT46:AT48)</f>
        <v>0</v>
      </c>
      <c r="AU45" s="10">
        <f>SUM(AU46:AU48)</f>
        <v>0</v>
      </c>
      <c r="AV45" s="75">
        <f>SUM(AV46:AV48)</f>
        <v>0</v>
      </c>
      <c r="AW45" s="235"/>
      <c r="AX45" s="197">
        <f>SUM(AX46:AX48)</f>
        <v>0</v>
      </c>
      <c r="AY45" s="10">
        <f>SUM(AY46:AY48)</f>
        <v>0</v>
      </c>
      <c r="AZ45" s="75">
        <f>SUM(AZ46:AZ48)</f>
        <v>0</v>
      </c>
      <c r="BA45" s="235"/>
      <c r="BB45" s="163">
        <f t="shared" si="25"/>
        <v>0</v>
      </c>
      <c r="BC45" s="164">
        <f t="shared" si="26"/>
        <v>0</v>
      </c>
      <c r="BD45" s="164">
        <f t="shared" si="27"/>
        <v>0</v>
      </c>
      <c r="BE45" s="256"/>
      <c r="BF45" s="197">
        <f>SUM(BF46:BF48)</f>
        <v>0</v>
      </c>
      <c r="BG45" s="10">
        <f>SUM(BG46:BG48)</f>
        <v>0</v>
      </c>
      <c r="BH45" s="75">
        <f>SUM(BH46:BH48)</f>
        <v>0</v>
      </c>
      <c r="BI45" s="235"/>
      <c r="BJ45" s="197">
        <f>SUM(BJ46:BJ48)</f>
        <v>0</v>
      </c>
      <c r="BK45" s="10">
        <f>SUM(BK46:BK48)</f>
        <v>0</v>
      </c>
      <c r="BL45" s="75">
        <f>SUM(BL46:BL48)</f>
        <v>0</v>
      </c>
      <c r="BM45" s="235"/>
      <c r="BN45" s="197">
        <f>SUM(BN46:BN48)</f>
        <v>0</v>
      </c>
      <c r="BO45" s="10">
        <f>SUM(BO46:BO48)</f>
        <v>0</v>
      </c>
      <c r="BP45" s="75">
        <f>SUM(BP46:BP48)</f>
        <v>0</v>
      </c>
      <c r="BQ45" s="235"/>
      <c r="BR45" s="205">
        <f t="shared" si="28"/>
        <v>0</v>
      </c>
      <c r="BS45" s="206">
        <f t="shared" si="29"/>
        <v>0</v>
      </c>
      <c r="BT45" s="206">
        <f t="shared" si="30"/>
        <v>0</v>
      </c>
      <c r="BU45" s="268"/>
      <c r="BV45" s="115">
        <f>B45+F45+J45+N45+R45+V45+BR45</f>
        <v>0</v>
      </c>
      <c r="BW45" s="123">
        <f>C45+G45+K45+O45+S45+W45+BS45</f>
        <v>19688246</v>
      </c>
      <c r="BX45" s="123">
        <f>D45+H45+L45+P45+T45+X45+BT45</f>
        <v>19688246</v>
      </c>
      <c r="BY45" s="284">
        <f>ROUND(BX45/BW45*100,2)</f>
        <v>100</v>
      </c>
      <c r="BZ45" s="31">
        <f>SUM(BZ46:BZ48)</f>
        <v>19609165</v>
      </c>
      <c r="CA45" s="132">
        <f>SUM(CA46:CA48)</f>
        <v>24291386</v>
      </c>
      <c r="CB45" s="132">
        <f>SUM(CB46:CB48)</f>
        <v>3036614</v>
      </c>
      <c r="CC45" s="235">
        <f t="shared" si="32"/>
        <v>12.5</v>
      </c>
      <c r="CD45" s="130">
        <f t="shared" si="41"/>
        <v>19609165</v>
      </c>
      <c r="CE45" s="129">
        <f t="shared" si="41"/>
        <v>43979632</v>
      </c>
      <c r="CF45" s="129">
        <f t="shared" si="41"/>
        <v>22724860</v>
      </c>
      <c r="CG45" s="284">
        <f t="shared" si="34"/>
        <v>51.67</v>
      </c>
      <c r="CH45" s="6">
        <f>SUM(CH46:CH48)</f>
        <v>19609165</v>
      </c>
      <c r="CI45" s="6">
        <f>SUM(CI46:CI48)</f>
        <v>43979632</v>
      </c>
      <c r="CJ45" s="6">
        <f>SUM(CJ46:CJ48)</f>
        <v>22724860</v>
      </c>
      <c r="CK45" s="235">
        <f t="shared" si="36"/>
        <v>51.67</v>
      </c>
    </row>
    <row r="46" spans="1:89" s="3" customFormat="1" ht="13.5" x14ac:dyDescent="0.25">
      <c r="A46" s="15" t="s">
        <v>45</v>
      </c>
      <c r="B46" s="30"/>
      <c r="C46" s="18"/>
      <c r="D46" s="18"/>
      <c r="E46" s="242"/>
      <c r="F46" s="18"/>
      <c r="G46" s="18"/>
      <c r="H46" s="18"/>
      <c r="I46" s="234"/>
      <c r="J46" s="18"/>
      <c r="K46" s="18"/>
      <c r="L46" s="18"/>
      <c r="M46" s="234"/>
      <c r="N46" s="30"/>
      <c r="O46" s="74"/>
      <c r="P46" s="74"/>
      <c r="Q46" s="234"/>
      <c r="R46" s="30"/>
      <c r="S46" s="74"/>
      <c r="T46" s="74"/>
      <c r="U46" s="234"/>
      <c r="V46" s="30"/>
      <c r="W46" s="74"/>
      <c r="X46" s="74"/>
      <c r="Y46" s="234"/>
      <c r="Z46" s="30"/>
      <c r="AA46" s="74"/>
      <c r="AB46" s="74"/>
      <c r="AC46" s="234"/>
      <c r="AD46" s="30"/>
      <c r="AE46" s="74"/>
      <c r="AF46" s="74"/>
      <c r="AG46" s="234"/>
      <c r="AH46" s="30"/>
      <c r="AI46" s="74"/>
      <c r="AJ46" s="74"/>
      <c r="AK46" s="234"/>
      <c r="AL46" s="30"/>
      <c r="AM46" s="74"/>
      <c r="AN46" s="74"/>
      <c r="AO46" s="234"/>
      <c r="AP46" s="30"/>
      <c r="AQ46" s="74"/>
      <c r="AR46" s="74"/>
      <c r="AS46" s="234"/>
      <c r="AT46" s="30"/>
      <c r="AU46" s="74"/>
      <c r="AV46" s="74"/>
      <c r="AW46" s="234"/>
      <c r="AX46" s="30"/>
      <c r="AY46" s="74"/>
      <c r="AZ46" s="74"/>
      <c r="BA46" s="234"/>
      <c r="BB46" s="161">
        <f t="shared" si="25"/>
        <v>0</v>
      </c>
      <c r="BC46" s="162">
        <f t="shared" si="26"/>
        <v>0</v>
      </c>
      <c r="BD46" s="162">
        <f t="shared" si="27"/>
        <v>0</v>
      </c>
      <c r="BE46" s="255"/>
      <c r="BF46" s="30"/>
      <c r="BG46" s="74"/>
      <c r="BH46" s="74"/>
      <c r="BI46" s="234"/>
      <c r="BJ46" s="30"/>
      <c r="BK46" s="74"/>
      <c r="BL46" s="74"/>
      <c r="BM46" s="234"/>
      <c r="BN46" s="30"/>
      <c r="BO46" s="74"/>
      <c r="BP46" s="74"/>
      <c r="BQ46" s="234"/>
      <c r="BR46" s="203">
        <f t="shared" si="28"/>
        <v>0</v>
      </c>
      <c r="BS46" s="204">
        <f t="shared" si="29"/>
        <v>0</v>
      </c>
      <c r="BT46" s="204">
        <f t="shared" si="30"/>
        <v>0</v>
      </c>
      <c r="BU46" s="267"/>
      <c r="BV46" s="115">
        <f t="shared" ref="BV46:BX48" si="43">B46+F46+J46+N46+R46+BR46+BB46</f>
        <v>0</v>
      </c>
      <c r="BW46" s="123">
        <f t="shared" si="43"/>
        <v>0</v>
      </c>
      <c r="BX46" s="123">
        <f t="shared" si="43"/>
        <v>0</v>
      </c>
      <c r="BY46" s="285"/>
      <c r="BZ46" s="30">
        <v>1003165</v>
      </c>
      <c r="CA46" s="18">
        <v>1003165</v>
      </c>
      <c r="CB46" s="18">
        <v>0</v>
      </c>
      <c r="CC46" s="234">
        <f t="shared" si="32"/>
        <v>0</v>
      </c>
      <c r="CD46" s="130">
        <f t="shared" si="41"/>
        <v>1003165</v>
      </c>
      <c r="CE46" s="129">
        <f t="shared" si="41"/>
        <v>1003165</v>
      </c>
      <c r="CF46" s="129">
        <f t="shared" si="41"/>
        <v>0</v>
      </c>
      <c r="CG46" s="285">
        <f t="shared" si="34"/>
        <v>0</v>
      </c>
      <c r="CH46" s="16">
        <f t="shared" ref="CH46:CJ48" si="44">CD46</f>
        <v>1003165</v>
      </c>
      <c r="CI46" s="16">
        <f t="shared" si="44"/>
        <v>1003165</v>
      </c>
      <c r="CJ46" s="16">
        <f t="shared" si="44"/>
        <v>0</v>
      </c>
      <c r="CK46" s="234">
        <f t="shared" si="36"/>
        <v>0</v>
      </c>
    </row>
    <row r="47" spans="1:89" s="3" customFormat="1" ht="13.5" x14ac:dyDescent="0.25">
      <c r="A47" s="15" t="s">
        <v>46</v>
      </c>
      <c r="B47" s="30"/>
      <c r="C47" s="18">
        <v>19688246</v>
      </c>
      <c r="D47" s="18">
        <v>19688246</v>
      </c>
      <c r="E47" s="242">
        <f>ROUND(D47/C47*100,2)</f>
        <v>100</v>
      </c>
      <c r="F47" s="18"/>
      <c r="G47" s="18"/>
      <c r="H47" s="18"/>
      <c r="I47" s="234"/>
      <c r="J47" s="18"/>
      <c r="K47" s="18"/>
      <c r="L47" s="18"/>
      <c r="M47" s="234"/>
      <c r="N47" s="30"/>
      <c r="O47" s="74"/>
      <c r="P47" s="74"/>
      <c r="Q47" s="234"/>
      <c r="R47" s="30"/>
      <c r="S47" s="74"/>
      <c r="T47" s="74"/>
      <c r="U47" s="234"/>
      <c r="V47" s="30"/>
      <c r="W47" s="74"/>
      <c r="X47" s="74"/>
      <c r="Y47" s="234"/>
      <c r="Z47" s="30"/>
      <c r="AA47" s="74"/>
      <c r="AB47" s="74"/>
      <c r="AC47" s="234"/>
      <c r="AD47" s="30"/>
      <c r="AE47" s="74"/>
      <c r="AF47" s="74"/>
      <c r="AG47" s="234"/>
      <c r="AH47" s="30"/>
      <c r="AI47" s="74"/>
      <c r="AJ47" s="74"/>
      <c r="AK47" s="234"/>
      <c r="AL47" s="30"/>
      <c r="AM47" s="74"/>
      <c r="AN47" s="74"/>
      <c r="AO47" s="234"/>
      <c r="AP47" s="30"/>
      <c r="AQ47" s="74"/>
      <c r="AR47" s="74"/>
      <c r="AS47" s="234"/>
      <c r="AT47" s="30"/>
      <c r="AU47" s="74"/>
      <c r="AV47" s="74"/>
      <c r="AW47" s="234"/>
      <c r="AX47" s="30"/>
      <c r="AY47" s="74"/>
      <c r="AZ47" s="74"/>
      <c r="BA47" s="234"/>
      <c r="BB47" s="161">
        <f t="shared" si="25"/>
        <v>0</v>
      </c>
      <c r="BC47" s="162">
        <f t="shared" si="26"/>
        <v>0</v>
      </c>
      <c r="BD47" s="162">
        <f t="shared" si="27"/>
        <v>0</v>
      </c>
      <c r="BE47" s="255"/>
      <c r="BF47" s="30"/>
      <c r="BG47" s="74"/>
      <c r="BH47" s="74"/>
      <c r="BI47" s="234"/>
      <c r="BJ47" s="30"/>
      <c r="BK47" s="74"/>
      <c r="BL47" s="74"/>
      <c r="BM47" s="234"/>
      <c r="BN47" s="30"/>
      <c r="BO47" s="74"/>
      <c r="BP47" s="74"/>
      <c r="BQ47" s="234"/>
      <c r="BR47" s="203">
        <f t="shared" si="28"/>
        <v>0</v>
      </c>
      <c r="BS47" s="204">
        <f t="shared" si="29"/>
        <v>0</v>
      </c>
      <c r="BT47" s="204">
        <f t="shared" si="30"/>
        <v>0</v>
      </c>
      <c r="BU47" s="267"/>
      <c r="BV47" s="115">
        <f t="shared" si="43"/>
        <v>0</v>
      </c>
      <c r="BW47" s="123">
        <f t="shared" si="43"/>
        <v>19688246</v>
      </c>
      <c r="BX47" s="123">
        <f t="shared" si="43"/>
        <v>19688246</v>
      </c>
      <c r="BY47" s="285">
        <f>ROUND(BX47/BW47*100,2)</f>
        <v>100</v>
      </c>
      <c r="BZ47" s="30">
        <v>17406000</v>
      </c>
      <c r="CA47" s="18">
        <v>21160577</v>
      </c>
      <c r="CB47" s="18">
        <v>908970</v>
      </c>
      <c r="CC47" s="234">
        <f t="shared" si="32"/>
        <v>4.3</v>
      </c>
      <c r="CD47" s="130">
        <f t="shared" si="41"/>
        <v>17406000</v>
      </c>
      <c r="CE47" s="129">
        <f t="shared" si="41"/>
        <v>40848823</v>
      </c>
      <c r="CF47" s="129">
        <f t="shared" si="41"/>
        <v>20597216</v>
      </c>
      <c r="CG47" s="285">
        <f t="shared" si="34"/>
        <v>50.42</v>
      </c>
      <c r="CH47" s="16">
        <f t="shared" si="44"/>
        <v>17406000</v>
      </c>
      <c r="CI47" s="16">
        <f t="shared" si="44"/>
        <v>40848823</v>
      </c>
      <c r="CJ47" s="16">
        <f t="shared" si="44"/>
        <v>20597216</v>
      </c>
      <c r="CK47" s="234">
        <f t="shared" si="36"/>
        <v>50.42</v>
      </c>
    </row>
    <row r="48" spans="1:89" s="3" customFormat="1" ht="14.25" thickBot="1" x14ac:dyDescent="0.3">
      <c r="A48" s="15" t="s">
        <v>47</v>
      </c>
      <c r="B48" s="41"/>
      <c r="C48" s="19"/>
      <c r="D48" s="19"/>
      <c r="E48" s="247"/>
      <c r="F48" s="19"/>
      <c r="G48" s="19"/>
      <c r="H48" s="19"/>
      <c r="I48" s="239"/>
      <c r="J48" s="19"/>
      <c r="K48" s="19"/>
      <c r="L48" s="19"/>
      <c r="M48" s="239"/>
      <c r="N48" s="41"/>
      <c r="O48" s="112"/>
      <c r="P48" s="112"/>
      <c r="Q48" s="239"/>
      <c r="R48" s="41"/>
      <c r="S48" s="112"/>
      <c r="T48" s="112"/>
      <c r="U48" s="239"/>
      <c r="V48" s="41"/>
      <c r="W48" s="112"/>
      <c r="X48" s="112"/>
      <c r="Y48" s="239"/>
      <c r="Z48" s="41"/>
      <c r="AA48" s="112"/>
      <c r="AB48" s="112"/>
      <c r="AC48" s="239"/>
      <c r="AD48" s="41"/>
      <c r="AE48" s="112"/>
      <c r="AF48" s="112"/>
      <c r="AG48" s="239"/>
      <c r="AH48" s="41"/>
      <c r="AI48" s="112"/>
      <c r="AJ48" s="112"/>
      <c r="AK48" s="239"/>
      <c r="AL48" s="41"/>
      <c r="AM48" s="112"/>
      <c r="AN48" s="112"/>
      <c r="AO48" s="239"/>
      <c r="AP48" s="41"/>
      <c r="AQ48" s="112"/>
      <c r="AR48" s="112"/>
      <c r="AS48" s="239"/>
      <c r="AT48" s="41"/>
      <c r="AU48" s="112"/>
      <c r="AV48" s="112"/>
      <c r="AW48" s="239"/>
      <c r="AX48" s="41"/>
      <c r="AY48" s="112"/>
      <c r="AZ48" s="112"/>
      <c r="BA48" s="239"/>
      <c r="BB48" s="179">
        <f t="shared" si="25"/>
        <v>0</v>
      </c>
      <c r="BC48" s="180">
        <f t="shared" si="26"/>
        <v>0</v>
      </c>
      <c r="BD48" s="180">
        <f t="shared" si="27"/>
        <v>0</v>
      </c>
      <c r="BE48" s="262"/>
      <c r="BF48" s="41"/>
      <c r="BG48" s="112"/>
      <c r="BH48" s="112"/>
      <c r="BI48" s="239"/>
      <c r="BJ48" s="41"/>
      <c r="BK48" s="112"/>
      <c r="BL48" s="112"/>
      <c r="BM48" s="239"/>
      <c r="BN48" s="41"/>
      <c r="BO48" s="112"/>
      <c r="BP48" s="112"/>
      <c r="BQ48" s="239"/>
      <c r="BR48" s="221">
        <f t="shared" si="28"/>
        <v>0</v>
      </c>
      <c r="BS48" s="222">
        <f t="shared" si="29"/>
        <v>0</v>
      </c>
      <c r="BT48" s="222">
        <f t="shared" si="30"/>
        <v>0</v>
      </c>
      <c r="BU48" s="274"/>
      <c r="BV48" s="115">
        <f t="shared" si="43"/>
        <v>0</v>
      </c>
      <c r="BW48" s="126">
        <f t="shared" si="43"/>
        <v>0</v>
      </c>
      <c r="BX48" s="126">
        <f t="shared" si="43"/>
        <v>0</v>
      </c>
      <c r="BY48" s="287"/>
      <c r="BZ48" s="41">
        <v>1200000</v>
      </c>
      <c r="CA48" s="19">
        <v>2127644</v>
      </c>
      <c r="CB48" s="19">
        <v>2127644</v>
      </c>
      <c r="CC48" s="239">
        <f t="shared" si="32"/>
        <v>100</v>
      </c>
      <c r="CD48" s="141">
        <f t="shared" si="41"/>
        <v>1200000</v>
      </c>
      <c r="CE48" s="146">
        <f t="shared" si="41"/>
        <v>2127644</v>
      </c>
      <c r="CF48" s="146">
        <f t="shared" si="41"/>
        <v>2127644</v>
      </c>
      <c r="CG48" s="287">
        <f t="shared" si="34"/>
        <v>100</v>
      </c>
      <c r="CH48" s="17">
        <f t="shared" si="44"/>
        <v>1200000</v>
      </c>
      <c r="CI48" s="17">
        <f t="shared" si="44"/>
        <v>2127644</v>
      </c>
      <c r="CJ48" s="17">
        <f t="shared" si="44"/>
        <v>2127644</v>
      </c>
      <c r="CK48" s="239">
        <f t="shared" si="36"/>
        <v>100</v>
      </c>
    </row>
    <row r="49" spans="1:90" s="3" customFormat="1" ht="14.25" thickBot="1" x14ac:dyDescent="0.3">
      <c r="A49" s="103" t="s">
        <v>30</v>
      </c>
      <c r="B49" s="88">
        <f>B43+B44+B45</f>
        <v>3024835</v>
      </c>
      <c r="C49" s="88">
        <f>C43+C44+C45</f>
        <v>25865818</v>
      </c>
      <c r="D49" s="88">
        <f>D43+D44+D45</f>
        <v>25763413</v>
      </c>
      <c r="E49" s="246">
        <f>ROUND(D49/C49*100,2)</f>
        <v>99.6</v>
      </c>
      <c r="F49" s="89">
        <f>F43+F44+F45</f>
        <v>2850081</v>
      </c>
      <c r="G49" s="89">
        <f>G43+G44+G45</f>
        <v>23946081</v>
      </c>
      <c r="H49" s="89">
        <f>H43+H44+H45</f>
        <v>10969258</v>
      </c>
      <c r="I49" s="241">
        <f>ROUND(H49/G49*100,2)</f>
        <v>45.81</v>
      </c>
      <c r="J49" s="89">
        <f>J43+J44+J45</f>
        <v>2540000</v>
      </c>
      <c r="K49" s="89">
        <f>K43+K44+K45</f>
        <v>1400000</v>
      </c>
      <c r="L49" s="89">
        <f>L43+L44+L45</f>
        <v>1396098</v>
      </c>
      <c r="M49" s="241">
        <f>ROUND(L49/K49*100,2)</f>
        <v>99.72</v>
      </c>
      <c r="N49" s="88">
        <f>N43+N44+N45</f>
        <v>5250000</v>
      </c>
      <c r="O49" s="91">
        <f>O43+O44+O45</f>
        <v>5000000</v>
      </c>
      <c r="P49" s="91">
        <f>P43+P44+P45</f>
        <v>4798389</v>
      </c>
      <c r="Q49" s="241">
        <f>ROUND(P49/O49*100,2)</f>
        <v>95.97</v>
      </c>
      <c r="R49" s="88">
        <f>R43+R44+R45</f>
        <v>2001000</v>
      </c>
      <c r="S49" s="91">
        <f>S43+S44+S45</f>
        <v>2001000</v>
      </c>
      <c r="T49" s="91">
        <f>T43+T44+T45</f>
        <v>845514</v>
      </c>
      <c r="U49" s="241">
        <f>ROUND(T49/S49*100,2)</f>
        <v>42.25</v>
      </c>
      <c r="V49" s="88">
        <f>V43+V44+V45</f>
        <v>1050000</v>
      </c>
      <c r="W49" s="91">
        <f>W43+W44+W45</f>
        <v>960980</v>
      </c>
      <c r="X49" s="91">
        <f>X43+X44+X45</f>
        <v>871010</v>
      </c>
      <c r="Y49" s="241"/>
      <c r="Z49" s="88">
        <f>Z43+Z44+Z45</f>
        <v>985584</v>
      </c>
      <c r="AA49" s="91">
        <f>AA43+AA44+AA45</f>
        <v>100804</v>
      </c>
      <c r="AB49" s="91">
        <f>AB43+AB44+AB45</f>
        <v>0</v>
      </c>
      <c r="AC49" s="241">
        <f>ROUND(AB49/AA49*100,2)</f>
        <v>0</v>
      </c>
      <c r="AD49" s="88">
        <f>AD43+AD44+AD45</f>
        <v>4130000</v>
      </c>
      <c r="AE49" s="91">
        <f>AE43+AE44+AE45</f>
        <v>4130000</v>
      </c>
      <c r="AF49" s="91">
        <f>AF43+AF44+AF45</f>
        <v>3364950</v>
      </c>
      <c r="AG49" s="241">
        <f>ROUND(AF49/AE49*100,2)</f>
        <v>81.48</v>
      </c>
      <c r="AH49" s="88">
        <f>AH43+AH44+AH45</f>
        <v>0</v>
      </c>
      <c r="AI49" s="91">
        <f>AI43+AI44+AI45</f>
        <v>537416</v>
      </c>
      <c r="AJ49" s="91">
        <f>AJ43+AJ44+AJ45</f>
        <v>135139</v>
      </c>
      <c r="AK49" s="241">
        <f>ROUND(AJ49/AI49*100,2)</f>
        <v>25.15</v>
      </c>
      <c r="AL49" s="88">
        <f>AL43+AL44+AL45</f>
        <v>0</v>
      </c>
      <c r="AM49" s="91">
        <f>AM43+AM44+AM45</f>
        <v>447302</v>
      </c>
      <c r="AN49" s="91">
        <f>AN43+AN44+AN45</f>
        <v>210180</v>
      </c>
      <c r="AO49" s="241">
        <f>ROUND(AN49/AM49*100,2)</f>
        <v>46.99</v>
      </c>
      <c r="AP49" s="88">
        <f>AP43+AP44+AP45</f>
        <v>0</v>
      </c>
      <c r="AQ49" s="91">
        <f>AQ43+AQ44+AQ45</f>
        <v>1010</v>
      </c>
      <c r="AR49" s="91">
        <f>AR43+AR44+AR45</f>
        <v>0</v>
      </c>
      <c r="AS49" s="241">
        <f>ROUND(AR49/AQ49*100,2)</f>
        <v>0</v>
      </c>
      <c r="AT49" s="88">
        <f>AT43+AT44+AT45</f>
        <v>1066000</v>
      </c>
      <c r="AU49" s="91">
        <f>AU43+AU44+AU45</f>
        <v>1066000</v>
      </c>
      <c r="AV49" s="91">
        <f>AV43+AV44+AV45</f>
        <v>148590</v>
      </c>
      <c r="AW49" s="241">
        <f>ROUND(AV49/AU49*100,2)</f>
        <v>13.94</v>
      </c>
      <c r="AX49" s="88">
        <f>AX43+AX44+AX45</f>
        <v>304800</v>
      </c>
      <c r="AY49" s="91">
        <f>AY43+AY44+AY45</f>
        <v>304800</v>
      </c>
      <c r="AZ49" s="91">
        <f>AZ43+AZ44+AZ45</f>
        <v>273470</v>
      </c>
      <c r="BA49" s="241">
        <f>ROUND(AZ49/AY49*100,2)</f>
        <v>89.72</v>
      </c>
      <c r="BB49" s="167">
        <f t="shared" si="25"/>
        <v>7536384</v>
      </c>
      <c r="BC49" s="168">
        <f t="shared" si="26"/>
        <v>7548312</v>
      </c>
      <c r="BD49" s="168">
        <f t="shared" si="27"/>
        <v>5003339</v>
      </c>
      <c r="BE49" s="258">
        <f>ROUND(BD49/BC49*100,2)</f>
        <v>66.28</v>
      </c>
      <c r="BF49" s="88">
        <f>BF43+BF44+BF45</f>
        <v>1470000</v>
      </c>
      <c r="BG49" s="91">
        <f>BG43+BG44+BG45</f>
        <v>102550</v>
      </c>
      <c r="BH49" s="91">
        <f>BH43+BH44+BH45</f>
        <v>102550</v>
      </c>
      <c r="BI49" s="241">
        <f>ROUND(BH49/BG49*100,2)</f>
        <v>100</v>
      </c>
      <c r="BJ49" s="88">
        <f>BJ43+BJ44+BJ45</f>
        <v>480000</v>
      </c>
      <c r="BK49" s="91">
        <f>BK43+BK44+BK45</f>
        <v>32698</v>
      </c>
      <c r="BL49" s="91">
        <f>BL43+BL44+BL45</f>
        <v>32698</v>
      </c>
      <c r="BM49" s="241"/>
      <c r="BN49" s="88">
        <f>BN43+BN44+BN45</f>
        <v>0</v>
      </c>
      <c r="BO49" s="91">
        <f>BO43+BO44+BO45</f>
        <v>18990</v>
      </c>
      <c r="BP49" s="91">
        <f>BP43+BP44+BP45</f>
        <v>18990</v>
      </c>
      <c r="BQ49" s="241">
        <f>ROUND(BP49/BO49*100,2)</f>
        <v>100</v>
      </c>
      <c r="BR49" s="209">
        <f t="shared" si="28"/>
        <v>1950000</v>
      </c>
      <c r="BS49" s="210">
        <f t="shared" si="29"/>
        <v>154238</v>
      </c>
      <c r="BT49" s="210">
        <f t="shared" si="30"/>
        <v>154238</v>
      </c>
      <c r="BU49" s="270">
        <f>ROUND(BT49/BS49*100,2)</f>
        <v>100</v>
      </c>
      <c r="BV49" s="116">
        <f>BV43+BV44+BV45</f>
        <v>25152300</v>
      </c>
      <c r="BW49" s="121">
        <f>BW43+BW44+BW45</f>
        <v>65915449</v>
      </c>
      <c r="BX49" s="121">
        <f>BX43+BX44+BX45</f>
        <v>48930249</v>
      </c>
      <c r="BY49" s="241">
        <f>ROUND(BX49/BW49*100,2)</f>
        <v>74.23</v>
      </c>
      <c r="BZ49" s="88">
        <f>BZ43+BZ44+BZ45</f>
        <v>1539492944</v>
      </c>
      <c r="CA49" s="109">
        <f>CA43+CA44+CA45</f>
        <v>5370355814</v>
      </c>
      <c r="CB49" s="109">
        <f>CB43+CB44+CB45</f>
        <v>815021834</v>
      </c>
      <c r="CC49" s="252">
        <f t="shared" si="32"/>
        <v>15.18</v>
      </c>
      <c r="CD49" s="108">
        <f>CD43+CD44+CD45</f>
        <v>1564645244</v>
      </c>
      <c r="CE49" s="109">
        <f>CE43+CE44+CE45</f>
        <v>5436271263</v>
      </c>
      <c r="CF49" s="109">
        <f>CF43+CF44+CF45</f>
        <v>863952083</v>
      </c>
      <c r="CG49" s="252">
        <f t="shared" si="34"/>
        <v>15.89</v>
      </c>
      <c r="CH49" s="90">
        <f>CH43+CH44+CH45</f>
        <v>1564645244</v>
      </c>
      <c r="CI49" s="90">
        <f>CI43+CI44+CI45</f>
        <v>5436271263</v>
      </c>
      <c r="CJ49" s="90">
        <f>CJ43+CJ44+CJ45</f>
        <v>863952083</v>
      </c>
      <c r="CK49" s="241">
        <f t="shared" si="36"/>
        <v>15.89</v>
      </c>
    </row>
    <row r="50" spans="1:90" s="4" customFormat="1" ht="15.75" customHeight="1" thickBot="1" x14ac:dyDescent="0.3">
      <c r="A50" s="105" t="s">
        <v>31</v>
      </c>
      <c r="B50" s="97">
        <f>B49+B42</f>
        <v>49503257</v>
      </c>
      <c r="C50" s="97">
        <f>C49+C42</f>
        <v>78155540</v>
      </c>
      <c r="D50" s="97">
        <f>D49+D42</f>
        <v>77319560</v>
      </c>
      <c r="E50" s="248">
        <f>ROUND(D50/C50*100,2)</f>
        <v>98.93</v>
      </c>
      <c r="F50" s="95">
        <f>F49+F42</f>
        <v>215557926</v>
      </c>
      <c r="G50" s="95">
        <f>G49+G42</f>
        <v>271979123</v>
      </c>
      <c r="H50" s="95">
        <f>H49+H42</f>
        <v>198384462</v>
      </c>
      <c r="I50" s="251">
        <f>ROUND(H50/G50*100,2)</f>
        <v>72.94</v>
      </c>
      <c r="J50" s="95">
        <f>J49+J42</f>
        <v>57454784</v>
      </c>
      <c r="K50" s="95">
        <f>K49+K42</f>
        <v>65542339</v>
      </c>
      <c r="L50" s="95">
        <f>L49+L42</f>
        <v>62867759</v>
      </c>
      <c r="M50" s="251">
        <f>ROUND(L50/K50*100,2)</f>
        <v>95.92</v>
      </c>
      <c r="N50" s="97">
        <f>N49+N42</f>
        <v>386268859</v>
      </c>
      <c r="O50" s="94">
        <f>O49+O42</f>
        <v>389693011</v>
      </c>
      <c r="P50" s="94">
        <f>P49+P42</f>
        <v>377374937</v>
      </c>
      <c r="Q50" s="251">
        <f>ROUND(P50/O50*100,2)</f>
        <v>96.84</v>
      </c>
      <c r="R50" s="97">
        <f>R49+R42</f>
        <v>279723177</v>
      </c>
      <c r="S50" s="94">
        <f>S49+S42</f>
        <v>340880494</v>
      </c>
      <c r="T50" s="94">
        <f>T49+T42</f>
        <v>309974472</v>
      </c>
      <c r="U50" s="251">
        <f>ROUND(T50/S50*100,2)</f>
        <v>90.93</v>
      </c>
      <c r="V50" s="97">
        <f>V49+V42</f>
        <v>92886622</v>
      </c>
      <c r="W50" s="94">
        <f>W49+W42</f>
        <v>95397676</v>
      </c>
      <c r="X50" s="94">
        <f>X49+X42</f>
        <v>92042941</v>
      </c>
      <c r="Y50" s="251">
        <f>ROUND(X50/W50*100,2)</f>
        <v>96.48</v>
      </c>
      <c r="Z50" s="97">
        <f>Z49+Z42</f>
        <v>23934867</v>
      </c>
      <c r="AA50" s="94">
        <f>AA49+AA42</f>
        <v>26030412</v>
      </c>
      <c r="AB50" s="94">
        <f>AB49+AB42</f>
        <v>24479524</v>
      </c>
      <c r="AC50" s="251">
        <f>ROUND(AB50/AA50*100,2)</f>
        <v>94.04</v>
      </c>
      <c r="AD50" s="97">
        <f>AD49+AD42</f>
        <v>54365503</v>
      </c>
      <c r="AE50" s="94">
        <f>AE49+AE42</f>
        <v>52852920</v>
      </c>
      <c r="AF50" s="94">
        <f>AF49+AF42</f>
        <v>50494720</v>
      </c>
      <c r="AG50" s="251">
        <f>ROUND(AF50/AE50*100,2)</f>
        <v>95.54</v>
      </c>
      <c r="AH50" s="97">
        <f>AH49+AH42</f>
        <v>0</v>
      </c>
      <c r="AI50" s="94">
        <f>AI49+AI42</f>
        <v>29860872</v>
      </c>
      <c r="AJ50" s="94">
        <f>AJ49+AJ42</f>
        <v>26229893</v>
      </c>
      <c r="AK50" s="251">
        <f>ROUND(AJ50/AI50*100,2)</f>
        <v>87.84</v>
      </c>
      <c r="AL50" s="97">
        <f>AL49+AL42</f>
        <v>0</v>
      </c>
      <c r="AM50" s="94">
        <f>AM49+AM42</f>
        <v>7766523</v>
      </c>
      <c r="AN50" s="94">
        <f>AN49+AN42</f>
        <v>6297245</v>
      </c>
      <c r="AO50" s="251">
        <f>ROUND(AN50/AM50*100,2)</f>
        <v>81.08</v>
      </c>
      <c r="AP50" s="97">
        <f>AP49+AP42</f>
        <v>0</v>
      </c>
      <c r="AQ50" s="94">
        <f>AQ49+AQ42</f>
        <v>6795536</v>
      </c>
      <c r="AR50" s="94">
        <f>AR49+AR42</f>
        <v>4874575</v>
      </c>
      <c r="AS50" s="251">
        <f>ROUND(AR50/AQ50*100,2)</f>
        <v>71.73</v>
      </c>
      <c r="AT50" s="97">
        <f>AT49+AT42</f>
        <v>20730600</v>
      </c>
      <c r="AU50" s="94">
        <f>AU49+AU42</f>
        <v>22653641</v>
      </c>
      <c r="AV50" s="94">
        <f>AV49+AV42</f>
        <v>18978107</v>
      </c>
      <c r="AW50" s="251">
        <f>ROUND(AV50/AU50*100,2)</f>
        <v>83.78</v>
      </c>
      <c r="AX50" s="97">
        <f>AX49+AX42</f>
        <v>17327369</v>
      </c>
      <c r="AY50" s="94">
        <f>AY49+AY42</f>
        <v>18933311</v>
      </c>
      <c r="AZ50" s="94">
        <f>AZ49+AZ42</f>
        <v>17825418</v>
      </c>
      <c r="BA50" s="251">
        <f>ROUND(AZ50/AY50*100,2)</f>
        <v>94.15</v>
      </c>
      <c r="BB50" s="173">
        <f t="shared" si="25"/>
        <v>209244961</v>
      </c>
      <c r="BC50" s="181">
        <f t="shared" si="26"/>
        <v>260290891</v>
      </c>
      <c r="BD50" s="181">
        <f t="shared" si="27"/>
        <v>241222423</v>
      </c>
      <c r="BE50" s="263">
        <f>ROUND(BD50/BC50*100,2)</f>
        <v>92.67</v>
      </c>
      <c r="BF50" s="97">
        <f>BF49+BF42</f>
        <v>88497311</v>
      </c>
      <c r="BG50" s="94">
        <f>BG49+BG42</f>
        <v>62529850</v>
      </c>
      <c r="BH50" s="94">
        <f>BH49+BH42</f>
        <v>62529850</v>
      </c>
      <c r="BI50" s="251">
        <f>ROUND(BH50/BG50*100,2)</f>
        <v>100</v>
      </c>
      <c r="BJ50" s="97">
        <f>BJ49+BJ42</f>
        <v>19814529</v>
      </c>
      <c r="BK50" s="94">
        <f>BK49+BK42</f>
        <v>10908938</v>
      </c>
      <c r="BL50" s="94">
        <f>BL49+BL42</f>
        <v>10908938</v>
      </c>
      <c r="BM50" s="251">
        <f>ROUND(BL50/BK50*100,2)</f>
        <v>100</v>
      </c>
      <c r="BN50" s="97">
        <f>BN49+BN42</f>
        <v>15424650</v>
      </c>
      <c r="BO50" s="94">
        <f>BO49+BO42</f>
        <v>8462497</v>
      </c>
      <c r="BP50" s="94">
        <f>BP49+BP42</f>
        <v>8462497</v>
      </c>
      <c r="BQ50" s="251">
        <f>ROUND(BP50/BO50*100,2)</f>
        <v>100</v>
      </c>
      <c r="BR50" s="215">
        <f t="shared" si="28"/>
        <v>123736490</v>
      </c>
      <c r="BS50" s="223">
        <f t="shared" si="29"/>
        <v>81901285</v>
      </c>
      <c r="BT50" s="223">
        <f t="shared" si="30"/>
        <v>81901285</v>
      </c>
      <c r="BU50" s="275">
        <f>ROUND(BT50/BS50*100,2)</f>
        <v>100</v>
      </c>
      <c r="BV50" s="118">
        <f>BV49+BV42</f>
        <v>1321489454</v>
      </c>
      <c r="BW50" s="127">
        <f>BW49+BW42</f>
        <v>1488442683</v>
      </c>
      <c r="BX50" s="127">
        <f>BX49+BX42</f>
        <v>1349044898</v>
      </c>
      <c r="BY50" s="251">
        <f>ROUND(BX50/BW50*100,2)</f>
        <v>90.63</v>
      </c>
      <c r="BZ50" s="97">
        <f>BZ49+BZ42</f>
        <v>2679344843</v>
      </c>
      <c r="CA50" s="135">
        <f>CA49+CA42</f>
        <v>6589467821</v>
      </c>
      <c r="CB50" s="135">
        <f>CB49+CB42</f>
        <v>1656609999</v>
      </c>
      <c r="CC50" s="292">
        <f t="shared" si="32"/>
        <v>25.14</v>
      </c>
      <c r="CD50" s="140">
        <f>CD49+CD42</f>
        <v>4000834297</v>
      </c>
      <c r="CE50" s="135">
        <f>CE49+CE42</f>
        <v>8077910504</v>
      </c>
      <c r="CF50" s="135">
        <f>CF49+CF42</f>
        <v>3005654897</v>
      </c>
      <c r="CG50" s="292">
        <f t="shared" si="34"/>
        <v>37.21</v>
      </c>
      <c r="CH50" s="96">
        <f>CH49+CH42</f>
        <v>4000834297</v>
      </c>
      <c r="CI50" s="96">
        <f>CI49+CI42</f>
        <v>8077910504</v>
      </c>
      <c r="CJ50" s="96">
        <f>CJ49+CJ42</f>
        <v>3005654897</v>
      </c>
      <c r="CK50" s="251">
        <f t="shared" si="36"/>
        <v>37.21</v>
      </c>
    </row>
    <row r="51" spans="1:90" s="3" customFormat="1" ht="15.75" customHeight="1" thickBot="1" x14ac:dyDescent="0.3">
      <c r="A51" s="107" t="s">
        <v>32</v>
      </c>
      <c r="B51" s="108">
        <v>0</v>
      </c>
      <c r="C51" s="108">
        <v>0</v>
      </c>
      <c r="D51" s="108">
        <v>0</v>
      </c>
      <c r="E51" s="249"/>
      <c r="F51" s="109">
        <v>0</v>
      </c>
      <c r="G51" s="109">
        <v>0</v>
      </c>
      <c r="H51" s="109">
        <v>0</v>
      </c>
      <c r="I51" s="252"/>
      <c r="J51" s="109">
        <v>0</v>
      </c>
      <c r="K51" s="109">
        <v>0</v>
      </c>
      <c r="L51" s="109">
        <v>0</v>
      </c>
      <c r="M51" s="252"/>
      <c r="N51" s="108">
        <v>0</v>
      </c>
      <c r="O51" s="113">
        <v>0</v>
      </c>
      <c r="P51" s="113">
        <v>0</v>
      </c>
      <c r="Q51" s="252"/>
      <c r="R51" s="108">
        <v>0</v>
      </c>
      <c r="S51" s="113">
        <v>0</v>
      </c>
      <c r="T51" s="113">
        <v>0</v>
      </c>
      <c r="U51" s="252"/>
      <c r="V51" s="108">
        <v>0</v>
      </c>
      <c r="W51" s="113">
        <v>0</v>
      </c>
      <c r="X51" s="113">
        <v>0</v>
      </c>
      <c r="Y51" s="252"/>
      <c r="Z51" s="108">
        <v>0</v>
      </c>
      <c r="AA51" s="113">
        <v>0</v>
      </c>
      <c r="AB51" s="113">
        <v>0</v>
      </c>
      <c r="AC51" s="252"/>
      <c r="AD51" s="108">
        <v>0</v>
      </c>
      <c r="AE51" s="113">
        <v>0</v>
      </c>
      <c r="AF51" s="113">
        <v>0</v>
      </c>
      <c r="AG51" s="252"/>
      <c r="AH51" s="108">
        <v>0</v>
      </c>
      <c r="AI51" s="113">
        <v>0</v>
      </c>
      <c r="AJ51" s="113">
        <v>0</v>
      </c>
      <c r="AK51" s="252"/>
      <c r="AL51" s="108">
        <v>0</v>
      </c>
      <c r="AM51" s="113">
        <v>0</v>
      </c>
      <c r="AN51" s="113">
        <v>0</v>
      </c>
      <c r="AO51" s="252"/>
      <c r="AP51" s="108">
        <v>0</v>
      </c>
      <c r="AQ51" s="113">
        <v>0</v>
      </c>
      <c r="AR51" s="113">
        <v>0</v>
      </c>
      <c r="AS51" s="252"/>
      <c r="AT51" s="108">
        <v>0</v>
      </c>
      <c r="AU51" s="113">
        <v>0</v>
      </c>
      <c r="AV51" s="113">
        <v>0</v>
      </c>
      <c r="AW51" s="252"/>
      <c r="AX51" s="108">
        <v>0</v>
      </c>
      <c r="AY51" s="113">
        <v>0</v>
      </c>
      <c r="AZ51" s="113">
        <v>0</v>
      </c>
      <c r="BA51" s="252"/>
      <c r="BB51" s="182">
        <f t="shared" si="25"/>
        <v>0</v>
      </c>
      <c r="BC51" s="183">
        <f>W51+AA51+AE51+AU51+AY51+AQ51+AM51+AI51</f>
        <v>0</v>
      </c>
      <c r="BD51" s="183">
        <f>X51+AB51+AF51+AV51+AZ51</f>
        <v>0</v>
      </c>
      <c r="BE51" s="264"/>
      <c r="BF51" s="108">
        <v>0</v>
      </c>
      <c r="BG51" s="113">
        <v>0</v>
      </c>
      <c r="BH51" s="113">
        <v>0</v>
      </c>
      <c r="BI51" s="252"/>
      <c r="BJ51" s="108">
        <v>0</v>
      </c>
      <c r="BK51" s="113">
        <v>0</v>
      </c>
      <c r="BL51" s="113">
        <v>0</v>
      </c>
      <c r="BM51" s="252"/>
      <c r="BN51" s="108">
        <v>0</v>
      </c>
      <c r="BO51" s="113">
        <v>0</v>
      </c>
      <c r="BP51" s="113">
        <v>0</v>
      </c>
      <c r="BQ51" s="252"/>
      <c r="BR51" s="224">
        <f t="shared" si="28"/>
        <v>0</v>
      </c>
      <c r="BS51" s="225">
        <f t="shared" si="29"/>
        <v>0</v>
      </c>
      <c r="BT51" s="225">
        <f t="shared" si="30"/>
        <v>0</v>
      </c>
      <c r="BU51" s="276"/>
      <c r="BV51" s="116">
        <f>B51+F51+J51+N51+R51+BR51+BB51</f>
        <v>0</v>
      </c>
      <c r="BW51" s="121">
        <f>C51+G51+K51+O51+S51+BS51+BC51</f>
        <v>0</v>
      </c>
      <c r="BX51" s="121">
        <f>D51+H51+L51+P51+T51+BT51+BD51</f>
        <v>0</v>
      </c>
      <c r="BY51" s="252"/>
      <c r="BZ51" s="108">
        <f>34526720+BV23</f>
        <v>1094350713</v>
      </c>
      <c r="CA51" s="109">
        <f>34526720+BW23</f>
        <v>1066530617</v>
      </c>
      <c r="CB51" s="109">
        <f>34526720+BX23</f>
        <v>1065400970</v>
      </c>
      <c r="CC51" s="252">
        <f t="shared" si="32"/>
        <v>99.89</v>
      </c>
      <c r="CD51" s="108">
        <f>BZ51+BV51</f>
        <v>1094350713</v>
      </c>
      <c r="CE51" s="109">
        <f>CA51+BW51</f>
        <v>1066530617</v>
      </c>
      <c r="CF51" s="109">
        <f>CB51+BX51</f>
        <v>1065400970</v>
      </c>
      <c r="CG51" s="252">
        <f t="shared" si="34"/>
        <v>99.89</v>
      </c>
      <c r="CH51" s="92">
        <f>CD51-BV23</f>
        <v>34526720</v>
      </c>
      <c r="CI51" s="92">
        <f>CE51-BW23</f>
        <v>34526720</v>
      </c>
      <c r="CJ51" s="92">
        <f>CF51-BX23</f>
        <v>34526720</v>
      </c>
      <c r="CK51" s="252">
        <f t="shared" si="36"/>
        <v>100</v>
      </c>
      <c r="CL51" s="8"/>
    </row>
    <row r="52" spans="1:90" s="4" customFormat="1" ht="15.75" customHeight="1" thickBot="1" x14ac:dyDescent="0.3">
      <c r="A52" s="110" t="s">
        <v>7</v>
      </c>
      <c r="B52" s="102">
        <f>B51+B50</f>
        <v>49503257</v>
      </c>
      <c r="C52" s="102">
        <f>C51+C50</f>
        <v>78155540</v>
      </c>
      <c r="D52" s="102">
        <f>D51+D50</f>
        <v>77319560</v>
      </c>
      <c r="E52" s="250">
        <f>ROUND(D52/C52*100,2)</f>
        <v>98.93</v>
      </c>
      <c r="F52" s="100">
        <f>F51+F50</f>
        <v>215557926</v>
      </c>
      <c r="G52" s="100">
        <f>G51+G50</f>
        <v>271979123</v>
      </c>
      <c r="H52" s="100">
        <f>H51+H50</f>
        <v>198384462</v>
      </c>
      <c r="I52" s="253">
        <f>ROUND(H52/G52*100,2)</f>
        <v>72.94</v>
      </c>
      <c r="J52" s="100">
        <f>J51+J50</f>
        <v>57454784</v>
      </c>
      <c r="K52" s="100">
        <f>K51+K50</f>
        <v>65542339</v>
      </c>
      <c r="L52" s="100">
        <f>L51+L50</f>
        <v>62867759</v>
      </c>
      <c r="M52" s="253">
        <f>ROUND(L52/K52*100,2)</f>
        <v>95.92</v>
      </c>
      <c r="N52" s="102">
        <f>N51+N50</f>
        <v>386268859</v>
      </c>
      <c r="O52" s="99">
        <f>O51+O50</f>
        <v>389693011</v>
      </c>
      <c r="P52" s="99">
        <f>P51+P50</f>
        <v>377374937</v>
      </c>
      <c r="Q52" s="253">
        <f>ROUND(P52/O52*100,2)</f>
        <v>96.84</v>
      </c>
      <c r="R52" s="102">
        <f>R51+R50</f>
        <v>279723177</v>
      </c>
      <c r="S52" s="99">
        <f>S51+S50</f>
        <v>340880494</v>
      </c>
      <c r="T52" s="99">
        <f>T51+T50</f>
        <v>309974472</v>
      </c>
      <c r="U52" s="253">
        <f>ROUND(T52/S52*100,2)</f>
        <v>90.93</v>
      </c>
      <c r="V52" s="102">
        <f>V51+V50</f>
        <v>92886622</v>
      </c>
      <c r="W52" s="99">
        <f>W51+W50</f>
        <v>95397676</v>
      </c>
      <c r="X52" s="99">
        <f>X51+X50</f>
        <v>92042941</v>
      </c>
      <c r="Y52" s="253">
        <f>ROUND(X52/W52*100,2)</f>
        <v>96.48</v>
      </c>
      <c r="Z52" s="102">
        <f>Z51+Z50</f>
        <v>23934867</v>
      </c>
      <c r="AA52" s="99">
        <f>AA51+AA50</f>
        <v>26030412</v>
      </c>
      <c r="AB52" s="99">
        <f>AB51+AB50</f>
        <v>24479524</v>
      </c>
      <c r="AC52" s="253">
        <f>ROUND(AB52/AA52*100,2)</f>
        <v>94.04</v>
      </c>
      <c r="AD52" s="102">
        <f>AD51+AD50</f>
        <v>54365503</v>
      </c>
      <c r="AE52" s="99">
        <f>AE51+AE50</f>
        <v>52852920</v>
      </c>
      <c r="AF52" s="99">
        <f>AF51+AF50</f>
        <v>50494720</v>
      </c>
      <c r="AG52" s="253">
        <f>ROUND(AF52/AE52*100,2)</f>
        <v>95.54</v>
      </c>
      <c r="AH52" s="102">
        <f>AH51+AH50</f>
        <v>0</v>
      </c>
      <c r="AI52" s="99">
        <f>AI51+AI50</f>
        <v>29860872</v>
      </c>
      <c r="AJ52" s="99">
        <f>AJ51+AJ50</f>
        <v>26229893</v>
      </c>
      <c r="AK52" s="253">
        <f>ROUND(AJ52/AI52*100,2)</f>
        <v>87.84</v>
      </c>
      <c r="AL52" s="102">
        <f>AL51+AL50</f>
        <v>0</v>
      </c>
      <c r="AM52" s="99">
        <f>AM51+AM50</f>
        <v>7766523</v>
      </c>
      <c r="AN52" s="99">
        <f>AN51+AN50</f>
        <v>6297245</v>
      </c>
      <c r="AO52" s="253">
        <f>ROUND(AN52/AM52*100,2)</f>
        <v>81.08</v>
      </c>
      <c r="AP52" s="102">
        <f>AP51+AP50</f>
        <v>0</v>
      </c>
      <c r="AQ52" s="99">
        <f>AQ51+AQ50</f>
        <v>6795536</v>
      </c>
      <c r="AR52" s="99">
        <f>AR51+AR50</f>
        <v>4874575</v>
      </c>
      <c r="AS52" s="253">
        <f>ROUND(AR52/AQ52*100,2)</f>
        <v>71.73</v>
      </c>
      <c r="AT52" s="102">
        <f>AT51+AT50</f>
        <v>20730600</v>
      </c>
      <c r="AU52" s="99">
        <f>AU51+AU50</f>
        <v>22653641</v>
      </c>
      <c r="AV52" s="99">
        <f>AV51+AV50</f>
        <v>18978107</v>
      </c>
      <c r="AW52" s="253">
        <f>ROUND(AV52/AU52*100,2)</f>
        <v>83.78</v>
      </c>
      <c r="AX52" s="102">
        <f>AX51+AX50</f>
        <v>17327369</v>
      </c>
      <c r="AY52" s="99">
        <f>AY51+AY50</f>
        <v>18933311</v>
      </c>
      <c r="AZ52" s="99">
        <f>AZ51+AZ50</f>
        <v>17825418</v>
      </c>
      <c r="BA52" s="253">
        <f>ROUND(AZ52/AY52*100,2)</f>
        <v>94.15</v>
      </c>
      <c r="BB52" s="178">
        <f t="shared" si="25"/>
        <v>209244961</v>
      </c>
      <c r="BC52" s="184">
        <f>W52+AA52+AE52+AU52+AY52+AQ52+AM52+AI52</f>
        <v>260290891</v>
      </c>
      <c r="BD52" s="184">
        <f>X52+AB52+AF52+AV52+AZ52+AR52+AN52+AJ52</f>
        <v>241222423</v>
      </c>
      <c r="BE52" s="265">
        <f>ROUND(BD52/BC52*100,2)</f>
        <v>92.67</v>
      </c>
      <c r="BF52" s="102">
        <f>BF51+BF50</f>
        <v>88497311</v>
      </c>
      <c r="BG52" s="99">
        <f>BG51+BG50</f>
        <v>62529850</v>
      </c>
      <c r="BH52" s="99">
        <f>BH51+BH50</f>
        <v>62529850</v>
      </c>
      <c r="BI52" s="253">
        <f>ROUND(BH52/BG52*100,2)</f>
        <v>100</v>
      </c>
      <c r="BJ52" s="102">
        <f>BJ51+BJ50</f>
        <v>19814529</v>
      </c>
      <c r="BK52" s="99">
        <f>BK51+BK50</f>
        <v>10908938</v>
      </c>
      <c r="BL52" s="99">
        <f>BL51+BL50</f>
        <v>10908938</v>
      </c>
      <c r="BM52" s="253">
        <f>ROUND(BL52/BK52*100,2)</f>
        <v>100</v>
      </c>
      <c r="BN52" s="102">
        <f>BN51+BN50</f>
        <v>15424650</v>
      </c>
      <c r="BO52" s="99">
        <f>BO51+BO50</f>
        <v>8462497</v>
      </c>
      <c r="BP52" s="99">
        <f>BP51+BP50</f>
        <v>8462497</v>
      </c>
      <c r="BQ52" s="253">
        <f>ROUND(BP52/BO52*100,2)</f>
        <v>100</v>
      </c>
      <c r="BR52" s="220">
        <f t="shared" si="28"/>
        <v>123736490</v>
      </c>
      <c r="BS52" s="226">
        <f t="shared" si="29"/>
        <v>81901285</v>
      </c>
      <c r="BT52" s="226">
        <f t="shared" si="30"/>
        <v>81901285</v>
      </c>
      <c r="BU52" s="277">
        <f>ROUND(BT52/BS52*100,2)</f>
        <v>100</v>
      </c>
      <c r="BV52" s="120">
        <f>BV51+BV50</f>
        <v>1321489454</v>
      </c>
      <c r="BW52" s="128">
        <f>BW51+BW50</f>
        <v>1488442683</v>
      </c>
      <c r="BX52" s="128">
        <f>BX51+BX50</f>
        <v>1349044898</v>
      </c>
      <c r="BY52" s="253">
        <f>ROUND(BX52/BW52*100,2)</f>
        <v>90.63</v>
      </c>
      <c r="BZ52" s="102">
        <f>BZ51+BZ50</f>
        <v>3773695556</v>
      </c>
      <c r="CA52" s="136">
        <f>CA51+CA50</f>
        <v>7655998438</v>
      </c>
      <c r="CB52" s="136">
        <f>CB51+CB50</f>
        <v>2722010969</v>
      </c>
      <c r="CC52" s="293">
        <f t="shared" si="32"/>
        <v>35.549999999999997</v>
      </c>
      <c r="CD52" s="142">
        <f>CD51+CD50</f>
        <v>5095185010</v>
      </c>
      <c r="CE52" s="136">
        <f>CE51+CE50</f>
        <v>9144441121</v>
      </c>
      <c r="CF52" s="136">
        <f>CF51+CF50</f>
        <v>4071055867</v>
      </c>
      <c r="CG52" s="293">
        <f t="shared" si="34"/>
        <v>44.52</v>
      </c>
      <c r="CH52" s="101">
        <f>CH51+CH50</f>
        <v>4035361017</v>
      </c>
      <c r="CI52" s="101">
        <f>CI51+CI50</f>
        <v>8112437224</v>
      </c>
      <c r="CJ52" s="101">
        <f>CJ51+CJ50</f>
        <v>3040181617</v>
      </c>
      <c r="CK52" s="253">
        <f t="shared" si="36"/>
        <v>37.479999999999997</v>
      </c>
    </row>
    <row r="53" spans="1:90" ht="9" customHeight="1" thickBot="1" x14ac:dyDescent="0.3">
      <c r="CE53" s="22"/>
      <c r="CF53" s="22"/>
      <c r="CH53" s="2"/>
      <c r="CI53" s="2"/>
      <c r="CJ53" s="2"/>
      <c r="CK53" s="2"/>
    </row>
    <row r="54" spans="1:90" s="23" customFormat="1" ht="12.75" x14ac:dyDescent="0.2">
      <c r="A54" s="42" t="s">
        <v>51</v>
      </c>
      <c r="B54" s="48">
        <f>SUM(B55:B56)</f>
        <v>9</v>
      </c>
      <c r="C54" s="72">
        <f>SUM(C55:C56)</f>
        <v>9</v>
      </c>
      <c r="D54" s="72">
        <f>SUM(D55:D56)</f>
        <v>9</v>
      </c>
      <c r="E54" s="192"/>
      <c r="F54" s="48">
        <f>SUM(F55:F56)</f>
        <v>16.5</v>
      </c>
      <c r="G54" s="48">
        <f>SUM(G55:G56)</f>
        <v>16.5</v>
      </c>
      <c r="H54" s="48">
        <f>SUM(H55:H56)</f>
        <v>16.5</v>
      </c>
      <c r="I54" s="72"/>
      <c r="J54" s="48">
        <f>SUM(J55:J56)</f>
        <v>12</v>
      </c>
      <c r="K54" s="48">
        <f>SUM(K55:K56)</f>
        <v>12</v>
      </c>
      <c r="L54" s="48">
        <f>SUM(L55:L56)</f>
        <v>12</v>
      </c>
      <c r="M54" s="72"/>
      <c r="N54" s="48">
        <f>SUM(N55:N56)</f>
        <v>55</v>
      </c>
      <c r="O54" s="48">
        <f>SUM(O55:O56)</f>
        <v>55</v>
      </c>
      <c r="P54" s="48">
        <f>SUM(P55:P56)</f>
        <v>55</v>
      </c>
      <c r="Q54" s="72"/>
      <c r="R54" s="48">
        <f>SUM(R55:R56)</f>
        <v>48.75</v>
      </c>
      <c r="S54" s="48">
        <f>SUM(S55:S56)</f>
        <v>48.75</v>
      </c>
      <c r="T54" s="48">
        <f>SUM(T55:T56)</f>
        <v>48.75</v>
      </c>
      <c r="U54" s="72"/>
      <c r="V54" s="48">
        <f>SUM(V55:V56)</f>
        <v>20</v>
      </c>
      <c r="W54" s="48">
        <f>SUM(W55:W56)</f>
        <v>20</v>
      </c>
      <c r="X54" s="48">
        <f>SUM(X55:X56)</f>
        <v>20</v>
      </c>
      <c r="Y54" s="72"/>
      <c r="Z54" s="48">
        <f>SUM(Z55:Z56)</f>
        <v>5.5</v>
      </c>
      <c r="AA54" s="48">
        <f>SUM(AA55:AA56)</f>
        <v>5.5</v>
      </c>
      <c r="AB54" s="48">
        <f>SUM(AB55:AB56)</f>
        <v>5.5</v>
      </c>
      <c r="AC54" s="72"/>
      <c r="AD54" s="48">
        <f>SUM(AD55:AD56)</f>
        <v>10</v>
      </c>
      <c r="AE54" s="48">
        <f>SUM(AE55:AE56)</f>
        <v>10</v>
      </c>
      <c r="AF54" s="48">
        <f>SUM(AF55:AF56)</f>
        <v>10</v>
      </c>
      <c r="AG54" s="72"/>
      <c r="AH54" s="48">
        <f>SUM(AH55:AH56)</f>
        <v>0</v>
      </c>
      <c r="AI54" s="48">
        <f>SUM(AI55:AI56)</f>
        <v>19.5</v>
      </c>
      <c r="AJ54" s="48">
        <f>SUM(AJ55:AJ56)</f>
        <v>19.5</v>
      </c>
      <c r="AK54" s="72"/>
      <c r="AL54" s="48">
        <f>SUM(AL55:AL56)</f>
        <v>0</v>
      </c>
      <c r="AM54" s="48">
        <f>SUM(AM55:AM56)</f>
        <v>3</v>
      </c>
      <c r="AN54" s="48">
        <f>SUM(AN55:AN56)</f>
        <v>3</v>
      </c>
      <c r="AO54" s="72"/>
      <c r="AP54" s="48">
        <f>SUM(AP55:AP56)</f>
        <v>0</v>
      </c>
      <c r="AQ54" s="48">
        <f>SUM(AQ55:AQ56)</f>
        <v>3</v>
      </c>
      <c r="AR54" s="48">
        <f>SUM(AR55:AR56)</f>
        <v>3</v>
      </c>
      <c r="AS54" s="72"/>
      <c r="AT54" s="48">
        <f>SUM(AT55:AT56)</f>
        <v>3.5</v>
      </c>
      <c r="AU54" s="48">
        <f>SUM(AU55:AU56)</f>
        <v>3.5</v>
      </c>
      <c r="AV54" s="48">
        <f>SUM(AV55:AV56)</f>
        <v>3.5</v>
      </c>
      <c r="AW54" s="72"/>
      <c r="AX54" s="48">
        <f>SUM(AX55:AX56)</f>
        <v>3</v>
      </c>
      <c r="AY54" s="48">
        <f>SUM(AY55:AY56)</f>
        <v>3</v>
      </c>
      <c r="AZ54" s="48">
        <f>SUM(AZ55:AZ56)</f>
        <v>3</v>
      </c>
      <c r="BA54" s="72"/>
      <c r="BB54" s="185">
        <f>V54+Z54+AD54+AT54+AX54</f>
        <v>42</v>
      </c>
      <c r="BC54" s="186">
        <f t="shared" ref="BC54:BD57" si="45">W54+AA54+AE54+AU54+AY54+AQ54+AM54+AI54</f>
        <v>67.5</v>
      </c>
      <c r="BD54" s="186">
        <f t="shared" si="45"/>
        <v>67.5</v>
      </c>
      <c r="BE54" s="186"/>
      <c r="BF54" s="48">
        <f>SUM(BF55:BF56)</f>
        <v>19.5</v>
      </c>
      <c r="BG54" s="48">
        <f>SUM(BG55:BG56)</f>
        <v>0</v>
      </c>
      <c r="BH54" s="48">
        <f>SUM(BH55:BH56)</f>
        <v>0</v>
      </c>
      <c r="BI54" s="72"/>
      <c r="BJ54" s="48">
        <f>SUM(BJ55:BJ56)</f>
        <v>3</v>
      </c>
      <c r="BK54" s="48">
        <f>SUM(BK55:BK56)</f>
        <v>0</v>
      </c>
      <c r="BL54" s="48">
        <f>SUM(BL55:BL56)</f>
        <v>0</v>
      </c>
      <c r="BM54" s="72"/>
      <c r="BN54" s="48">
        <f>SUM(BN55:BN56)</f>
        <v>3</v>
      </c>
      <c r="BO54" s="48">
        <f>SUM(BO55:BO56)</f>
        <v>0</v>
      </c>
      <c r="BP54" s="48">
        <f>SUM(BP55:BP56)</f>
        <v>0</v>
      </c>
      <c r="BQ54" s="72"/>
      <c r="BR54" s="227">
        <f t="shared" ref="BR54:BT57" si="46">BF54+BJ54+BN54</f>
        <v>25.5</v>
      </c>
      <c r="BS54" s="228">
        <f t="shared" si="46"/>
        <v>0</v>
      </c>
      <c r="BT54" s="228">
        <f t="shared" si="46"/>
        <v>0</v>
      </c>
      <c r="BU54" s="228"/>
      <c r="BV54" s="194">
        <f t="shared" ref="BV54:BX57" si="47">B54+F54+J54+N54+R54+BR54+BB54</f>
        <v>208.75</v>
      </c>
      <c r="BW54" s="72">
        <f t="shared" si="47"/>
        <v>208.75</v>
      </c>
      <c r="BX54" s="72">
        <f t="shared" si="47"/>
        <v>208.75</v>
      </c>
      <c r="BY54" s="72"/>
      <c r="BZ54" s="49">
        <f>SUM(BZ55:BZ56)</f>
        <v>4.75</v>
      </c>
      <c r="CA54" s="72">
        <f t="shared" ref="CA54:CB57" si="48">BZ54</f>
        <v>4.75</v>
      </c>
      <c r="CB54" s="72">
        <f t="shared" si="48"/>
        <v>4.75</v>
      </c>
      <c r="CC54" s="72"/>
      <c r="CD54" s="84">
        <f t="shared" ref="CD54:CF57" si="49">BZ54+BV54</f>
        <v>213.5</v>
      </c>
      <c r="CE54" s="72">
        <f t="shared" si="49"/>
        <v>213.5</v>
      </c>
      <c r="CF54" s="72">
        <f t="shared" si="49"/>
        <v>213.5</v>
      </c>
      <c r="CG54" s="72"/>
      <c r="CH54" s="45"/>
      <c r="CI54" s="45"/>
      <c r="CJ54" s="45"/>
      <c r="CK54" s="45"/>
    </row>
    <row r="55" spans="1:90" s="26" customFormat="1" ht="12.75" x14ac:dyDescent="0.2">
      <c r="A55" s="43" t="s">
        <v>48</v>
      </c>
      <c r="B55" s="50">
        <v>8</v>
      </c>
      <c r="C55" s="51">
        <v>8</v>
      </c>
      <c r="D55" s="51">
        <v>8</v>
      </c>
      <c r="E55" s="191"/>
      <c r="F55" s="51">
        <v>6.5</v>
      </c>
      <c r="G55" s="51">
        <v>6.5</v>
      </c>
      <c r="H55" s="51">
        <v>6.5</v>
      </c>
      <c r="I55" s="51"/>
      <c r="J55" s="51">
        <v>4</v>
      </c>
      <c r="K55" s="51">
        <v>4</v>
      </c>
      <c r="L55" s="51">
        <v>4</v>
      </c>
      <c r="M55" s="51"/>
      <c r="N55" s="47">
        <v>53</v>
      </c>
      <c r="O55" s="51">
        <v>53</v>
      </c>
      <c r="P55" s="51">
        <v>53</v>
      </c>
      <c r="Q55" s="51"/>
      <c r="R55" s="47">
        <v>42.75</v>
      </c>
      <c r="S55" s="51">
        <v>42.75</v>
      </c>
      <c r="T55" s="51">
        <v>42.75</v>
      </c>
      <c r="U55" s="51"/>
      <c r="V55" s="47">
        <v>19</v>
      </c>
      <c r="W55" s="51">
        <v>19</v>
      </c>
      <c r="X55" s="51">
        <v>19</v>
      </c>
      <c r="Y55" s="51"/>
      <c r="Z55" s="47">
        <v>4.5</v>
      </c>
      <c r="AA55" s="51">
        <v>4.5</v>
      </c>
      <c r="AB55" s="51">
        <v>4.5</v>
      </c>
      <c r="AC55" s="51"/>
      <c r="AD55" s="47">
        <v>10</v>
      </c>
      <c r="AE55" s="51">
        <v>10</v>
      </c>
      <c r="AF55" s="51">
        <v>10</v>
      </c>
      <c r="AG55" s="51"/>
      <c r="AH55" s="47">
        <v>0</v>
      </c>
      <c r="AI55" s="51">
        <v>19</v>
      </c>
      <c r="AJ55" s="51">
        <v>19</v>
      </c>
      <c r="AK55" s="51"/>
      <c r="AL55" s="47">
        <v>0</v>
      </c>
      <c r="AM55" s="51">
        <v>3</v>
      </c>
      <c r="AN55" s="51">
        <v>3</v>
      </c>
      <c r="AO55" s="51"/>
      <c r="AP55" s="47">
        <v>0</v>
      </c>
      <c r="AQ55" s="51">
        <v>3</v>
      </c>
      <c r="AR55" s="51">
        <v>3</v>
      </c>
      <c r="AS55" s="51"/>
      <c r="AT55" s="47">
        <v>3</v>
      </c>
      <c r="AU55" s="51">
        <v>3</v>
      </c>
      <c r="AV55" s="51">
        <v>3</v>
      </c>
      <c r="AW55" s="51"/>
      <c r="AX55" s="47">
        <v>3</v>
      </c>
      <c r="AY55" s="51">
        <v>3</v>
      </c>
      <c r="AZ55" s="51">
        <v>3</v>
      </c>
      <c r="BA55" s="51"/>
      <c r="BB55" s="187">
        <f>V55+Z55+AD55+AT55+AX55</f>
        <v>39.5</v>
      </c>
      <c r="BC55" s="188">
        <f t="shared" si="45"/>
        <v>64.5</v>
      </c>
      <c r="BD55" s="188">
        <f t="shared" si="45"/>
        <v>64.5</v>
      </c>
      <c r="BE55" s="188"/>
      <c r="BF55" s="47">
        <v>19</v>
      </c>
      <c r="BG55" s="51">
        <v>0</v>
      </c>
      <c r="BH55" s="51">
        <v>0</v>
      </c>
      <c r="BI55" s="51"/>
      <c r="BJ55" s="47">
        <v>3</v>
      </c>
      <c r="BK55" s="51">
        <v>0</v>
      </c>
      <c r="BL55" s="51">
        <v>0</v>
      </c>
      <c r="BM55" s="51"/>
      <c r="BN55" s="47">
        <v>3</v>
      </c>
      <c r="BO55" s="51">
        <v>0</v>
      </c>
      <c r="BP55" s="51">
        <v>0</v>
      </c>
      <c r="BQ55" s="51"/>
      <c r="BR55" s="229">
        <f t="shared" si="46"/>
        <v>25</v>
      </c>
      <c r="BS55" s="230">
        <f t="shared" si="46"/>
        <v>0</v>
      </c>
      <c r="BT55" s="230">
        <f t="shared" si="46"/>
        <v>0</v>
      </c>
      <c r="BU55" s="230"/>
      <c r="BV55" s="195">
        <f t="shared" si="47"/>
        <v>178.75</v>
      </c>
      <c r="BW55" s="51">
        <f t="shared" si="47"/>
        <v>178.75</v>
      </c>
      <c r="BX55" s="51">
        <f t="shared" si="47"/>
        <v>178.75</v>
      </c>
      <c r="BY55" s="51"/>
      <c r="BZ55" s="52">
        <v>3.5</v>
      </c>
      <c r="CA55" s="51">
        <f t="shared" si="48"/>
        <v>3.5</v>
      </c>
      <c r="CB55" s="51">
        <f t="shared" si="48"/>
        <v>3.5</v>
      </c>
      <c r="CC55" s="51"/>
      <c r="CD55" s="85">
        <f t="shared" si="49"/>
        <v>182.25</v>
      </c>
      <c r="CE55" s="51">
        <f t="shared" si="49"/>
        <v>182.25</v>
      </c>
      <c r="CF55" s="51">
        <f t="shared" si="49"/>
        <v>182.25</v>
      </c>
      <c r="CG55" s="51"/>
      <c r="CH55" s="27"/>
      <c r="CI55" s="27"/>
      <c r="CJ55" s="27"/>
      <c r="CK55" s="27"/>
    </row>
    <row r="56" spans="1:90" s="26" customFormat="1" ht="12.75" x14ac:dyDescent="0.2">
      <c r="A56" s="43" t="s">
        <v>49</v>
      </c>
      <c r="B56" s="50">
        <v>1</v>
      </c>
      <c r="C56" s="51">
        <v>1</v>
      </c>
      <c r="D56" s="51">
        <v>1</v>
      </c>
      <c r="E56" s="191"/>
      <c r="F56" s="51">
        <v>10</v>
      </c>
      <c r="G56" s="51">
        <v>10</v>
      </c>
      <c r="H56" s="51">
        <v>10</v>
      </c>
      <c r="I56" s="51"/>
      <c r="J56" s="51">
        <v>8</v>
      </c>
      <c r="K56" s="51">
        <v>8</v>
      </c>
      <c r="L56" s="51">
        <v>8</v>
      </c>
      <c r="M56" s="51"/>
      <c r="N56" s="47">
        <v>2</v>
      </c>
      <c r="O56" s="51">
        <v>2</v>
      </c>
      <c r="P56" s="51">
        <v>2</v>
      </c>
      <c r="Q56" s="51"/>
      <c r="R56" s="47">
        <v>6</v>
      </c>
      <c r="S56" s="51">
        <v>6</v>
      </c>
      <c r="T56" s="51">
        <v>6</v>
      </c>
      <c r="U56" s="51"/>
      <c r="V56" s="47">
        <v>1</v>
      </c>
      <c r="W56" s="51">
        <v>1</v>
      </c>
      <c r="X56" s="51">
        <v>1</v>
      </c>
      <c r="Y56" s="51"/>
      <c r="Z56" s="47">
        <v>1</v>
      </c>
      <c r="AA56" s="51">
        <v>1</v>
      </c>
      <c r="AB56" s="51">
        <v>1</v>
      </c>
      <c r="AC56" s="51"/>
      <c r="AD56" s="47">
        <v>0</v>
      </c>
      <c r="AE56" s="51">
        <v>0</v>
      </c>
      <c r="AF56" s="51">
        <v>0</v>
      </c>
      <c r="AG56" s="51"/>
      <c r="AH56" s="47">
        <v>0</v>
      </c>
      <c r="AI56" s="51">
        <v>0.5</v>
      </c>
      <c r="AJ56" s="51">
        <v>0.5</v>
      </c>
      <c r="AK56" s="51"/>
      <c r="AL56" s="47">
        <v>0</v>
      </c>
      <c r="AM56" s="51">
        <v>0</v>
      </c>
      <c r="AN56" s="51">
        <v>0</v>
      </c>
      <c r="AO56" s="51"/>
      <c r="AP56" s="47">
        <v>0</v>
      </c>
      <c r="AQ56" s="51">
        <v>0</v>
      </c>
      <c r="AR56" s="51">
        <v>0</v>
      </c>
      <c r="AS56" s="51"/>
      <c r="AT56" s="47">
        <v>0.5</v>
      </c>
      <c r="AU56" s="51">
        <v>0.5</v>
      </c>
      <c r="AV56" s="51">
        <v>0.5</v>
      </c>
      <c r="AW56" s="51"/>
      <c r="AX56" s="47">
        <v>0</v>
      </c>
      <c r="AY56" s="51">
        <v>0</v>
      </c>
      <c r="AZ56" s="51">
        <v>0</v>
      </c>
      <c r="BA56" s="51"/>
      <c r="BB56" s="187">
        <f>V56+Z56+AD56+AT56+AX56</f>
        <v>2.5</v>
      </c>
      <c r="BC56" s="188">
        <f t="shared" si="45"/>
        <v>3</v>
      </c>
      <c r="BD56" s="188">
        <f t="shared" si="45"/>
        <v>3</v>
      </c>
      <c r="BE56" s="188"/>
      <c r="BF56" s="47">
        <v>0.5</v>
      </c>
      <c r="BG56" s="51">
        <v>0</v>
      </c>
      <c r="BH56" s="51">
        <v>0</v>
      </c>
      <c r="BI56" s="51"/>
      <c r="BJ56" s="47">
        <v>0</v>
      </c>
      <c r="BK56" s="51">
        <v>0</v>
      </c>
      <c r="BL56" s="51">
        <v>0</v>
      </c>
      <c r="BM56" s="51"/>
      <c r="BN56" s="47">
        <v>0</v>
      </c>
      <c r="BO56" s="51">
        <v>0</v>
      </c>
      <c r="BP56" s="51">
        <v>0</v>
      </c>
      <c r="BQ56" s="51"/>
      <c r="BR56" s="229">
        <f t="shared" si="46"/>
        <v>0.5</v>
      </c>
      <c r="BS56" s="230">
        <f t="shared" si="46"/>
        <v>0</v>
      </c>
      <c r="BT56" s="230">
        <f t="shared" si="46"/>
        <v>0</v>
      </c>
      <c r="BU56" s="230"/>
      <c r="BV56" s="195">
        <f t="shared" si="47"/>
        <v>30</v>
      </c>
      <c r="BW56" s="51">
        <f t="shared" si="47"/>
        <v>30</v>
      </c>
      <c r="BX56" s="51">
        <f t="shared" si="47"/>
        <v>30</v>
      </c>
      <c r="BY56" s="51"/>
      <c r="BZ56" s="52">
        <v>1.25</v>
      </c>
      <c r="CA56" s="51">
        <f t="shared" si="48"/>
        <v>1.25</v>
      </c>
      <c r="CB56" s="51">
        <f t="shared" si="48"/>
        <v>1.25</v>
      </c>
      <c r="CC56" s="51"/>
      <c r="CD56" s="85">
        <f t="shared" si="49"/>
        <v>31.25</v>
      </c>
      <c r="CE56" s="51">
        <f t="shared" si="49"/>
        <v>31.25</v>
      </c>
      <c r="CF56" s="51">
        <f t="shared" si="49"/>
        <v>31.25</v>
      </c>
      <c r="CG56" s="51"/>
      <c r="CH56" s="28"/>
      <c r="CI56" s="28"/>
      <c r="CJ56" s="28"/>
      <c r="CK56" s="28"/>
    </row>
    <row r="57" spans="1:90" s="23" customFormat="1" ht="13.5" thickBot="1" x14ac:dyDescent="0.25">
      <c r="A57" s="44" t="s">
        <v>52</v>
      </c>
      <c r="B57" s="53">
        <v>0</v>
      </c>
      <c r="C57" s="54">
        <v>0</v>
      </c>
      <c r="D57" s="54">
        <v>0</v>
      </c>
      <c r="E57" s="193"/>
      <c r="F57" s="54">
        <v>0</v>
      </c>
      <c r="G57" s="54">
        <v>0</v>
      </c>
      <c r="H57" s="54">
        <v>0</v>
      </c>
      <c r="I57" s="54"/>
      <c r="J57" s="54">
        <v>0</v>
      </c>
      <c r="K57" s="54">
        <v>0</v>
      </c>
      <c r="L57" s="54">
        <v>0</v>
      </c>
      <c r="M57" s="54"/>
      <c r="N57" s="55">
        <v>0</v>
      </c>
      <c r="O57" s="54">
        <v>0</v>
      </c>
      <c r="P57" s="54">
        <v>0</v>
      </c>
      <c r="Q57" s="54"/>
      <c r="R57" s="55">
        <v>0</v>
      </c>
      <c r="S57" s="54">
        <v>0</v>
      </c>
      <c r="T57" s="54">
        <v>0</v>
      </c>
      <c r="U57" s="54"/>
      <c r="V57" s="55">
        <v>1</v>
      </c>
      <c r="W57" s="54">
        <v>1</v>
      </c>
      <c r="X57" s="54">
        <v>1</v>
      </c>
      <c r="Y57" s="54"/>
      <c r="Z57" s="55">
        <v>1</v>
      </c>
      <c r="AA57" s="54">
        <v>1</v>
      </c>
      <c r="AB57" s="54">
        <v>1</v>
      </c>
      <c r="AC57" s="54"/>
      <c r="AD57" s="55">
        <v>0</v>
      </c>
      <c r="AE57" s="54">
        <v>0</v>
      </c>
      <c r="AF57" s="54">
        <v>0</v>
      </c>
      <c r="AG57" s="54"/>
      <c r="AH57" s="55">
        <v>0</v>
      </c>
      <c r="AI57" s="54">
        <f>AH57</f>
        <v>0</v>
      </c>
      <c r="AJ57" s="54">
        <f>AI57</f>
        <v>0</v>
      </c>
      <c r="AK57" s="54"/>
      <c r="AL57" s="55">
        <v>0</v>
      </c>
      <c r="AM57" s="54">
        <f>AL57</f>
        <v>0</v>
      </c>
      <c r="AN57" s="54">
        <f>AM57</f>
        <v>0</v>
      </c>
      <c r="AO57" s="54"/>
      <c r="AP57" s="55">
        <v>0</v>
      </c>
      <c r="AQ57" s="54">
        <f>AP57</f>
        <v>0</v>
      </c>
      <c r="AR57" s="54">
        <v>0</v>
      </c>
      <c r="AS57" s="54"/>
      <c r="AT57" s="55">
        <v>0</v>
      </c>
      <c r="AU57" s="54">
        <f>AT57</f>
        <v>0</v>
      </c>
      <c r="AV57" s="54">
        <f>AU57</f>
        <v>0</v>
      </c>
      <c r="AW57" s="54"/>
      <c r="AX57" s="55">
        <v>1</v>
      </c>
      <c r="AY57" s="54">
        <v>1</v>
      </c>
      <c r="AZ57" s="54">
        <v>1</v>
      </c>
      <c r="BA57" s="54"/>
      <c r="BB57" s="189">
        <f>V57+Z57+AD57+AT57+AX57</f>
        <v>3</v>
      </c>
      <c r="BC57" s="188">
        <f t="shared" si="45"/>
        <v>3</v>
      </c>
      <c r="BD57" s="190">
        <f t="shared" si="45"/>
        <v>3</v>
      </c>
      <c r="BE57" s="190"/>
      <c r="BF57" s="55">
        <v>0</v>
      </c>
      <c r="BG57" s="54">
        <v>0</v>
      </c>
      <c r="BH57" s="54">
        <v>0</v>
      </c>
      <c r="BI57" s="54"/>
      <c r="BJ57" s="55">
        <v>1</v>
      </c>
      <c r="BK57" s="54">
        <v>0</v>
      </c>
      <c r="BL57" s="54">
        <v>0</v>
      </c>
      <c r="BM57" s="54"/>
      <c r="BN57" s="55">
        <v>0</v>
      </c>
      <c r="BO57" s="54">
        <v>0</v>
      </c>
      <c r="BP57" s="54">
        <v>0</v>
      </c>
      <c r="BQ57" s="54"/>
      <c r="BR57" s="231">
        <f t="shared" si="46"/>
        <v>1</v>
      </c>
      <c r="BS57" s="232">
        <f t="shared" si="46"/>
        <v>0</v>
      </c>
      <c r="BT57" s="232">
        <f t="shared" si="46"/>
        <v>0</v>
      </c>
      <c r="BU57" s="232"/>
      <c r="BV57" s="196">
        <f t="shared" si="47"/>
        <v>4</v>
      </c>
      <c r="BW57" s="54">
        <f t="shared" si="47"/>
        <v>3</v>
      </c>
      <c r="BX57" s="54">
        <f t="shared" si="47"/>
        <v>3</v>
      </c>
      <c r="BY57" s="54"/>
      <c r="BZ57" s="56">
        <v>0</v>
      </c>
      <c r="CA57" s="54">
        <f t="shared" si="48"/>
        <v>0</v>
      </c>
      <c r="CB57" s="54">
        <f t="shared" si="48"/>
        <v>0</v>
      </c>
      <c r="CC57" s="54"/>
      <c r="CD57" s="86">
        <f t="shared" si="49"/>
        <v>4</v>
      </c>
      <c r="CE57" s="54">
        <f t="shared" si="49"/>
        <v>3</v>
      </c>
      <c r="CF57" s="54">
        <f t="shared" si="49"/>
        <v>3</v>
      </c>
      <c r="CG57" s="54"/>
      <c r="CH57" s="46"/>
      <c r="CI57" s="46"/>
      <c r="CJ57" s="46"/>
      <c r="CK57" s="46"/>
    </row>
  </sheetData>
  <mergeCells count="47">
    <mergeCell ref="A1:I1"/>
    <mergeCell ref="CH3:CK3"/>
    <mergeCell ref="CH31:CK31"/>
    <mergeCell ref="CD3:CG3"/>
    <mergeCell ref="CD31:CG31"/>
    <mergeCell ref="BR3:BU3"/>
    <mergeCell ref="BR31:BU31"/>
    <mergeCell ref="BZ3:CC3"/>
    <mergeCell ref="BV31:BY31"/>
    <mergeCell ref="BZ31:CC31"/>
    <mergeCell ref="BV3:BY3"/>
    <mergeCell ref="BN3:BQ3"/>
    <mergeCell ref="BN31:BQ31"/>
    <mergeCell ref="AX3:BA3"/>
    <mergeCell ref="AX31:BA31"/>
    <mergeCell ref="BJ3:BM3"/>
    <mergeCell ref="A3:A4"/>
    <mergeCell ref="A31:A32"/>
    <mergeCell ref="F3:I3"/>
    <mergeCell ref="F31:I31"/>
    <mergeCell ref="Z3:AC3"/>
    <mergeCell ref="Z31:AC31"/>
    <mergeCell ref="R3:U3"/>
    <mergeCell ref="B3:E3"/>
    <mergeCell ref="B31:E31"/>
    <mergeCell ref="J3:M3"/>
    <mergeCell ref="R31:U31"/>
    <mergeCell ref="AT31:AW31"/>
    <mergeCell ref="AT3:AW3"/>
    <mergeCell ref="AH31:AK31"/>
    <mergeCell ref="BJ31:BM31"/>
    <mergeCell ref="BF3:BI3"/>
    <mergeCell ref="BB31:BE31"/>
    <mergeCell ref="BF31:BI31"/>
    <mergeCell ref="BB3:BE3"/>
    <mergeCell ref="J31:M31"/>
    <mergeCell ref="N3:Q3"/>
    <mergeCell ref="AP3:AS3"/>
    <mergeCell ref="AP31:AS31"/>
    <mergeCell ref="AL3:AO3"/>
    <mergeCell ref="N31:Q31"/>
    <mergeCell ref="V3:Y3"/>
    <mergeCell ref="V31:Y31"/>
    <mergeCell ref="AD3:AG3"/>
    <mergeCell ref="AD31:AG31"/>
    <mergeCell ref="AL31:AO31"/>
    <mergeCell ref="AH3:AK3"/>
  </mergeCells>
  <phoneticPr fontId="0" type="noConversion"/>
  <pageMargins left="7.874015748031496E-2" right="0.19685039370078741" top="0.15748031496062992" bottom="0.15748031496062992" header="0.31496062992125984" footer="0.31496062992125984"/>
  <pageSetup paperSize="8" scale="67" fitToWidth="6" orientation="landscape" r:id="rId1"/>
  <headerFooter alignWithMargins="0"/>
  <colBreaks count="4" manualBreakCount="4">
    <brk id="21" max="59" man="1"/>
    <brk id="41" max="63" man="1"/>
    <brk id="57" max="59" man="1"/>
    <brk id="73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3. melléklet </vt:lpstr>
      <vt:lpstr>'3. melléklet '!Nyomtatási_cím</vt:lpstr>
      <vt:lpstr>'3.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2021-05-20T16:33:27Z</cp:lastPrinted>
  <dcterms:created xsi:type="dcterms:W3CDTF">2007-11-15T07:32:30Z</dcterms:created>
  <dcterms:modified xsi:type="dcterms:W3CDTF">2021-05-27T12:28:26Z</dcterms:modified>
</cp:coreProperties>
</file>