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3.sz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4" i="1" l="1"/>
  <c r="F14" i="1"/>
  <c r="I14" i="1" s="1"/>
  <c r="G14" i="1"/>
  <c r="H14" i="1"/>
  <c r="J14" i="1"/>
  <c r="M14" i="1" s="1"/>
  <c r="M23" i="1" s="1"/>
  <c r="K14" i="1"/>
  <c r="L14" i="1"/>
  <c r="N14" i="1"/>
  <c r="O14" i="1"/>
  <c r="I15" i="1"/>
  <c r="N15" i="1"/>
  <c r="C15" i="1" s="1"/>
  <c r="O15" i="1"/>
  <c r="I16" i="1"/>
  <c r="N16" i="1"/>
  <c r="N22" i="1" s="1"/>
  <c r="N23" i="1" s="1"/>
  <c r="O16" i="1"/>
  <c r="I17" i="1"/>
  <c r="N17" i="1"/>
  <c r="C17" i="1" s="1"/>
  <c r="O17" i="1"/>
  <c r="D18" i="1"/>
  <c r="G18" i="1"/>
  <c r="H18" i="1"/>
  <c r="I18" i="1"/>
  <c r="C18" i="1" s="1"/>
  <c r="N18" i="1"/>
  <c r="O18" i="1"/>
  <c r="I19" i="1"/>
  <c r="C19" i="1" s="1"/>
  <c r="N19" i="1"/>
  <c r="O19" i="1"/>
  <c r="I20" i="1"/>
  <c r="C20" i="1" s="1"/>
  <c r="N20" i="1"/>
  <c r="O20" i="1"/>
  <c r="D21" i="1"/>
  <c r="I21" i="1" s="1"/>
  <c r="G21" i="1"/>
  <c r="H21" i="1"/>
  <c r="H22" i="1" s="1"/>
  <c r="H23" i="1" s="1"/>
  <c r="M21" i="1"/>
  <c r="N21" i="1"/>
  <c r="O21" i="1"/>
  <c r="D22" i="1"/>
  <c r="F22" i="1"/>
  <c r="G22" i="1"/>
  <c r="G23" i="1" s="1"/>
  <c r="J22" i="1"/>
  <c r="K22" i="1"/>
  <c r="K23" i="1" s="1"/>
  <c r="L22" i="1"/>
  <c r="M22" i="1"/>
  <c r="O22" i="1"/>
  <c r="O23" i="1" s="1"/>
  <c r="D23" i="1"/>
  <c r="E23" i="1"/>
  <c r="F23" i="1"/>
  <c r="J23" i="1"/>
  <c r="L23" i="1"/>
  <c r="C14" i="1" l="1"/>
  <c r="C21" i="1"/>
  <c r="I22" i="1"/>
  <c r="I23" i="1" s="1"/>
  <c r="C16" i="1"/>
  <c r="C22" i="1" s="1"/>
  <c r="C23" i="1" l="1"/>
</calcChain>
</file>

<file path=xl/sharedStrings.xml><?xml version="1.0" encoding="utf-8"?>
<sst xmlns="http://schemas.openxmlformats.org/spreadsheetml/2006/main" count="42" uniqueCount="40">
  <si>
    <t>ÖSSZESEN:</t>
  </si>
  <si>
    <t>10.</t>
  </si>
  <si>
    <t>IGESZ összesen</t>
  </si>
  <si>
    <t>9.</t>
  </si>
  <si>
    <t>Nádasdy Kulturális Központ</t>
  </si>
  <si>
    <t>8.</t>
  </si>
  <si>
    <t>Sárvári Csicsergő Óvoda</t>
  </si>
  <si>
    <t>7.</t>
  </si>
  <si>
    <t>Sárvári Vármelléki Óvoda</t>
  </si>
  <si>
    <t>6.</t>
  </si>
  <si>
    <t>Sárvári Gondozási és Gyermekjóléti Központ</t>
  </si>
  <si>
    <t>5.</t>
  </si>
  <si>
    <t>Sárvári Cseperedő  Bölcsőde</t>
  </si>
  <si>
    <t>4.</t>
  </si>
  <si>
    <t>Intézmények Gazdálkodását Ellátó Szervezet</t>
  </si>
  <si>
    <t>3.</t>
  </si>
  <si>
    <t>Sárvári Közös Önkormányzati Hivatal</t>
  </si>
  <si>
    <t>2.</t>
  </si>
  <si>
    <t>Sárvár Város Önkormányzata</t>
  </si>
  <si>
    <t>1.</t>
  </si>
  <si>
    <t>központi, irányító szervi támogatás</t>
  </si>
  <si>
    <t>előző évi költségvetési  maradvány igénybevétele</t>
  </si>
  <si>
    <t>felhalmozási bevételek összesen</t>
  </si>
  <si>
    <t>felhalmozási célú átvett pénzeszközök</t>
  </si>
  <si>
    <t>felhalmozási bevételek</t>
  </si>
  <si>
    <t>felhalmozási támogatások államháztar- táson belülről</t>
  </si>
  <si>
    <t>működési bevételek összesen</t>
  </si>
  <si>
    <t>működési célú átvett pénz-    eszközök</t>
  </si>
  <si>
    <t>működési bevételek</t>
  </si>
  <si>
    <t>közhatalmi bevételek</t>
  </si>
  <si>
    <t>működési támogatások: elvonások befizetések</t>
  </si>
  <si>
    <t>működési támogatások államháztartáson belülről</t>
  </si>
  <si>
    <t>finanszírozási bevételek</t>
  </si>
  <si>
    <t>bevételek összesen:</t>
  </si>
  <si>
    <t>Megnevezés</t>
  </si>
  <si>
    <t>Sorszám</t>
  </si>
  <si>
    <t>Ft-ban</t>
  </si>
  <si>
    <t>2020. év</t>
  </si>
  <si>
    <t>BEVÉTELEINEK KÖLTSÉGVETÉSI SZERVENKÉNTI ALAKULÁSA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</si>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</sst>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</font>
    <font>
      <sz val="10"/>
      <name val="MS Sans Serif"/>
      <family val="2"/>
      <charset val="238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41" fontId="0" fillId="0" borderId="0" xfId="0" applyNumberFormat="1"/>
    <xf numFmtId="164" fontId="0" fillId="0" borderId="0" xfId="0" applyNumberFormat="1"/>
    <xf numFmtId="3" fontId="0" fillId="0" borderId="0" xfId="0" applyNumberFormat="1"/>
    <xf numFmtId="164" fontId="2" fillId="0" borderId="1" xfId="1" applyNumberFormat="1" applyFont="1" applyBorder="1"/>
    <xf numFmtId="0" fontId="4" fillId="0" borderId="2" xfId="2" applyFont="1" applyBorder="1"/>
    <xf numFmtId="0" fontId="0" fillId="0" borderId="3" xfId="0" applyBorder="1" applyAlignment="1">
      <alignment horizontal="right"/>
    </xf>
    <xf numFmtId="164" fontId="5" fillId="0" borderId="4" xfId="1" applyNumberFormat="1" applyFont="1" applyBorder="1"/>
    <xf numFmtId="164" fontId="5" fillId="0" borderId="5" xfId="1" applyNumberFormat="1" applyFont="1" applyBorder="1"/>
    <xf numFmtId="164" fontId="2" fillId="0" borderId="5" xfId="1" applyNumberFormat="1" applyFont="1" applyBorder="1"/>
    <xf numFmtId="164" fontId="6" fillId="0" borderId="5" xfId="1" applyNumberFormat="1" applyFont="1" applyBorder="1" applyAlignment="1">
      <alignment horizontal="left"/>
    </xf>
    <xf numFmtId="0" fontId="7" fillId="0" borderId="6" xfId="2" applyFont="1" applyBorder="1"/>
    <xf numFmtId="0" fontId="0" fillId="0" borderId="7" xfId="0" applyBorder="1" applyAlignment="1">
      <alignment horizontal="right"/>
    </xf>
    <xf numFmtId="164" fontId="6" fillId="0" borderId="8" xfId="1" applyNumberFormat="1" applyFont="1" applyBorder="1"/>
    <xf numFmtId="164" fontId="6" fillId="0" borderId="9" xfId="1" applyNumberFormat="1" applyFont="1" applyBorder="1"/>
    <xf numFmtId="164" fontId="2" fillId="0" borderId="9" xfId="1" applyNumberFormat="1" applyFont="1" applyBorder="1"/>
    <xf numFmtId="164" fontId="6" fillId="0" borderId="9" xfId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 wrapText="1"/>
    </xf>
    <xf numFmtId="0" fontId="0" fillId="0" borderId="11" xfId="0" applyBorder="1" applyAlignment="1">
      <alignment horizontal="right"/>
    </xf>
    <xf numFmtId="0" fontId="8" fillId="0" borderId="10" xfId="2" applyFont="1" applyBorder="1"/>
    <xf numFmtId="0" fontId="8" fillId="0" borderId="10" xfId="2" applyFont="1" applyBorder="1" applyAlignment="1">
      <alignment horizontal="left"/>
    </xf>
    <xf numFmtId="0" fontId="8" fillId="0" borderId="10" xfId="2" applyFont="1" applyBorder="1" applyAlignment="1">
      <alignment horizontal="left" wrapText="1"/>
    </xf>
    <xf numFmtId="164" fontId="6" fillId="0" borderId="12" xfId="1" applyNumberFormat="1" applyFont="1" applyBorder="1"/>
    <xf numFmtId="164" fontId="6" fillId="0" borderId="13" xfId="1" applyNumberFormat="1" applyFont="1" applyBorder="1"/>
    <xf numFmtId="164" fontId="6" fillId="0" borderId="14" xfId="1" applyNumberFormat="1" applyFont="1" applyBorder="1"/>
    <xf numFmtId="164" fontId="2" fillId="0" borderId="14" xfId="1" applyNumberFormat="1" applyFont="1" applyBorder="1"/>
    <xf numFmtId="164" fontId="6" fillId="0" borderId="14" xfId="1" applyNumberFormat="1" applyFont="1" applyFill="1" applyBorder="1"/>
    <xf numFmtId="164" fontId="6" fillId="0" borderId="14" xfId="1" applyNumberFormat="1" applyFont="1" applyBorder="1" applyAlignment="1">
      <alignment horizontal="left"/>
    </xf>
    <xf numFmtId="0" fontId="8" fillId="0" borderId="15" xfId="2" applyFont="1" applyBorder="1" applyAlignment="1">
      <alignment horizontal="left"/>
    </xf>
    <xf numFmtId="0" fontId="0" fillId="0" borderId="16" xfId="0" applyBorder="1" applyAlignment="1">
      <alignment horizontal="right"/>
    </xf>
    <xf numFmtId="164" fontId="8" fillId="0" borderId="17" xfId="1" applyNumberFormat="1" applyFont="1" applyBorder="1" applyAlignment="1">
      <alignment horizontal="center" vertical="center" wrapText="1"/>
    </xf>
    <xf numFmtId="164" fontId="8" fillId="0" borderId="18" xfId="1" applyNumberFormat="1" applyFont="1" applyBorder="1" applyAlignment="1">
      <alignment horizontal="center" vertical="center" wrapText="1"/>
    </xf>
    <xf numFmtId="164" fontId="8" fillId="0" borderId="19" xfId="1" applyNumberFormat="1" applyFont="1" applyBorder="1" applyAlignment="1">
      <alignment horizontal="center" vertical="center" wrapText="1"/>
    </xf>
    <xf numFmtId="164" fontId="9" fillId="0" borderId="18" xfId="1" applyNumberFormat="1" applyFont="1" applyBorder="1" applyAlignment="1">
      <alignment horizontal="center" vertical="center" wrapText="1"/>
    </xf>
    <xf numFmtId="164" fontId="9" fillId="0" borderId="20" xfId="1" applyNumberFormat="1" applyFont="1" applyBorder="1" applyAlignment="1">
      <alignment horizontal="center" vertical="center" wrapText="1"/>
    </xf>
    <xf numFmtId="164" fontId="9" fillId="0" borderId="21" xfId="1" applyNumberFormat="1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164" fontId="8" fillId="0" borderId="22" xfId="1" applyNumberFormat="1" applyFont="1" applyBorder="1" applyAlignment="1">
      <alignment horizontal="center" vertical="center" wrapText="1"/>
    </xf>
    <xf numFmtId="164" fontId="8" fillId="0" borderId="23" xfId="1" applyNumberFormat="1" applyFont="1" applyBorder="1" applyAlignment="1">
      <alignment horizontal="center" vertical="center" wrapText="1"/>
    </xf>
    <xf numFmtId="164" fontId="8" fillId="0" borderId="24" xfId="1" applyNumberFormat="1" applyFont="1" applyBorder="1" applyAlignment="1">
      <alignment horizontal="center" vertical="center" wrapText="1"/>
    </xf>
    <xf numFmtId="164" fontId="9" fillId="0" borderId="23" xfId="1" applyNumberFormat="1" applyFont="1" applyBorder="1" applyAlignment="1">
      <alignment horizontal="center" vertical="center" wrapText="1"/>
    </xf>
    <xf numFmtId="164" fontId="9" fillId="0" borderId="25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/>
    </xf>
    <xf numFmtId="164" fontId="8" fillId="0" borderId="26" xfId="1" applyNumberFormat="1" applyFont="1" applyBorder="1" applyAlignment="1">
      <alignment horizontal="center" vertical="center"/>
    </xf>
    <xf numFmtId="164" fontId="8" fillId="0" borderId="27" xfId="1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 wrapText="1"/>
    </xf>
    <xf numFmtId="164" fontId="10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0" xfId="2" applyFont="1" applyAlignment="1">
      <alignment horizontal="center"/>
    </xf>
    <xf numFmtId="164" fontId="12" fillId="0" borderId="0" xfId="1" applyNumberFormat="1" applyFont="1" applyAlignment="1">
      <alignment horizontal="right"/>
    </xf>
    <xf numFmtId="164" fontId="4" fillId="0" borderId="0" xfId="1" applyNumberFormat="1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" fillId="0" borderId="0" xfId="0" applyFont="1" applyAlignment="1"/>
    <xf numFmtId="164" fontId="16" fillId="0" borderId="0" xfId="1" applyNumberFormat="1" applyFont="1" applyAlignment="1">
      <alignment horizontal="right"/>
    </xf>
    <xf numFmtId="164" fontId="13" fillId="0" borderId="0" xfId="1" applyNumberFormat="1" applyFont="1"/>
    <xf numFmtId="0" fontId="13" fillId="0" borderId="0" xfId="2" applyFont="1"/>
  </cellXfs>
  <cellStyles count="5">
    <cellStyle name="Ezres 2" xfId="3"/>
    <cellStyle name="Ezres 3" xfId="1"/>
    <cellStyle name="Normál" xfId="0" builtinId="0"/>
    <cellStyle name="Normál 2" xfId="4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0.%20&#233;vi%20k&#246;lts&#233;gvet&#233;si%20rendelet%20V.%20sz&#225;m&#250;%20m&#243;dos&#237;t&#225;s&#225;nak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 sz. melléklet"/>
      <sheetName val="főösszeg levezetése"/>
    </sheetNames>
    <sheetDataSet>
      <sheetData sheetId="0"/>
      <sheetData sheetId="1"/>
      <sheetData sheetId="2">
        <row r="65">
          <cell r="I65">
            <v>2713208334</v>
          </cell>
        </row>
        <row r="70">
          <cell r="I70">
            <v>4767813</v>
          </cell>
        </row>
        <row r="114">
          <cell r="I114">
            <v>2091517444</v>
          </cell>
        </row>
        <row r="123">
          <cell r="I123">
            <v>45000000</v>
          </cell>
        </row>
        <row r="124">
          <cell r="I124">
            <v>5000000</v>
          </cell>
        </row>
        <row r="138">
          <cell r="I138">
            <v>2000000</v>
          </cell>
        </row>
        <row r="141">
          <cell r="I141">
            <v>0</v>
          </cell>
        </row>
        <row r="143">
          <cell r="I143">
            <v>350000</v>
          </cell>
        </row>
        <row r="144">
          <cell r="I144">
            <v>4957790</v>
          </cell>
        </row>
      </sheetData>
      <sheetData sheetId="3">
        <row r="14">
          <cell r="J14">
            <v>749860788</v>
          </cell>
        </row>
      </sheetData>
      <sheetData sheetId="4"/>
      <sheetData sheetId="5"/>
      <sheetData sheetId="6">
        <row r="22">
          <cell r="D22">
            <v>1125072935</v>
          </cell>
        </row>
      </sheetData>
      <sheetData sheetId="7"/>
      <sheetData sheetId="8">
        <row r="46">
          <cell r="G46">
            <v>2036242139</v>
          </cell>
        </row>
      </sheetData>
      <sheetData sheetId="9">
        <row r="40">
          <cell r="C40">
            <v>35000000</v>
          </cell>
        </row>
      </sheetData>
      <sheetData sheetId="10">
        <row r="378">
          <cell r="C378">
            <v>1017204389</v>
          </cell>
        </row>
      </sheetData>
      <sheetData sheetId="11">
        <row r="179">
          <cell r="C179">
            <v>543898984</v>
          </cell>
        </row>
      </sheetData>
      <sheetData sheetId="12">
        <row r="18">
          <cell r="C18">
            <v>0</v>
          </cell>
        </row>
      </sheetData>
      <sheetData sheetId="13"/>
      <sheetData sheetId="14"/>
      <sheetData sheetId="15">
        <row r="18">
          <cell r="C18">
            <v>149120159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72"/>
  <sheetViews>
    <sheetView tabSelected="1" zoomScaleNormal="100" workbookViewId="0">
      <selection activeCell="B5" sqref="B5:O5"/>
    </sheetView>
  </sheetViews>
  <sheetFormatPr defaultRowHeight="12.75" x14ac:dyDescent="0.2"/>
  <cols>
    <col min="1" max="1" width="3.5703125" customWidth="1"/>
    <col min="2" max="2" width="29.7109375" customWidth="1"/>
    <col min="3" max="3" width="17.140625" customWidth="1"/>
    <col min="4" max="5" width="16.140625" customWidth="1"/>
    <col min="6" max="6" width="18.42578125" customWidth="1"/>
    <col min="7" max="7" width="17" customWidth="1"/>
    <col min="8" max="8" width="14.85546875" customWidth="1"/>
    <col min="9" max="9" width="17.140625" customWidth="1"/>
    <col min="10" max="10" width="17" customWidth="1"/>
    <col min="11" max="11" width="13.7109375" customWidth="1"/>
    <col min="12" max="12" width="14" customWidth="1"/>
    <col min="13" max="13" width="15.42578125" customWidth="1"/>
    <col min="14" max="14" width="15.140625" customWidth="1"/>
    <col min="15" max="15" width="16.5703125" customWidth="1"/>
  </cols>
  <sheetData>
    <row r="1" spans="1:15" ht="15.75" x14ac:dyDescent="0.25">
      <c r="B1" s="61"/>
      <c r="C1" s="60"/>
      <c r="D1" s="60"/>
      <c r="E1" s="60"/>
      <c r="F1" s="60"/>
      <c r="G1" s="60"/>
      <c r="H1" s="60"/>
      <c r="I1" s="60"/>
      <c r="J1" s="59"/>
      <c r="K1" s="58"/>
      <c r="L1" s="58"/>
      <c r="M1" s="58"/>
      <c r="N1" s="58"/>
      <c r="O1" s="58"/>
    </row>
    <row r="2" spans="1:15" ht="15.75" x14ac:dyDescent="0.25">
      <c r="B2" s="57"/>
      <c r="C2" s="56"/>
      <c r="D2" s="55"/>
      <c r="E2" s="55"/>
      <c r="F2" s="55"/>
      <c r="G2" s="55"/>
      <c r="H2" s="55"/>
      <c r="I2" s="54"/>
      <c r="J2" s="54"/>
      <c r="K2" s="53"/>
      <c r="L2" s="53"/>
      <c r="M2" s="53"/>
      <c r="N2" s="53"/>
      <c r="O2" s="53"/>
    </row>
    <row r="3" spans="1:15" ht="14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4.25" x14ac:dyDescent="0.2">
      <c r="B4" s="52" t="s">
        <v>39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4.25" customHeight="1" x14ac:dyDescent="0.2">
      <c r="B5" s="52" t="s">
        <v>38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4.25" x14ac:dyDescent="0.2">
      <c r="B6" s="52" t="s">
        <v>37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5.75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16.5" thickBot="1" x14ac:dyDescent="0.3">
      <c r="B8" s="5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8" t="s">
        <v>36</v>
      </c>
    </row>
    <row r="9" spans="1:15" ht="16.5" customHeight="1" thickBot="1" x14ac:dyDescent="0.25">
      <c r="A9" s="47" t="s">
        <v>35</v>
      </c>
      <c r="B9" s="46" t="s">
        <v>34</v>
      </c>
      <c r="C9" s="39" t="s">
        <v>33</v>
      </c>
      <c r="D9" s="44" t="s">
        <v>28</v>
      </c>
      <c r="E9" s="45"/>
      <c r="F9" s="45"/>
      <c r="G9" s="45"/>
      <c r="H9" s="45"/>
      <c r="I9" s="43"/>
      <c r="J9" s="44" t="s">
        <v>24</v>
      </c>
      <c r="K9" s="45"/>
      <c r="L9" s="45"/>
      <c r="M9" s="43"/>
      <c r="N9" s="44" t="s">
        <v>32</v>
      </c>
      <c r="O9" s="43"/>
    </row>
    <row r="10" spans="1:15" ht="19.5" customHeight="1" x14ac:dyDescent="0.2">
      <c r="A10" s="37"/>
      <c r="B10" s="36"/>
      <c r="C10" s="31"/>
      <c r="D10" s="41" t="s">
        <v>31</v>
      </c>
      <c r="E10" s="41" t="s">
        <v>30</v>
      </c>
      <c r="F10" s="41" t="s">
        <v>29</v>
      </c>
      <c r="G10" s="41" t="s">
        <v>28</v>
      </c>
      <c r="H10" s="41" t="s">
        <v>27</v>
      </c>
      <c r="I10" s="39" t="s">
        <v>26</v>
      </c>
      <c r="J10" s="42" t="s">
        <v>25</v>
      </c>
      <c r="K10" s="41" t="s">
        <v>24</v>
      </c>
      <c r="L10" s="41" t="s">
        <v>23</v>
      </c>
      <c r="M10" s="40" t="s">
        <v>22</v>
      </c>
      <c r="N10" s="39" t="s">
        <v>21</v>
      </c>
      <c r="O10" s="38" t="s">
        <v>20</v>
      </c>
    </row>
    <row r="11" spans="1:15" ht="21" customHeight="1" x14ac:dyDescent="0.2">
      <c r="A11" s="37"/>
      <c r="B11" s="36"/>
      <c r="C11" s="31"/>
      <c r="D11" s="33"/>
      <c r="E11" s="33"/>
      <c r="F11" s="33"/>
      <c r="G11" s="33"/>
      <c r="H11" s="33"/>
      <c r="I11" s="31"/>
      <c r="J11" s="34"/>
      <c r="K11" s="33"/>
      <c r="L11" s="33"/>
      <c r="M11" s="32"/>
      <c r="N11" s="31"/>
      <c r="O11" s="30"/>
    </row>
    <row r="12" spans="1:15" ht="19.5" customHeight="1" x14ac:dyDescent="0.2">
      <c r="A12" s="37"/>
      <c r="B12" s="36"/>
      <c r="C12" s="31"/>
      <c r="D12" s="33"/>
      <c r="E12" s="33"/>
      <c r="F12" s="33"/>
      <c r="G12" s="33"/>
      <c r="H12" s="33"/>
      <c r="I12" s="31"/>
      <c r="J12" s="34"/>
      <c r="K12" s="33"/>
      <c r="L12" s="33"/>
      <c r="M12" s="32"/>
      <c r="N12" s="31"/>
      <c r="O12" s="30"/>
    </row>
    <row r="13" spans="1:15" ht="25.5" customHeight="1" thickBot="1" x14ac:dyDescent="0.25">
      <c r="A13" s="37"/>
      <c r="B13" s="36"/>
      <c r="C13" s="31"/>
      <c r="D13" s="33"/>
      <c r="E13" s="33"/>
      <c r="F13" s="33"/>
      <c r="G13" s="35"/>
      <c r="H13" s="33"/>
      <c r="I13" s="31"/>
      <c r="J13" s="34"/>
      <c r="K13" s="33"/>
      <c r="L13" s="33"/>
      <c r="M13" s="32"/>
      <c r="N13" s="31"/>
      <c r="O13" s="30"/>
    </row>
    <row r="14" spans="1:15" ht="33" customHeight="1" x14ac:dyDescent="0.25">
      <c r="A14" s="29" t="s">
        <v>19</v>
      </c>
      <c r="B14" s="28" t="s">
        <v>18</v>
      </c>
      <c r="C14" s="27">
        <f>I14+M14+N14+O14</f>
        <v>5239509399</v>
      </c>
      <c r="D14" s="26">
        <f>'[1]2. sz. melléklet'!I65+'[1]2. sz. melléklet'!I68+'[1]2. sz. melléklet'!I70+4199000+184036+647072+120416+1524000+600000</f>
        <v>2725250671</v>
      </c>
      <c r="E14" s="26">
        <v>76412034</v>
      </c>
      <c r="F14" s="24">
        <f>'[1]2. sz. melléklet'!I114</f>
        <v>2091517444</v>
      </c>
      <c r="G14" s="24">
        <f>224286119-12366000+10656400</f>
        <v>222576519</v>
      </c>
      <c r="H14" s="24">
        <f>737000+3965046</f>
        <v>4702046</v>
      </c>
      <c r="I14" s="25">
        <f>SUM(D14:H14)</f>
        <v>5120458714</v>
      </c>
      <c r="J14" s="24">
        <f>182350112+477510000+44964420+40000000+260000+4776256</f>
        <v>749860788</v>
      </c>
      <c r="K14" s="24">
        <f>'[1]2. sz. melléklet'!I123+'[1]2. sz. melléklet'!I124</f>
        <v>50000000</v>
      </c>
      <c r="L14" s="24">
        <f>'[1]2. sz. melléklet'!I138+'[1]2. sz. melléklet'!I141+'[1]2. sz. melléklet'!I143+'[1]2. sz. melléklet'!I144</f>
        <v>7307790</v>
      </c>
      <c r="M14" s="24">
        <f>SUM(J14:L14)</f>
        <v>807168578</v>
      </c>
      <c r="N14" s="24">
        <f>28348281+600000000+6247461+700000+21035565+3900000+456056746-357142876</f>
        <v>759145177</v>
      </c>
      <c r="O14" s="23">
        <f>-1371993015-6471101-1426801-633799-9067855-3415370-3617500-4351000-4500000-2228388-3900000-4199000-1783480-540208-5824172-2077329-1436000-6269790-27258-617000-20292282-3859473-3867973-270386-4174643-1314483-860000-632000-1519333-255000-281283-4150810-1369398-2500000-5059000-2162940-315000+40000000</f>
        <v>-1447263070</v>
      </c>
    </row>
    <row r="15" spans="1:15" ht="33" customHeight="1" x14ac:dyDescent="0.25">
      <c r="A15" s="18" t="s">
        <v>17</v>
      </c>
      <c r="B15" s="21" t="s">
        <v>16</v>
      </c>
      <c r="C15" s="16">
        <f>I15+M15+O15+N15</f>
        <v>486533680</v>
      </c>
      <c r="D15" s="14"/>
      <c r="E15" s="14"/>
      <c r="F15" s="14"/>
      <c r="G15" s="14">
        <v>6682386</v>
      </c>
      <c r="H15" s="14"/>
      <c r="I15" s="15">
        <f>SUM(D15:H15)</f>
        <v>6682386</v>
      </c>
      <c r="J15" s="22"/>
      <c r="K15" s="14"/>
      <c r="L15" s="14"/>
      <c r="M15" s="15"/>
      <c r="N15" s="14">
        <f>28286668-773</f>
        <v>28285895</v>
      </c>
      <c r="O15" s="13">
        <f>216964500+260000000+6471101+1426801+22325+3617500+1783480+15445+617000+7623+632000+7624-40000000</f>
        <v>451565399</v>
      </c>
    </row>
    <row r="16" spans="1:15" ht="39.75" customHeight="1" x14ac:dyDescent="0.25">
      <c r="A16" s="18" t="s">
        <v>15</v>
      </c>
      <c r="B16" s="21" t="s">
        <v>14</v>
      </c>
      <c r="C16" s="16">
        <f>I16+M16+O16+N16</f>
        <v>176561658</v>
      </c>
      <c r="D16" s="14">
        <v>349275</v>
      </c>
      <c r="E16" s="14"/>
      <c r="F16" s="14"/>
      <c r="G16" s="14">
        <v>48841823</v>
      </c>
      <c r="H16" s="14"/>
      <c r="I16" s="15">
        <f>SUM(D16:H16)</f>
        <v>49191098</v>
      </c>
      <c r="J16" s="14"/>
      <c r="K16" s="14"/>
      <c r="L16" s="14"/>
      <c r="M16" s="15"/>
      <c r="N16" s="14">
        <f>11885965-1166130</f>
        <v>10719835</v>
      </c>
      <c r="O16" s="13">
        <f>54399864+60000000+2250861</f>
        <v>116650725</v>
      </c>
    </row>
    <row r="17" spans="1:15" ht="33" customHeight="1" x14ac:dyDescent="0.25">
      <c r="A17" s="18" t="s">
        <v>13</v>
      </c>
      <c r="B17" s="20" t="s">
        <v>12</v>
      </c>
      <c r="C17" s="16">
        <f>I17+M17+O17+N17</f>
        <v>116605986</v>
      </c>
      <c r="D17" s="14"/>
      <c r="E17" s="14"/>
      <c r="F17" s="14"/>
      <c r="G17" s="14">
        <v>5400527</v>
      </c>
      <c r="H17" s="14"/>
      <c r="I17" s="15">
        <f>SUM(D17:H17)</f>
        <v>5400527</v>
      </c>
      <c r="J17" s="14"/>
      <c r="K17" s="14"/>
      <c r="L17" s="14"/>
      <c r="M17" s="15"/>
      <c r="N17" s="14">
        <f>6180234+5027</f>
        <v>6185261</v>
      </c>
      <c r="O17" s="13">
        <f>72680456+28000000+149578+909497+118653+518886+1929017+48856+308257+48742+308256</f>
        <v>105020198</v>
      </c>
    </row>
    <row r="18" spans="1:15" ht="33" customHeight="1" x14ac:dyDescent="0.25">
      <c r="A18" s="18" t="s">
        <v>11</v>
      </c>
      <c r="B18" s="21" t="s">
        <v>10</v>
      </c>
      <c r="C18" s="16">
        <f>I18+M18+O18+N18</f>
        <v>336212539</v>
      </c>
      <c r="D18" s="14">
        <f>97200000+4700000+550100</f>
        <v>102450100</v>
      </c>
      <c r="E18" s="14"/>
      <c r="F18" s="14"/>
      <c r="G18" s="14">
        <f>25095000+2000000</f>
        <v>27095000</v>
      </c>
      <c r="H18" s="14">
        <f>120000+415000</f>
        <v>535000</v>
      </c>
      <c r="I18" s="15">
        <f>SUM(D18:H18)</f>
        <v>130080100</v>
      </c>
      <c r="J18" s="14"/>
      <c r="K18" s="14"/>
      <c r="L18" s="14"/>
      <c r="M18" s="15"/>
      <c r="N18" s="14">
        <f>23736996+146566</f>
        <v>23883562</v>
      </c>
      <c r="O18" s="13">
        <f>78584615+45000000+292577+8158358+4351000+4500000+4199000+277992+5305286+729729+20292282+137215+3866386+60000+151883+3842554+2500000</f>
        <v>182248877</v>
      </c>
    </row>
    <row r="19" spans="1:15" ht="33" customHeight="1" x14ac:dyDescent="0.25">
      <c r="A19" s="18" t="s">
        <v>9</v>
      </c>
      <c r="B19" s="20" t="s">
        <v>8</v>
      </c>
      <c r="C19" s="16">
        <f>I19+M19+O19+N19</f>
        <v>298780334</v>
      </c>
      <c r="D19" s="14"/>
      <c r="E19" s="14"/>
      <c r="F19" s="14"/>
      <c r="G19" s="14">
        <v>10589100</v>
      </c>
      <c r="H19" s="14"/>
      <c r="I19" s="15">
        <f>SUM(D19:H19)</f>
        <v>10589100</v>
      </c>
      <c r="J19" s="14"/>
      <c r="K19" s="14"/>
      <c r="L19" s="14"/>
      <c r="M19" s="15"/>
      <c r="N19" s="14">
        <f>11558674-108626</f>
        <v>11450048</v>
      </c>
      <c r="O19" s="13">
        <f>232266201+25000000+46648+44928+3239134+3859473+12971978+22176+1519333+22176-2250861</f>
        <v>276741186</v>
      </c>
    </row>
    <row r="20" spans="1:15" ht="33" customHeight="1" x14ac:dyDescent="0.25">
      <c r="A20" s="18" t="s">
        <v>7</v>
      </c>
      <c r="B20" s="19" t="s">
        <v>6</v>
      </c>
      <c r="C20" s="16">
        <f>I20+M20+O20+N20</f>
        <v>163038811</v>
      </c>
      <c r="D20" s="14"/>
      <c r="E20" s="14"/>
      <c r="F20" s="14"/>
      <c r="G20" s="14">
        <v>111897</v>
      </c>
      <c r="H20" s="14"/>
      <c r="I20" s="15">
        <f>SUM(D20:H20)</f>
        <v>111897</v>
      </c>
      <c r="J20" s="14"/>
      <c r="K20" s="14"/>
      <c r="L20" s="14"/>
      <c r="M20" s="15"/>
      <c r="N20" s="14">
        <f>16471557-1165778</f>
        <v>15305779</v>
      </c>
      <c r="O20" s="13">
        <f>144562200+10000000+3867973-12971978+2162940</f>
        <v>147621135</v>
      </c>
    </row>
    <row r="21" spans="1:15" ht="33" customHeight="1" thickBot="1" x14ac:dyDescent="0.3">
      <c r="A21" s="18" t="s">
        <v>5</v>
      </c>
      <c r="B21" s="17" t="s">
        <v>4</v>
      </c>
      <c r="C21" s="16">
        <f>I21+M21+O21+N21</f>
        <v>244142303</v>
      </c>
      <c r="D21" s="14">
        <f>314737+1475000</f>
        <v>1789737</v>
      </c>
      <c r="E21" s="14"/>
      <c r="F21" s="14"/>
      <c r="G21" s="14">
        <f>59067444+2175376</f>
        <v>61242820</v>
      </c>
      <c r="H21" s="14">
        <f>200000+5500679</f>
        <v>5700679</v>
      </c>
      <c r="I21" s="15">
        <f>SUM(D21:H21)</f>
        <v>68733236</v>
      </c>
      <c r="J21" s="14"/>
      <c r="K21" s="14">
        <v>78740</v>
      </c>
      <c r="L21" s="14">
        <v>3479818</v>
      </c>
      <c r="M21" s="15">
        <f>K21+L21</f>
        <v>3558558</v>
      </c>
      <c r="N21" s="14">
        <f>2460810+1974149</f>
        <v>4434959</v>
      </c>
      <c r="O21" s="13">
        <f>44535179+100000000+122671+3415370+2228388+3900000+83190+2077329+1436000+371910+27258+54516+1314483+860000+195000+50858+1369398+5059000+315000</f>
        <v>167415550</v>
      </c>
    </row>
    <row r="22" spans="1:15" ht="33" customHeight="1" thickBot="1" x14ac:dyDescent="0.3">
      <c r="A22" s="12" t="s">
        <v>3</v>
      </c>
      <c r="B22" s="11" t="s">
        <v>2</v>
      </c>
      <c r="C22" s="10">
        <f>SUM(C16:C21)</f>
        <v>1335341631</v>
      </c>
      <c r="D22" s="10">
        <f>SUM(D16:D21)</f>
        <v>104589112</v>
      </c>
      <c r="E22" s="10"/>
      <c r="F22" s="10">
        <f>SUM(F16:F21)</f>
        <v>0</v>
      </c>
      <c r="G22" s="10">
        <f>SUM(G16:G21)</f>
        <v>153281167</v>
      </c>
      <c r="H22" s="10">
        <f>SUM(H16:H21)</f>
        <v>6235679</v>
      </c>
      <c r="I22" s="8">
        <f>SUM(I17:I21)+I16</f>
        <v>264105958</v>
      </c>
      <c r="J22" s="8">
        <f>SUM(J17:J21)+J16</f>
        <v>0</v>
      </c>
      <c r="K22" s="8">
        <f>SUM(K17:K21)+K16</f>
        <v>78740</v>
      </c>
      <c r="L22" s="8">
        <f>SUM(L17:L21)+L16</f>
        <v>3479818</v>
      </c>
      <c r="M22" s="9">
        <f>K22+L22</f>
        <v>3558558</v>
      </c>
      <c r="N22" s="8">
        <f>SUM(N16:N21)</f>
        <v>71979444</v>
      </c>
      <c r="O22" s="7">
        <f>SUM(O16:O21)</f>
        <v>995697671</v>
      </c>
    </row>
    <row r="23" spans="1:15" ht="33" customHeight="1" thickBot="1" x14ac:dyDescent="0.3">
      <c r="A23" s="6" t="s">
        <v>1</v>
      </c>
      <c r="B23" s="5" t="s">
        <v>0</v>
      </c>
      <c r="C23" s="4">
        <f>C14+C15+C22</f>
        <v>7061384710</v>
      </c>
      <c r="D23" s="4">
        <f>D14+D15+D22</f>
        <v>2829839783</v>
      </c>
      <c r="E23" s="4">
        <f>E14+E15+E22</f>
        <v>76412034</v>
      </c>
      <c r="F23" s="4">
        <f>F14+F15+F22</f>
        <v>2091517444</v>
      </c>
      <c r="G23" s="4">
        <f>G14+G15+G22</f>
        <v>382540072</v>
      </c>
      <c r="H23" s="4">
        <f>H14+H15+H22</f>
        <v>10937725</v>
      </c>
      <c r="I23" s="4">
        <f>I14+I15+I22</f>
        <v>5391247058</v>
      </c>
      <c r="J23" s="4">
        <f>J14+J15+J22</f>
        <v>749860788</v>
      </c>
      <c r="K23" s="4">
        <f>K14+K15+K22</f>
        <v>50078740</v>
      </c>
      <c r="L23" s="4">
        <f>L14+L15+L22</f>
        <v>10787608</v>
      </c>
      <c r="M23" s="4">
        <f>M14+M15+M22</f>
        <v>810727136</v>
      </c>
      <c r="N23" s="4">
        <f>N14+N15+N22</f>
        <v>859410516</v>
      </c>
      <c r="O23" s="4">
        <f>O14+O15+O22</f>
        <v>0</v>
      </c>
    </row>
    <row r="25" spans="1:15" x14ac:dyDescent="0.2">
      <c r="C25" s="3"/>
    </row>
    <row r="26" spans="1:15" x14ac:dyDescent="0.2">
      <c r="C26" s="1"/>
      <c r="O26" s="2"/>
    </row>
    <row r="27" spans="1:15" x14ac:dyDescent="0.2">
      <c r="C27" s="1"/>
      <c r="F27" s="2"/>
      <c r="G27" s="2"/>
    </row>
    <row r="28" spans="1:15" x14ac:dyDescent="0.2">
      <c r="C28" s="1"/>
    </row>
    <row r="32" spans="1:15" x14ac:dyDescent="0.2">
      <c r="C32" s="1"/>
      <c r="F32" s="1"/>
    </row>
    <row r="33" spans="3:6" x14ac:dyDescent="0.2">
      <c r="C33" s="1"/>
      <c r="F33" s="1"/>
    </row>
    <row r="35" spans="3:6" ht="27" customHeight="1" x14ac:dyDescent="0.2"/>
    <row r="36" spans="3:6" ht="37.5" customHeight="1" x14ac:dyDescent="0.2"/>
    <row r="37" spans="3:6" ht="39.75" customHeight="1" x14ac:dyDescent="0.2"/>
    <row r="39" spans="3:6" ht="16.5" customHeight="1" x14ac:dyDescent="0.2"/>
    <row r="40" spans="3:6" ht="18.75" customHeight="1" x14ac:dyDescent="0.2"/>
    <row r="72" ht="29.25" customHeight="1" x14ac:dyDescent="0.2"/>
  </sheetData>
  <mergeCells count="25">
    <mergeCell ref="B6:O6"/>
    <mergeCell ref="J9:M9"/>
    <mergeCell ref="H10:H13"/>
    <mergeCell ref="F10:F13"/>
    <mergeCell ref="B7:O7"/>
    <mergeCell ref="N10:N13"/>
    <mergeCell ref="J1:O1"/>
    <mergeCell ref="B3:O3"/>
    <mergeCell ref="B4:O4"/>
    <mergeCell ref="J10:J13"/>
    <mergeCell ref="K10:K13"/>
    <mergeCell ref="B9:B13"/>
    <mergeCell ref="K2:O2"/>
    <mergeCell ref="B5:O5"/>
    <mergeCell ref="C9:C13"/>
    <mergeCell ref="N9:O9"/>
    <mergeCell ref="A9:A13"/>
    <mergeCell ref="D10:D13"/>
    <mergeCell ref="I10:I13"/>
    <mergeCell ref="O10:O13"/>
    <mergeCell ref="L10:L13"/>
    <mergeCell ref="E10:E13"/>
    <mergeCell ref="D9:I9"/>
    <mergeCell ref="G10:G13"/>
    <mergeCell ref="M10:M13"/>
  </mergeCells>
  <pageMargins left="0" right="0" top="0.98425196850393704" bottom="0.98425196850393704" header="0.51181102362204722" footer="0.51181102362204722"/>
  <pageSetup paperSize="8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2021-05-10T07:11:57Z</dcterms:created>
  <dcterms:modified xsi:type="dcterms:W3CDTF">2021-05-10T07:12:35Z</dcterms:modified>
</cp:coreProperties>
</file>