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580"/>
  </bookViews>
  <sheets>
    <sheet name="6.  sz.mellékle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C13" i="1" s="1"/>
  <c r="L13" i="1"/>
  <c r="M13" i="1"/>
  <c r="N13" i="1"/>
  <c r="O13" i="1"/>
  <c r="P13" i="1"/>
  <c r="R13" i="1"/>
  <c r="D14" i="1"/>
  <c r="E14" i="1"/>
  <c r="F14" i="1"/>
  <c r="K14" i="1"/>
  <c r="C14" i="1" s="1"/>
  <c r="L14" i="1"/>
  <c r="P14" i="1"/>
  <c r="D15" i="1"/>
  <c r="E15" i="1"/>
  <c r="F15" i="1"/>
  <c r="K15" i="1"/>
  <c r="C15" i="1" s="1"/>
  <c r="P15" i="1"/>
  <c r="D16" i="1"/>
  <c r="E16" i="1"/>
  <c r="F16" i="1"/>
  <c r="K16" i="1"/>
  <c r="L16" i="1"/>
  <c r="M16" i="1"/>
  <c r="P16" i="1" s="1"/>
  <c r="P21" i="1" s="1"/>
  <c r="P22" i="1" s="1"/>
  <c r="D17" i="1"/>
  <c r="E17" i="1"/>
  <c r="F17" i="1"/>
  <c r="K17" i="1" s="1"/>
  <c r="C17" i="1" s="1"/>
  <c r="L17" i="1"/>
  <c r="P17" i="1"/>
  <c r="D18" i="1"/>
  <c r="E18" i="1"/>
  <c r="F18" i="1"/>
  <c r="K18" i="1"/>
  <c r="C18" i="1" s="1"/>
  <c r="L18" i="1"/>
  <c r="P18" i="1"/>
  <c r="T18" i="1"/>
  <c r="D19" i="1"/>
  <c r="E19" i="1"/>
  <c r="F19" i="1"/>
  <c r="K19" i="1"/>
  <c r="C19" i="1" s="1"/>
  <c r="L19" i="1"/>
  <c r="P19" i="1"/>
  <c r="T19" i="1"/>
  <c r="D20" i="1"/>
  <c r="E20" i="1"/>
  <c r="F20" i="1"/>
  <c r="K20" i="1"/>
  <c r="C20" i="1" s="1"/>
  <c r="L20" i="1"/>
  <c r="P20" i="1"/>
  <c r="D21" i="1"/>
  <c r="E21" i="1"/>
  <c r="F21" i="1"/>
  <c r="G21" i="1"/>
  <c r="H21" i="1"/>
  <c r="K21" i="1" s="1"/>
  <c r="L21" i="1"/>
  <c r="M21" i="1"/>
  <c r="S21" i="1"/>
  <c r="T21" i="1"/>
  <c r="U21" i="1"/>
  <c r="D22" i="1"/>
  <c r="E22" i="1"/>
  <c r="F22" i="1"/>
  <c r="G22" i="1"/>
  <c r="H22" i="1"/>
  <c r="I22" i="1"/>
  <c r="J22" i="1"/>
  <c r="L22" i="1"/>
  <c r="M22" i="1"/>
  <c r="N22" i="1"/>
  <c r="O22" i="1"/>
  <c r="Q22" i="1"/>
  <c r="R22" i="1"/>
  <c r="S22" i="1"/>
  <c r="T22" i="1"/>
  <c r="U22" i="1"/>
  <c r="D25" i="1"/>
  <c r="C22" i="1" l="1"/>
  <c r="D27" i="1" s="1"/>
  <c r="C21" i="1"/>
  <c r="K22" i="1"/>
  <c r="C16" i="1"/>
</calcChain>
</file>

<file path=xl/sharedStrings.xml><?xml version="1.0" encoding="utf-8"?>
<sst xmlns="http://schemas.openxmlformats.org/spreadsheetml/2006/main" count="60" uniqueCount="59">
  <si>
    <t>Összesen:</t>
  </si>
  <si>
    <t>10.</t>
  </si>
  <si>
    <t>IGESZ összesen:</t>
  </si>
  <si>
    <t>9.</t>
  </si>
  <si>
    <t>Nádasdy Kulturális Központ</t>
  </si>
  <si>
    <t>8.</t>
  </si>
  <si>
    <t>Sárvári Csicsergő Óvoda</t>
  </si>
  <si>
    <t>7.</t>
  </si>
  <si>
    <t>Sárvári Vármelléki Óvoda</t>
  </si>
  <si>
    <t>6.</t>
  </si>
  <si>
    <t>Sárvári Gondozási és Gyermekjóléti Központ</t>
  </si>
  <si>
    <t>5.</t>
  </si>
  <si>
    <t>Sárvári Csepredő Bölcsőde</t>
  </si>
  <si>
    <t>4.</t>
  </si>
  <si>
    <t>Intézmények Gazdálkodását Ellátó Szervezet</t>
  </si>
  <si>
    <t>3.</t>
  </si>
  <si>
    <t>Sárvári Közös Önkormányzati Hivatal</t>
  </si>
  <si>
    <t>2.</t>
  </si>
  <si>
    <t>Sárvár Város Önkormányzata</t>
  </si>
  <si>
    <t>1.</t>
  </si>
  <si>
    <t>(fő)</t>
  </si>
  <si>
    <t xml:space="preserve"> támogatás- értékű</t>
  </si>
  <si>
    <t>kiadás</t>
  </si>
  <si>
    <t>juttatásai</t>
  </si>
  <si>
    <t>kiadások</t>
  </si>
  <si>
    <t>terhelő járulékok</t>
  </si>
  <si>
    <t>6 ó</t>
  </si>
  <si>
    <t>8 ó</t>
  </si>
  <si>
    <t>záró</t>
  </si>
  <si>
    <t>nyitó</t>
  </si>
  <si>
    <t>lekötött betét</t>
  </si>
  <si>
    <t>megelőle-   gezett állami támogatás visszafizet.</t>
  </si>
  <si>
    <t>felhalmozási kiadások összesen:</t>
  </si>
  <si>
    <t>felhalmozási tartalék</t>
  </si>
  <si>
    <t>egyéb felhalmozási kiadások</t>
  </si>
  <si>
    <t>felújítások</t>
  </si>
  <si>
    <t>beruházások</t>
  </si>
  <si>
    <t>működési kiadás összesen:</t>
  </si>
  <si>
    <t>működési céltartalék</t>
  </si>
  <si>
    <t>általános tartalék</t>
  </si>
  <si>
    <t>egyéb működési kiadások</t>
  </si>
  <si>
    <t>ellátottak juttatásai</t>
  </si>
  <si>
    <t>dologi kiadások</t>
  </si>
  <si>
    <t>Munkáltatót terhelő járulékok</t>
  </si>
  <si>
    <t>személyi juttatások</t>
  </si>
  <si>
    <t>közfog.</t>
  </si>
  <si>
    <t>állandó</t>
  </si>
  <si>
    <t>finanszírozási kiadások</t>
  </si>
  <si>
    <t>felhalmozási kiadások</t>
  </si>
  <si>
    <t>működési kiadások</t>
  </si>
  <si>
    <t>létszám</t>
  </si>
  <si>
    <t>ebből:</t>
  </si>
  <si>
    <t>kiadás        
összesen:</t>
  </si>
  <si>
    <t>Intézmény</t>
  </si>
  <si>
    <t>Sorszám</t>
  </si>
  <si>
    <t>Ft-ban</t>
  </si>
  <si>
    <t>2020. év</t>
  </si>
  <si>
    <t>KIADÁSI ÉS LÉTSZÁM ELŐIRÁNYZATA</t>
  </si>
  <si>
    <t xml:space="preserve">SÁRVÁR VÁROS ÖNKORMÁNYZATA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</si>
</sst>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21" x14ac:knownFonts="1">
    <font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</font>
    <font>
      <b/>
      <sz val="12"/>
      <name val="Times New Roman"/>
      <family val="1"/>
      <charset val="238"/>
    </font>
    <font>
      <u/>
      <sz val="9"/>
      <name val="Times New Roman"/>
      <family val="1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b/>
      <i/>
      <sz val="9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 CE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0" fillId="0" borderId="0"/>
  </cellStyleXfs>
  <cellXfs count="121">
    <xf numFmtId="0" fontId="0" fillId="0" borderId="0" xfId="0"/>
    <xf numFmtId="0" fontId="2" fillId="0" borderId="0" xfId="2" applyFont="1"/>
    <xf numFmtId="1" fontId="3" fillId="0" borderId="0" xfId="2" applyNumberFormat="1" applyFont="1" applyBorder="1"/>
    <xf numFmtId="0" fontId="3" fillId="0" borderId="0" xfId="2" applyFont="1" applyBorder="1"/>
    <xf numFmtId="0" fontId="2" fillId="0" borderId="0" xfId="2" applyFont="1" applyBorder="1"/>
    <xf numFmtId="0" fontId="4" fillId="0" borderId="0" xfId="2" applyFont="1"/>
    <xf numFmtId="0" fontId="5" fillId="0" borderId="0" xfId="2" applyFont="1" applyBorder="1"/>
    <xf numFmtId="0" fontId="4" fillId="0" borderId="0" xfId="2" applyFont="1" applyBorder="1"/>
    <xf numFmtId="41" fontId="2" fillId="0" borderId="0" xfId="2" applyNumberFormat="1" applyFont="1" applyBorder="1"/>
    <xf numFmtId="3" fontId="2" fillId="0" borderId="0" xfId="2" applyNumberFormat="1" applyFont="1" applyBorder="1"/>
    <xf numFmtId="41" fontId="2" fillId="0" borderId="0" xfId="2" applyNumberFormat="1" applyFont="1" applyFill="1" applyBorder="1"/>
    <xf numFmtId="0" fontId="2" fillId="0" borderId="0" xfId="2" applyFont="1" applyBorder="1" applyAlignment="1">
      <alignment horizontal="right"/>
    </xf>
    <xf numFmtId="41" fontId="2" fillId="0" borderId="0" xfId="2" applyNumberFormat="1" applyFont="1"/>
    <xf numFmtId="3" fontId="2" fillId="0" borderId="0" xfId="2" applyNumberFormat="1" applyFont="1"/>
    <xf numFmtId="0" fontId="6" fillId="0" borderId="1" xfId="2" applyFont="1" applyFill="1" applyBorder="1"/>
    <xf numFmtId="0" fontId="6" fillId="0" borderId="2" xfId="2" applyFont="1" applyFill="1" applyBorder="1"/>
    <xf numFmtId="0" fontId="6" fillId="0" borderId="3" xfId="2" applyFont="1" applyFill="1" applyBorder="1"/>
    <xf numFmtId="0" fontId="6" fillId="0" borderId="4" xfId="2" applyFont="1" applyFill="1" applyBorder="1"/>
    <xf numFmtId="41" fontId="6" fillId="0" borderId="5" xfId="2" applyNumberFormat="1" applyFont="1" applyBorder="1"/>
    <xf numFmtId="41" fontId="6" fillId="0" borderId="6" xfId="2" applyNumberFormat="1" applyFont="1" applyBorder="1"/>
    <xf numFmtId="41" fontId="6" fillId="0" borderId="7" xfId="2" applyNumberFormat="1" applyFont="1" applyBorder="1"/>
    <xf numFmtId="41" fontId="6" fillId="0" borderId="8" xfId="2" applyNumberFormat="1" applyFont="1" applyBorder="1"/>
    <xf numFmtId="41" fontId="5" fillId="0" borderId="9" xfId="2" applyNumberFormat="1" applyFont="1" applyBorder="1"/>
    <xf numFmtId="0" fontId="6" fillId="0" borderId="6" xfId="2" applyFont="1" applyBorder="1"/>
    <xf numFmtId="0" fontId="2" fillId="0" borderId="10" xfId="2" applyFont="1" applyBorder="1"/>
    <xf numFmtId="0" fontId="7" fillId="0" borderId="0" xfId="2" applyFont="1"/>
    <xf numFmtId="0" fontId="7" fillId="0" borderId="11" xfId="2" applyFont="1" applyFill="1" applyBorder="1"/>
    <xf numFmtId="0" fontId="7" fillId="0" borderId="12" xfId="2" applyFont="1" applyFill="1" applyBorder="1"/>
    <xf numFmtId="0" fontId="7" fillId="0" borderId="13" xfId="2" applyFont="1" applyFill="1" applyBorder="1"/>
    <xf numFmtId="41" fontId="7" fillId="0" borderId="12" xfId="2" applyNumberFormat="1" applyFont="1" applyBorder="1"/>
    <xf numFmtId="41" fontId="7" fillId="0" borderId="14" xfId="2" applyNumberFormat="1" applyFont="1" applyBorder="1"/>
    <xf numFmtId="41" fontId="7" fillId="0" borderId="15" xfId="2" applyNumberFormat="1" applyFont="1" applyBorder="1"/>
    <xf numFmtId="41" fontId="7" fillId="0" borderId="16" xfId="2" applyNumberFormat="1" applyFont="1" applyBorder="1"/>
    <xf numFmtId="41" fontId="7" fillId="0" borderId="13" xfId="2" applyNumberFormat="1" applyFont="1" applyBorder="1"/>
    <xf numFmtId="41" fontId="2" fillId="0" borderId="17" xfId="2" applyNumberFormat="1" applyFont="1" applyBorder="1"/>
    <xf numFmtId="41" fontId="5" fillId="0" borderId="11" xfId="2" applyNumberFormat="1" applyFont="1" applyBorder="1"/>
    <xf numFmtId="0" fontId="8" fillId="0" borderId="18" xfId="2" applyFont="1" applyBorder="1"/>
    <xf numFmtId="0" fontId="2" fillId="0" borderId="19" xfId="2" applyFont="1" applyBorder="1"/>
    <xf numFmtId="0" fontId="2" fillId="0" borderId="17" xfId="2" applyFont="1" applyFill="1" applyBorder="1"/>
    <xf numFmtId="0" fontId="2" fillId="0" borderId="20" xfId="2" applyFont="1" applyFill="1" applyBorder="1"/>
    <xf numFmtId="0" fontId="2" fillId="0" borderId="21" xfId="2" applyFont="1" applyFill="1" applyBorder="1"/>
    <xf numFmtId="0" fontId="2" fillId="0" borderId="19" xfId="2" applyFont="1" applyFill="1" applyBorder="1"/>
    <xf numFmtId="41" fontId="2" fillId="0" borderId="22" xfId="2" applyNumberFormat="1" applyFont="1" applyBorder="1"/>
    <xf numFmtId="41" fontId="2" fillId="0" borderId="18" xfId="2" applyNumberFormat="1" applyFont="1" applyBorder="1"/>
    <xf numFmtId="41" fontId="2" fillId="0" borderId="20" xfId="2" applyNumberFormat="1" applyFont="1" applyBorder="1"/>
    <xf numFmtId="41" fontId="2" fillId="0" borderId="19" xfId="2" applyNumberFormat="1" applyFont="1" applyBorder="1"/>
    <xf numFmtId="41" fontId="5" fillId="0" borderId="22" xfId="2" applyNumberFormat="1" applyFont="1" applyBorder="1"/>
    <xf numFmtId="0" fontId="9" fillId="0" borderId="18" xfId="2" quotePrefix="1" applyFont="1" applyBorder="1" applyAlignment="1">
      <alignment horizontal="left" wrapText="1"/>
    </xf>
    <xf numFmtId="0" fontId="10" fillId="0" borderId="18" xfId="2" applyFont="1" applyBorder="1" applyAlignment="1">
      <alignment wrapText="1"/>
    </xf>
    <xf numFmtId="41" fontId="5" fillId="0" borderId="22" xfId="2" applyNumberFormat="1" applyFont="1" applyFill="1" applyBorder="1"/>
    <xf numFmtId="0" fontId="9" fillId="0" borderId="18" xfId="2" applyFont="1" applyBorder="1" applyAlignment="1">
      <alignment horizontal="left" wrapText="1"/>
    </xf>
    <xf numFmtId="41" fontId="2" fillId="0" borderId="19" xfId="2" applyNumberFormat="1" applyFont="1" applyBorder="1" applyAlignment="1"/>
    <xf numFmtId="0" fontId="10" fillId="0" borderId="18" xfId="2" applyFont="1" applyBorder="1" applyAlignment="1">
      <alignment horizontal="left"/>
    </xf>
    <xf numFmtId="0" fontId="2" fillId="0" borderId="23" xfId="2" applyFont="1" applyFill="1" applyBorder="1"/>
    <xf numFmtId="0" fontId="2" fillId="0" borderId="24" xfId="2" applyFont="1" applyFill="1" applyBorder="1"/>
    <xf numFmtId="41" fontId="2" fillId="0" borderId="25" xfId="2" applyNumberFormat="1" applyFont="1" applyBorder="1"/>
    <xf numFmtId="41" fontId="2" fillId="0" borderId="26" xfId="2" applyNumberFormat="1" applyFont="1" applyBorder="1"/>
    <xf numFmtId="41" fontId="2" fillId="0" borderId="18" xfId="2" applyNumberFormat="1" applyFont="1" applyBorder="1" applyAlignment="1">
      <alignment wrapText="1"/>
    </xf>
    <xf numFmtId="41" fontId="2" fillId="0" borderId="20" xfId="2" applyNumberFormat="1" applyFont="1" applyBorder="1" applyAlignment="1">
      <alignment wrapText="1"/>
    </xf>
    <xf numFmtId="41" fontId="2" fillId="0" borderId="27" xfId="2" applyNumberFormat="1" applyFont="1" applyBorder="1"/>
    <xf numFmtId="41" fontId="2" fillId="0" borderId="28" xfId="2" applyNumberFormat="1" applyFont="1" applyBorder="1"/>
    <xf numFmtId="41" fontId="2" fillId="0" borderId="29" xfId="2" applyNumberFormat="1" applyFont="1" applyBorder="1"/>
    <xf numFmtId="0" fontId="2" fillId="0" borderId="30" xfId="2" applyFont="1" applyFill="1" applyBorder="1"/>
    <xf numFmtId="0" fontId="2" fillId="0" borderId="31" xfId="2" applyFont="1" applyFill="1" applyBorder="1"/>
    <xf numFmtId="0" fontId="2" fillId="0" borderId="32" xfId="2" applyFont="1" applyFill="1" applyBorder="1"/>
    <xf numFmtId="0" fontId="2" fillId="0" borderId="33" xfId="2" applyFont="1" applyFill="1" applyBorder="1"/>
    <xf numFmtId="41" fontId="2" fillId="0" borderId="22" xfId="2" applyNumberFormat="1" applyFont="1" applyFill="1" applyBorder="1"/>
    <xf numFmtId="41" fontId="5" fillId="0" borderId="34" xfId="2" applyNumberFormat="1" applyFont="1" applyBorder="1"/>
    <xf numFmtId="0" fontId="10" fillId="0" borderId="18" xfId="2" applyFont="1" applyBorder="1"/>
    <xf numFmtId="0" fontId="11" fillId="0" borderId="35" xfId="2" applyFont="1" applyBorder="1" applyAlignment="1">
      <alignment horizontal="center"/>
    </xf>
    <xf numFmtId="0" fontId="11" fillId="0" borderId="36" xfId="2" applyFont="1" applyBorder="1" applyAlignment="1">
      <alignment horizontal="center"/>
    </xf>
    <xf numFmtId="0" fontId="11" fillId="0" borderId="37" xfId="2" applyFont="1" applyBorder="1" applyAlignment="1">
      <alignment horizontal="center"/>
    </xf>
    <xf numFmtId="0" fontId="11" fillId="0" borderId="9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wrapText="1"/>
    </xf>
    <xf numFmtId="0" fontId="11" fillId="0" borderId="4" xfId="2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38" xfId="2" applyFont="1" applyBorder="1" applyAlignment="1">
      <alignment horizontal="center" vertical="center" textRotation="255"/>
    </xf>
    <xf numFmtId="0" fontId="11" fillId="0" borderId="39" xfId="2" applyFont="1" applyBorder="1" applyAlignment="1">
      <alignment horizontal="center"/>
    </xf>
    <xf numFmtId="0" fontId="5" fillId="0" borderId="39" xfId="2" applyFont="1" applyBorder="1" applyAlignment="1">
      <alignment horizontal="center"/>
    </xf>
    <xf numFmtId="0" fontId="11" fillId="0" borderId="36" xfId="2" applyFont="1" applyBorder="1" applyAlignment="1">
      <alignment horizontal="center"/>
    </xf>
    <xf numFmtId="0" fontId="11" fillId="0" borderId="40" xfId="2" applyFont="1" applyBorder="1" applyAlignment="1">
      <alignment horizontal="center" vertical="center" wrapText="1"/>
    </xf>
    <xf numFmtId="0" fontId="11" fillId="0" borderId="41" xfId="2" applyFont="1" applyBorder="1" applyAlignment="1">
      <alignment horizontal="center" vertical="center" wrapText="1"/>
    </xf>
    <xf numFmtId="0" fontId="11" fillId="0" borderId="42" xfId="2" applyFont="1" applyBorder="1" applyAlignment="1">
      <alignment horizontal="center" wrapText="1"/>
    </xf>
    <xf numFmtId="0" fontId="11" fillId="0" borderId="42" xfId="2" applyFont="1" applyBorder="1" applyAlignment="1">
      <alignment horizontal="center" vertical="center" wrapText="1"/>
    </xf>
    <xf numFmtId="0" fontId="11" fillId="0" borderId="42" xfId="2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5" fillId="0" borderId="37" xfId="2" applyFont="1" applyBorder="1" applyAlignment="1">
      <alignment horizontal="center"/>
    </xf>
    <xf numFmtId="0" fontId="6" fillId="0" borderId="35" xfId="2" applyFont="1" applyBorder="1" applyAlignment="1">
      <alignment horizontal="center"/>
    </xf>
    <xf numFmtId="0" fontId="6" fillId="0" borderId="37" xfId="2" applyFont="1" applyBorder="1" applyAlignment="1">
      <alignment horizontal="center"/>
    </xf>
    <xf numFmtId="0" fontId="6" fillId="0" borderId="36" xfId="2" applyFont="1" applyBorder="1" applyAlignment="1">
      <alignment horizontal="center"/>
    </xf>
    <xf numFmtId="0" fontId="6" fillId="0" borderId="38" xfId="2" applyFont="1" applyBorder="1" applyAlignment="1">
      <alignment horizontal="center" vertical="center" wrapText="1"/>
    </xf>
    <xf numFmtId="0" fontId="0" fillId="0" borderId="35" xfId="0" applyBorder="1" applyAlignment="1"/>
    <xf numFmtId="0" fontId="0" fillId="0" borderId="37" xfId="0" applyBorder="1" applyAlignment="1"/>
    <xf numFmtId="0" fontId="6" fillId="0" borderId="42" xfId="2" applyFont="1" applyBorder="1" applyAlignment="1">
      <alignment horizontal="center" vertical="center" wrapText="1"/>
    </xf>
    <xf numFmtId="0" fontId="2" fillId="0" borderId="42" xfId="2" applyFont="1" applyBorder="1" applyAlignment="1">
      <alignment horizontal="center" vertical="center" textRotation="255"/>
    </xf>
    <xf numFmtId="0" fontId="13" fillId="0" borderId="0" xfId="2" applyFont="1" applyBorder="1" applyAlignment="1">
      <alignment horizontal="right"/>
    </xf>
    <xf numFmtId="0" fontId="13" fillId="0" borderId="0" xfId="2" applyFont="1" applyBorder="1" applyAlignment="1"/>
    <xf numFmtId="0" fontId="6" fillId="0" borderId="0" xfId="2" applyFont="1" applyAlignment="1">
      <alignment horizontal="centerContinuous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0" fontId="6" fillId="0" borderId="0" xfId="2" applyFont="1" applyAlignment="1"/>
    <xf numFmtId="0" fontId="2" fillId="0" borderId="0" xfId="2" applyFont="1" applyAlignment="1">
      <alignment horizontal="center"/>
    </xf>
    <xf numFmtId="0" fontId="9" fillId="0" borderId="0" xfId="2" applyFont="1"/>
    <xf numFmtId="0" fontId="14" fillId="0" borderId="0" xfId="2" applyFont="1" applyAlignment="1"/>
    <xf numFmtId="0" fontId="14" fillId="0" borderId="0" xfId="2" applyFont="1" applyAlignment="1">
      <alignment horizontal="center"/>
    </xf>
    <xf numFmtId="0" fontId="10" fillId="0" borderId="0" xfId="2" applyFont="1"/>
    <xf numFmtId="0" fontId="15" fillId="0" borderId="0" xfId="0" applyFont="1" applyAlignment="1"/>
    <xf numFmtId="0" fontId="16" fillId="0" borderId="0" xfId="2" applyFont="1" applyAlignment="1"/>
    <xf numFmtId="0" fontId="17" fillId="0" borderId="0" xfId="2" applyFont="1" applyAlignment="1"/>
    <xf numFmtId="0" fontId="0" fillId="0" borderId="0" xfId="0" applyAlignment="1"/>
    <xf numFmtId="164" fontId="18" fillId="0" borderId="0" xfId="1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2" fillId="0" borderId="0" xfId="2" applyFont="1" applyAlignment="1"/>
  </cellXfs>
  <cellStyles count="6">
    <cellStyle name="Ezres" xfId="1" builtinId="3"/>
    <cellStyle name="Ezres 2" xfId="3"/>
    <cellStyle name="Ezres 3" xfId="4"/>
    <cellStyle name="Normál" xfId="0" builtinId="0"/>
    <cellStyle name="Normál 2" xfId="5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nesb\Desktop\2020.%20&#233;vi%20k&#246;lts&#233;gvet&#233;si%20rendelet%20V.%20sz&#225;m&#250;%20m&#243;dos&#237;t&#225;s&#225;nak%20mell&#233;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sz. melléklet"/>
      <sheetName val="2. sz. melléklet"/>
      <sheetName val="3.sz. melléklet"/>
      <sheetName val="4.  sz. melléklet"/>
      <sheetName val="5.  sz.melléklet"/>
      <sheetName val="6.  sz.melléklet"/>
      <sheetName val="7.sz. melléklet"/>
      <sheetName val="8. melléklet"/>
      <sheetName val="9.sz. melléklet"/>
      <sheetName val="10. melléklet"/>
      <sheetName val=" 11.melléklet"/>
      <sheetName val="12 .melléklet"/>
      <sheetName val="13.  sz. melléklet"/>
      <sheetName val="14 . sz. melléklet"/>
      <sheetName val="15. sz. melléklet"/>
      <sheetName val="főösszeg levezetése"/>
    </sheetNames>
    <sheetDataSet>
      <sheetData sheetId="0"/>
      <sheetData sheetId="1"/>
      <sheetData sheetId="2">
        <row r="65">
          <cell r="I65">
            <v>2713208334</v>
          </cell>
        </row>
      </sheetData>
      <sheetData sheetId="3">
        <row r="14">
          <cell r="J14">
            <v>749860788</v>
          </cell>
        </row>
      </sheetData>
      <sheetData sheetId="4"/>
      <sheetData sheetId="5"/>
      <sheetData sheetId="6">
        <row r="22">
          <cell r="D22">
            <v>1125072935</v>
          </cell>
        </row>
      </sheetData>
      <sheetData sheetId="7"/>
      <sheetData sheetId="8">
        <row r="46">
          <cell r="G46">
            <v>2036242139</v>
          </cell>
        </row>
        <row r="59">
          <cell r="G59">
            <v>75045000</v>
          </cell>
        </row>
      </sheetData>
      <sheetData sheetId="9">
        <row r="40">
          <cell r="C40">
            <v>35000000</v>
          </cell>
        </row>
      </sheetData>
      <sheetData sheetId="10">
        <row r="378">
          <cell r="C378">
            <v>1017204389</v>
          </cell>
        </row>
      </sheetData>
      <sheetData sheetId="11">
        <row r="179">
          <cell r="C179">
            <v>543898984</v>
          </cell>
        </row>
      </sheetData>
      <sheetData sheetId="12">
        <row r="18">
          <cell r="C18">
            <v>0</v>
          </cell>
        </row>
        <row r="20">
          <cell r="C20">
            <v>471749384</v>
          </cell>
        </row>
        <row r="21">
          <cell r="C21">
            <v>471749384</v>
          </cell>
        </row>
      </sheetData>
      <sheetData sheetId="13"/>
      <sheetData sheetId="14"/>
      <sheetData sheetId="15">
        <row r="18">
          <cell r="C18">
            <v>149120159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IS73"/>
  <sheetViews>
    <sheetView tabSelected="1" zoomScaleNormal="100" workbookViewId="0">
      <selection activeCell="B2" sqref="B2"/>
    </sheetView>
  </sheetViews>
  <sheetFormatPr defaultRowHeight="12" x14ac:dyDescent="0.2"/>
  <cols>
    <col min="1" max="1" width="3.5703125" style="1" customWidth="1"/>
    <col min="2" max="2" width="25" style="1" customWidth="1"/>
    <col min="3" max="3" width="14.5703125" style="1" customWidth="1"/>
    <col min="4" max="4" width="14.42578125" style="1" customWidth="1"/>
    <col min="5" max="5" width="14.85546875" style="1" customWidth="1"/>
    <col min="6" max="6" width="13.85546875" style="1" customWidth="1"/>
    <col min="7" max="7" width="11.7109375" style="1" customWidth="1"/>
    <col min="8" max="9" width="14.7109375" style="1" customWidth="1"/>
    <col min="10" max="10" width="14.42578125" style="1" customWidth="1"/>
    <col min="11" max="12" width="14" style="1" customWidth="1"/>
    <col min="13" max="13" width="12.5703125" style="1" customWidth="1"/>
    <col min="14" max="14" width="12.85546875" style="1" customWidth="1"/>
    <col min="15" max="16" width="13.85546875" style="1" customWidth="1"/>
    <col min="17" max="17" width="11.7109375" style="1" customWidth="1"/>
    <col min="18" max="18" width="12.7109375" style="1" customWidth="1"/>
    <col min="19" max="19" width="5.28515625" style="1" customWidth="1"/>
    <col min="20" max="20" width="4.5703125" style="1" customWidth="1"/>
    <col min="21" max="21" width="5" style="1" customWidth="1"/>
    <col min="22" max="22" width="5.140625" style="1" customWidth="1"/>
    <col min="23" max="16384" width="9.140625" style="1"/>
  </cols>
  <sheetData>
    <row r="1" spans="1:253" ht="15.75" x14ac:dyDescent="0.25">
      <c r="B1" s="120"/>
      <c r="C1" s="119"/>
      <c r="D1" s="119"/>
      <c r="E1" s="119"/>
      <c r="F1" s="119"/>
      <c r="G1" s="119"/>
      <c r="H1" s="119"/>
      <c r="I1" s="119"/>
      <c r="N1" s="118"/>
      <c r="O1" s="117"/>
      <c r="P1" s="117"/>
      <c r="Q1" s="117"/>
      <c r="R1" s="117"/>
      <c r="S1" s="117"/>
      <c r="T1" s="117"/>
      <c r="U1" s="117"/>
    </row>
    <row r="2" spans="1:253" s="110" customFormat="1" ht="15" customHeight="1" x14ac:dyDescent="0.25">
      <c r="B2" s="116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  <c r="CX2" s="111"/>
      <c r="CY2" s="111"/>
      <c r="CZ2" s="111"/>
      <c r="DA2" s="111"/>
      <c r="DB2" s="111"/>
      <c r="DC2" s="111"/>
      <c r="DD2" s="111"/>
      <c r="DE2" s="111"/>
      <c r="DF2" s="111"/>
      <c r="DG2" s="111"/>
      <c r="DH2" s="111"/>
      <c r="DI2" s="111"/>
      <c r="DJ2" s="111"/>
      <c r="DK2" s="111"/>
      <c r="DL2" s="111"/>
      <c r="DM2" s="111"/>
      <c r="DN2" s="111"/>
      <c r="DO2" s="111"/>
      <c r="DP2" s="111"/>
      <c r="DQ2" s="111"/>
      <c r="DR2" s="111"/>
      <c r="DS2" s="111"/>
      <c r="DT2" s="111"/>
      <c r="DU2" s="111"/>
      <c r="DV2" s="111"/>
      <c r="DW2" s="11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1"/>
      <c r="EY2" s="111"/>
      <c r="EZ2" s="111"/>
      <c r="FA2" s="111"/>
      <c r="FB2" s="111"/>
      <c r="FC2" s="111"/>
      <c r="FD2" s="111"/>
      <c r="FE2" s="111"/>
      <c r="FF2" s="111"/>
      <c r="FG2" s="111"/>
      <c r="FH2" s="111"/>
      <c r="FI2" s="111"/>
      <c r="FJ2" s="111"/>
      <c r="FK2" s="111"/>
      <c r="FL2" s="111"/>
      <c r="FM2" s="111"/>
      <c r="FN2" s="111"/>
      <c r="FO2" s="111"/>
      <c r="FP2" s="111"/>
      <c r="FQ2" s="111"/>
      <c r="FR2" s="111"/>
      <c r="FS2" s="111"/>
      <c r="FT2" s="111"/>
      <c r="FU2" s="111"/>
      <c r="FV2" s="111"/>
      <c r="FW2" s="111"/>
      <c r="FX2" s="111"/>
      <c r="FY2" s="111"/>
      <c r="FZ2" s="111"/>
      <c r="GA2" s="111"/>
      <c r="GB2" s="111"/>
      <c r="GC2" s="111"/>
      <c r="GD2" s="111"/>
      <c r="GE2" s="111"/>
      <c r="GF2" s="111"/>
      <c r="GG2" s="111"/>
      <c r="GH2" s="111"/>
      <c r="GI2" s="111"/>
      <c r="GJ2" s="111"/>
      <c r="GK2" s="111"/>
      <c r="GL2" s="111"/>
      <c r="GM2" s="111"/>
      <c r="GN2" s="111"/>
      <c r="GO2" s="111"/>
      <c r="GP2" s="111"/>
      <c r="GQ2" s="111"/>
      <c r="GR2" s="111"/>
      <c r="GS2" s="111"/>
      <c r="GT2" s="111"/>
      <c r="GU2" s="111"/>
      <c r="GV2" s="111"/>
      <c r="GW2" s="111"/>
      <c r="GX2" s="111"/>
      <c r="GY2" s="111"/>
      <c r="GZ2" s="111"/>
      <c r="HA2" s="111"/>
      <c r="HB2" s="111"/>
      <c r="HC2" s="111"/>
      <c r="HD2" s="111"/>
      <c r="HE2" s="111"/>
      <c r="HF2" s="111"/>
      <c r="HG2" s="111"/>
      <c r="HH2" s="111"/>
      <c r="HI2" s="111"/>
      <c r="HJ2" s="111"/>
      <c r="HK2" s="111"/>
      <c r="HL2" s="111"/>
      <c r="HM2" s="111"/>
      <c r="HN2" s="111"/>
      <c r="HO2" s="111"/>
      <c r="HP2" s="111"/>
      <c r="HQ2" s="111"/>
      <c r="HR2" s="111"/>
      <c r="HS2" s="111"/>
      <c r="HT2" s="111"/>
      <c r="HU2" s="111"/>
      <c r="HV2" s="111"/>
      <c r="HW2" s="111"/>
      <c r="HX2" s="111"/>
      <c r="HY2" s="111"/>
      <c r="HZ2" s="111"/>
      <c r="IA2" s="111"/>
      <c r="IB2" s="111"/>
      <c r="IC2" s="111"/>
      <c r="ID2" s="111"/>
      <c r="IE2" s="111"/>
      <c r="IF2" s="111"/>
      <c r="IG2" s="111"/>
      <c r="IH2" s="111"/>
      <c r="II2" s="111"/>
      <c r="IJ2" s="111"/>
      <c r="IK2" s="111"/>
      <c r="IL2" s="111"/>
      <c r="IM2" s="111"/>
      <c r="IN2" s="111"/>
      <c r="IO2" s="111"/>
      <c r="IP2" s="111"/>
      <c r="IQ2" s="111"/>
      <c r="IR2" s="111"/>
      <c r="IS2" s="111"/>
    </row>
    <row r="3" spans="1:253" s="113" customFormat="1" ht="15" customHeight="1" x14ac:dyDescent="0.25">
      <c r="B3" s="114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253" s="110" customFormat="1" ht="15" customHeight="1" x14ac:dyDescent="0.25">
      <c r="B4" s="112" t="s">
        <v>58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</row>
    <row r="5" spans="1:253" s="110" customFormat="1" ht="16.5" customHeight="1" x14ac:dyDescent="0.25">
      <c r="B5" s="112" t="s">
        <v>57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</row>
    <row r="6" spans="1:253" s="110" customFormat="1" ht="15" customHeight="1" x14ac:dyDescent="0.25">
      <c r="B6" s="112" t="s">
        <v>56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11"/>
      <c r="DW6" s="111"/>
      <c r="DX6" s="111"/>
      <c r="DY6" s="111"/>
      <c r="DZ6" s="111"/>
      <c r="EA6" s="111"/>
      <c r="EB6" s="111"/>
      <c r="EC6" s="111"/>
      <c r="ED6" s="111"/>
      <c r="EE6" s="111"/>
      <c r="EF6" s="111"/>
      <c r="EG6" s="111"/>
      <c r="EH6" s="111"/>
      <c r="EI6" s="111"/>
      <c r="EJ6" s="111"/>
      <c r="EK6" s="111"/>
      <c r="EL6" s="111"/>
      <c r="EM6" s="111"/>
      <c r="EN6" s="111"/>
      <c r="EO6" s="111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1"/>
      <c r="FC6" s="111"/>
      <c r="FD6" s="111"/>
      <c r="FE6" s="111"/>
      <c r="FF6" s="111"/>
      <c r="FG6" s="111"/>
      <c r="FH6" s="111"/>
      <c r="FI6" s="111"/>
      <c r="FJ6" s="111"/>
      <c r="FK6" s="111"/>
      <c r="FL6" s="111"/>
      <c r="FM6" s="111"/>
      <c r="FN6" s="111"/>
      <c r="FO6" s="111"/>
      <c r="FP6" s="111"/>
      <c r="FQ6" s="111"/>
      <c r="FR6" s="111"/>
      <c r="FS6" s="111"/>
      <c r="FT6" s="111"/>
      <c r="FU6" s="111"/>
      <c r="FV6" s="111"/>
      <c r="FW6" s="111"/>
      <c r="FX6" s="111"/>
      <c r="FY6" s="111"/>
      <c r="FZ6" s="111"/>
      <c r="GA6" s="111"/>
      <c r="GB6" s="111"/>
      <c r="GC6" s="111"/>
      <c r="GD6" s="111"/>
      <c r="GE6" s="111"/>
      <c r="GF6" s="111"/>
      <c r="GG6" s="111"/>
      <c r="GH6" s="111"/>
      <c r="GI6" s="111"/>
      <c r="GJ6" s="111"/>
      <c r="GK6" s="111"/>
      <c r="GL6" s="111"/>
      <c r="GM6" s="111"/>
      <c r="GN6" s="111"/>
      <c r="GO6" s="111"/>
      <c r="GP6" s="111"/>
      <c r="GQ6" s="111"/>
      <c r="GR6" s="111"/>
      <c r="GS6" s="111"/>
      <c r="GT6" s="111"/>
      <c r="GU6" s="111"/>
      <c r="GV6" s="111"/>
      <c r="GW6" s="111"/>
      <c r="GX6" s="111"/>
      <c r="GY6" s="111"/>
      <c r="GZ6" s="111"/>
      <c r="HA6" s="111"/>
      <c r="HB6" s="111"/>
      <c r="HC6" s="111"/>
      <c r="HD6" s="111"/>
      <c r="HE6" s="111"/>
      <c r="HF6" s="111"/>
      <c r="HG6" s="111"/>
      <c r="HH6" s="111"/>
      <c r="HI6" s="111"/>
      <c r="HJ6" s="111"/>
      <c r="HK6" s="111"/>
      <c r="HL6" s="111"/>
      <c r="HM6" s="111"/>
      <c r="HN6" s="111"/>
      <c r="HO6" s="111"/>
      <c r="HP6" s="111"/>
      <c r="HQ6" s="111"/>
      <c r="HR6" s="111"/>
      <c r="HS6" s="111"/>
      <c r="HT6" s="111"/>
      <c r="HU6" s="111"/>
      <c r="HV6" s="111"/>
      <c r="HW6" s="111"/>
      <c r="HX6" s="111"/>
      <c r="HY6" s="111"/>
      <c r="HZ6" s="111"/>
      <c r="IA6" s="111"/>
      <c r="IB6" s="111"/>
      <c r="IC6" s="111"/>
      <c r="ID6" s="111"/>
      <c r="IE6" s="111"/>
      <c r="IF6" s="111"/>
      <c r="IG6" s="111"/>
      <c r="IH6" s="111"/>
      <c r="II6" s="111"/>
      <c r="IJ6" s="111"/>
      <c r="IK6" s="111"/>
      <c r="IL6" s="111"/>
      <c r="IM6" s="111"/>
      <c r="IN6" s="111"/>
      <c r="IO6" s="111"/>
      <c r="IP6" s="111"/>
      <c r="IQ6" s="111"/>
      <c r="IR6" s="111"/>
      <c r="IS6" s="111"/>
    </row>
    <row r="7" spans="1:253" s="110" customFormat="1" ht="15" customHeight="1" x14ac:dyDescent="0.25"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</row>
    <row r="8" spans="1:253" ht="12" customHeight="1" thickBot="1" x14ac:dyDescent="0.25">
      <c r="B8" s="109"/>
      <c r="C8" s="105"/>
      <c r="D8" s="105"/>
      <c r="E8" s="105"/>
      <c r="F8" s="108"/>
      <c r="G8" s="108"/>
      <c r="H8" s="108"/>
      <c r="I8" s="108"/>
      <c r="J8" s="108"/>
      <c r="K8" s="108"/>
      <c r="L8" s="107"/>
      <c r="M8" s="107"/>
      <c r="N8" s="107"/>
      <c r="O8" s="107"/>
      <c r="P8" s="106"/>
      <c r="Q8" s="105"/>
      <c r="R8" s="104"/>
      <c r="S8" s="103" t="s">
        <v>55</v>
      </c>
      <c r="T8" s="103"/>
      <c r="U8" s="103"/>
    </row>
    <row r="9" spans="1:253" ht="16.5" customHeight="1" thickBot="1" x14ac:dyDescent="0.25">
      <c r="A9" s="102" t="s">
        <v>54</v>
      </c>
      <c r="B9" s="101" t="s">
        <v>53</v>
      </c>
      <c r="C9" s="101" t="s">
        <v>52</v>
      </c>
      <c r="D9" s="96" t="s">
        <v>51</v>
      </c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70" t="s">
        <v>50</v>
      </c>
      <c r="T9" s="71"/>
      <c r="U9" s="100"/>
      <c r="V9" s="99"/>
    </row>
    <row r="10" spans="1:253" ht="22.5" customHeight="1" thickBot="1" x14ac:dyDescent="0.25">
      <c r="A10" s="80"/>
      <c r="B10" s="98"/>
      <c r="C10" s="98"/>
      <c r="D10" s="96" t="s">
        <v>49</v>
      </c>
      <c r="E10" s="96"/>
      <c r="F10" s="96"/>
      <c r="G10" s="96"/>
      <c r="H10" s="96"/>
      <c r="I10" s="96"/>
      <c r="J10" s="96"/>
      <c r="K10" s="95"/>
      <c r="L10" s="97" t="s">
        <v>48</v>
      </c>
      <c r="M10" s="96"/>
      <c r="N10" s="96"/>
      <c r="O10" s="96"/>
      <c r="P10" s="95"/>
      <c r="Q10" s="94" t="s">
        <v>47</v>
      </c>
      <c r="R10" s="94"/>
      <c r="S10" s="92" t="s">
        <v>46</v>
      </c>
      <c r="T10" s="93"/>
      <c r="U10" s="92" t="s">
        <v>45</v>
      </c>
      <c r="V10" s="91"/>
    </row>
    <row r="11" spans="1:253" ht="38.25" customHeight="1" thickBot="1" x14ac:dyDescent="0.25">
      <c r="A11" s="80"/>
      <c r="B11" s="90"/>
      <c r="C11" s="89"/>
      <c r="D11" s="87" t="s">
        <v>44</v>
      </c>
      <c r="E11" s="87" t="s">
        <v>43</v>
      </c>
      <c r="F11" s="87" t="s">
        <v>42</v>
      </c>
      <c r="G11" s="87" t="s">
        <v>41</v>
      </c>
      <c r="H11" s="87" t="s">
        <v>40</v>
      </c>
      <c r="I11" s="87" t="s">
        <v>39</v>
      </c>
      <c r="J11" s="87" t="s">
        <v>38</v>
      </c>
      <c r="K11" s="87" t="s">
        <v>37</v>
      </c>
      <c r="L11" s="88" t="s">
        <v>36</v>
      </c>
      <c r="M11" s="88" t="s">
        <v>35</v>
      </c>
      <c r="N11" s="87" t="s">
        <v>34</v>
      </c>
      <c r="O11" s="87" t="s">
        <v>33</v>
      </c>
      <c r="P11" s="86" t="s">
        <v>32</v>
      </c>
      <c r="Q11" s="85" t="s">
        <v>31</v>
      </c>
      <c r="R11" s="84" t="s">
        <v>30</v>
      </c>
      <c r="S11" s="82" t="s">
        <v>29</v>
      </c>
      <c r="T11" s="83" t="s">
        <v>28</v>
      </c>
      <c r="U11" s="82" t="s">
        <v>27</v>
      </c>
      <c r="V11" s="81" t="s">
        <v>26</v>
      </c>
    </row>
    <row r="12" spans="1:253" ht="37.5" customHeight="1" thickBot="1" x14ac:dyDescent="0.25">
      <c r="A12" s="80"/>
      <c r="B12" s="79"/>
      <c r="C12" s="78"/>
      <c r="D12" s="75"/>
      <c r="E12" s="75" t="s">
        <v>25</v>
      </c>
      <c r="F12" s="75" t="s">
        <v>24</v>
      </c>
      <c r="G12" s="75" t="s">
        <v>23</v>
      </c>
      <c r="H12" s="76"/>
      <c r="I12" s="76"/>
      <c r="J12" s="76"/>
      <c r="K12" s="76"/>
      <c r="L12" s="77"/>
      <c r="M12" s="77" t="s">
        <v>22</v>
      </c>
      <c r="N12" s="76" t="s">
        <v>21</v>
      </c>
      <c r="O12" s="75"/>
      <c r="P12" s="74"/>
      <c r="Q12" s="73"/>
      <c r="R12" s="72"/>
      <c r="S12" s="70" t="s">
        <v>20</v>
      </c>
      <c r="T12" s="71"/>
      <c r="U12" s="70" t="s">
        <v>20</v>
      </c>
      <c r="V12" s="69"/>
    </row>
    <row r="13" spans="1:253" ht="39" customHeight="1" x14ac:dyDescent="0.25">
      <c r="A13" s="37" t="s">
        <v>19</v>
      </c>
      <c r="B13" s="68" t="s">
        <v>18</v>
      </c>
      <c r="C13" s="67">
        <f>K13+P13+Q13+R13</f>
        <v>5239509399</v>
      </c>
      <c r="D13" s="45">
        <f>75050171+1956720+159338+1059890</f>
        <v>78226119</v>
      </c>
      <c r="E13" s="44">
        <f>13986081+171216+24698+82147</f>
        <v>14264142</v>
      </c>
      <c r="F13" s="44">
        <f>799462579+2017245+7882600+12897512-2330000+5860000+4928415+38665400-431800+397845+6998350+9965537+10656400+30000000-3872116</f>
        <v>923097967</v>
      </c>
      <c r="G13" s="44">
        <f>32500000-2500000</f>
        <v>30000000</v>
      </c>
      <c r="H13" s="44">
        <f>158773573+1800000000-600000-397845-255000+1572377+737000+3965046</f>
        <v>1963795151</v>
      </c>
      <c r="I13" s="42">
        <f>4838294+76412034+7495756-21341083+43998213+6304200+5821000-3867973-4954334-75340+508050-906000-773400+61506500+647072-315000+40000000-57142876-13000000</f>
        <v>145155113</v>
      </c>
      <c r="J13" s="42">
        <f>'[1]12 .melléklet'!C18</f>
        <v>0</v>
      </c>
      <c r="K13" s="34">
        <f>SUM(D13:J13)</f>
        <v>3154538492</v>
      </c>
      <c r="L13" s="45">
        <f>363359131+471650000+6573690+89928840+9730588+20314893+3872116</f>
        <v>965429258</v>
      </c>
      <c r="M13" s="44">
        <f>476826790+1472500+20936+9648758+40000000+431800+10998200</f>
        <v>539398984</v>
      </c>
      <c r="N13" s="44">
        <f>'[1]8. melléklet'!G59+5000000</f>
        <v>80045000</v>
      </c>
      <c r="O13" s="66">
        <f>'[1]12 .melléklet'!C20</f>
        <v>471749384</v>
      </c>
      <c r="P13" s="34">
        <f>SUM(L13:O13)</f>
        <v>2056622626</v>
      </c>
      <c r="Q13" s="43">
        <v>28348281</v>
      </c>
      <c r="R13" s="42">
        <f>300000000-300000000</f>
        <v>0</v>
      </c>
      <c r="S13" s="65">
        <v>3</v>
      </c>
      <c r="T13" s="64">
        <v>3</v>
      </c>
      <c r="U13" s="63">
        <v>6</v>
      </c>
      <c r="V13" s="62"/>
    </row>
    <row r="14" spans="1:253" ht="39" customHeight="1" x14ac:dyDescent="0.25">
      <c r="A14" s="37" t="s">
        <v>17</v>
      </c>
      <c r="B14" s="50" t="s">
        <v>16</v>
      </c>
      <c r="C14" s="46">
        <f>K14+P14+Q14+R14</f>
        <v>486533680</v>
      </c>
      <c r="D14" s="60">
        <f>356597947+19000-1350000+13200+685460+5744800-2586577-57000+6600-635151+6600-2471812-610035-29561486</f>
        <v>325801546</v>
      </c>
      <c r="E14" s="59">
        <f>68443062+3325+2245+1125296+1023+1024-8887688</f>
        <v>60688287</v>
      </c>
      <c r="F14" s="59">
        <f>61821393-817614-2000000-5000000+1350000+999966+617000+632000+610035-1550826-773</f>
        <v>56661181</v>
      </c>
      <c r="G14" s="59"/>
      <c r="H14" s="59">
        <v>19731146</v>
      </c>
      <c r="I14" s="61"/>
      <c r="J14" s="61"/>
      <c r="K14" s="34">
        <f>SUM(D14:H14)</f>
        <v>462882160</v>
      </c>
      <c r="L14" s="60">
        <f>8000000+3617500+1783480+2586577+57000+635151+2471812</f>
        <v>19151520</v>
      </c>
      <c r="M14" s="59">
        <v>4500000</v>
      </c>
      <c r="N14" s="58"/>
      <c r="O14" s="57"/>
      <c r="P14" s="34">
        <f>SUM(L14:N14)</f>
        <v>23651520</v>
      </c>
      <c r="Q14" s="56"/>
      <c r="R14" s="55"/>
      <c r="S14" s="41">
        <v>62</v>
      </c>
      <c r="T14" s="40">
        <v>60</v>
      </c>
      <c r="U14" s="39"/>
      <c r="V14" s="38"/>
    </row>
    <row r="15" spans="1:253" ht="46.5" customHeight="1" x14ac:dyDescent="0.25">
      <c r="A15" s="37" t="s">
        <v>15</v>
      </c>
      <c r="B15" s="50" t="s">
        <v>14</v>
      </c>
      <c r="C15" s="46">
        <f>K15+P15+Q15+R15</f>
        <v>176561658</v>
      </c>
      <c r="D15" s="45">
        <f>34066350+302403</f>
        <v>34368753</v>
      </c>
      <c r="E15" s="44">
        <f>6197007+46872</f>
        <v>6243879</v>
      </c>
      <c r="F15" s="44">
        <f>121771830+11885965+2250861-1166130</f>
        <v>134742526</v>
      </c>
      <c r="G15" s="44"/>
      <c r="H15" s="44"/>
      <c r="I15" s="42"/>
      <c r="J15" s="42"/>
      <c r="K15" s="34">
        <f>SUM(D15:H15)</f>
        <v>175355158</v>
      </c>
      <c r="L15" s="45">
        <v>1206500</v>
      </c>
      <c r="M15" s="44"/>
      <c r="N15" s="44"/>
      <c r="O15" s="42"/>
      <c r="P15" s="34">
        <f>SUM(L15:N15)</f>
        <v>1206500</v>
      </c>
      <c r="Q15" s="43"/>
      <c r="R15" s="42"/>
      <c r="S15" s="54">
        <v>8</v>
      </c>
      <c r="T15" s="53">
        <v>8</v>
      </c>
      <c r="U15" s="39"/>
      <c r="V15" s="38"/>
    </row>
    <row r="16" spans="1:253" ht="39" customHeight="1" x14ac:dyDescent="0.25">
      <c r="A16" s="37" t="s">
        <v>13</v>
      </c>
      <c r="B16" s="52" t="s">
        <v>12</v>
      </c>
      <c r="C16" s="46">
        <f>K16+P16</f>
        <v>116605986</v>
      </c>
      <c r="D16" s="51">
        <f>75959122+127300+774040+101400+443876+1670145+42300+266889+42200+266889</f>
        <v>79694161</v>
      </c>
      <c r="E16" s="44">
        <f>14378951+22278+135457+17253+75010+258872+6556+41368+6542+41367</f>
        <v>14983654</v>
      </c>
      <c r="F16" s="44">
        <f>15242910-108500-587402+5027</f>
        <v>14552035</v>
      </c>
      <c r="G16" s="44"/>
      <c r="H16" s="44">
        <v>6180234</v>
      </c>
      <c r="I16" s="42"/>
      <c r="J16" s="42"/>
      <c r="K16" s="34">
        <f>SUM(D16:H16)</f>
        <v>115410084</v>
      </c>
      <c r="L16" s="45">
        <f>300000+308500+587402</f>
        <v>1195902</v>
      </c>
      <c r="M16" s="44">
        <f>200000-200000</f>
        <v>0</v>
      </c>
      <c r="N16" s="44"/>
      <c r="O16" s="42"/>
      <c r="P16" s="34">
        <f>SUM(L16:N16)</f>
        <v>1195902</v>
      </c>
      <c r="Q16" s="43"/>
      <c r="R16" s="42"/>
      <c r="S16" s="41">
        <v>22</v>
      </c>
      <c r="T16" s="40">
        <v>22</v>
      </c>
      <c r="U16" s="39"/>
      <c r="V16" s="38"/>
    </row>
    <row r="17" spans="1:22" ht="39" customHeight="1" x14ac:dyDescent="0.25">
      <c r="A17" s="37" t="s">
        <v>11</v>
      </c>
      <c r="B17" s="50" t="s">
        <v>10</v>
      </c>
      <c r="C17" s="49">
        <f>K17+P17+Q17+R17</f>
        <v>336212539</v>
      </c>
      <c r="D17" s="45">
        <f>156538167+249002+6943283+1531915+237600+4540523+631800+3450000+4000000+118800+3347520+131500+3326890+58530</f>
        <v>185105530</v>
      </c>
      <c r="E17" s="44">
        <f>26968929+43575+1215075+268085+40392+764763+97929+534750+700000+18415+518866+20383+515664</f>
        <v>31706826</v>
      </c>
      <c r="F17" s="44">
        <f>60832519+2700000+4199000+2474575+13832957-658630+120000-330346+60000+2421432+2645639+146566</f>
        <v>88443712</v>
      </c>
      <c r="G17" s="44"/>
      <c r="H17" s="44">
        <v>23736996</v>
      </c>
      <c r="I17" s="42"/>
      <c r="J17" s="42"/>
      <c r="K17" s="34">
        <f>SUM(D17:H17)</f>
        <v>328993064</v>
      </c>
      <c r="L17" s="45">
        <f>1540000+4351000+658630+330346+78568+260931</f>
        <v>7219475</v>
      </c>
      <c r="M17" s="44"/>
      <c r="N17" s="44"/>
      <c r="O17" s="42"/>
      <c r="P17" s="34">
        <f>SUM(L17:N17)</f>
        <v>7219475</v>
      </c>
      <c r="Q17" s="43"/>
      <c r="R17" s="42"/>
      <c r="S17" s="41">
        <v>46</v>
      </c>
      <c r="T17" s="40">
        <v>46</v>
      </c>
      <c r="U17" s="39"/>
      <c r="V17" s="38"/>
    </row>
    <row r="18" spans="1:22" ht="39" customHeight="1" x14ac:dyDescent="0.25">
      <c r="A18" s="37" t="s">
        <v>9</v>
      </c>
      <c r="B18" s="48" t="s">
        <v>8</v>
      </c>
      <c r="C18" s="46">
        <f>K18+P18+Q18+R18</f>
        <v>298780334</v>
      </c>
      <c r="D18" s="45">
        <f>187213217+39700+38400+2804445+2143692+8564011+19200+1315440+19200</f>
        <v>202157305</v>
      </c>
      <c r="E18" s="44">
        <f>34262313+6948+6528+434689+332271+1917175+2976+203893+2976</f>
        <v>37169769</v>
      </c>
      <c r="F18" s="44">
        <f>46079771+1561864+2490792-185773-1082001-2250861-108626</f>
        <v>46505166</v>
      </c>
      <c r="G18" s="44"/>
      <c r="H18" s="44">
        <v>9996810</v>
      </c>
      <c r="I18" s="42"/>
      <c r="J18" s="42"/>
      <c r="K18" s="34">
        <f>SUM(D18:H18)</f>
        <v>295829050</v>
      </c>
      <c r="L18" s="45">
        <f>300000+1383510+185773+1082001</f>
        <v>2951284</v>
      </c>
      <c r="M18" s="44"/>
      <c r="N18" s="44"/>
      <c r="O18" s="42"/>
      <c r="P18" s="34">
        <f>SUM(L18:N18)</f>
        <v>2951284</v>
      </c>
      <c r="Q18" s="43"/>
      <c r="R18" s="42"/>
      <c r="S18" s="41">
        <v>55</v>
      </c>
      <c r="T18" s="40">
        <f>56+14</f>
        <v>70</v>
      </c>
      <c r="U18" s="39"/>
      <c r="V18" s="38"/>
    </row>
    <row r="19" spans="1:22" ht="39" customHeight="1" x14ac:dyDescent="0.25">
      <c r="A19" s="37" t="s">
        <v>7</v>
      </c>
      <c r="B19" s="48" t="s">
        <v>6</v>
      </c>
      <c r="C19" s="46">
        <f>K19+P19+Q19+R19</f>
        <v>163038811</v>
      </c>
      <c r="D19" s="45">
        <f>113118227+3348894-8564011+1872675-1165778</f>
        <v>108610007</v>
      </c>
      <c r="E19" s="44">
        <f>22755868+519079-1917175+290265</f>
        <v>21648037</v>
      </c>
      <c r="F19" s="44">
        <f>17672105+304800-2490792-21897+111897-168779</f>
        <v>15407334</v>
      </c>
      <c r="G19" s="44"/>
      <c r="H19" s="44">
        <v>15240038</v>
      </c>
      <c r="I19" s="42"/>
      <c r="J19" s="42"/>
      <c r="K19" s="34">
        <f>SUM(D19:H19)</f>
        <v>160905416</v>
      </c>
      <c r="L19" s="45">
        <f>1016000+926719+21897+168779</f>
        <v>2133395</v>
      </c>
      <c r="M19" s="44"/>
      <c r="N19" s="44"/>
      <c r="O19" s="42"/>
      <c r="P19" s="34">
        <f>SUM(L19:N19)</f>
        <v>2133395</v>
      </c>
      <c r="Q19" s="43"/>
      <c r="R19" s="42"/>
      <c r="S19" s="41">
        <v>33</v>
      </c>
      <c r="T19" s="40">
        <f>33-10</f>
        <v>23</v>
      </c>
      <c r="U19" s="39"/>
      <c r="V19" s="38"/>
    </row>
    <row r="20" spans="1:22" ht="39" customHeight="1" x14ac:dyDescent="0.25">
      <c r="A20" s="37" t="s">
        <v>5</v>
      </c>
      <c r="B20" s="47" t="s">
        <v>4</v>
      </c>
      <c r="C20" s="46">
        <f>K20+P20+Q20+R20</f>
        <v>244142303</v>
      </c>
      <c r="D20" s="45">
        <f>99911407+104401+2906698+1896500+70800+1778023+322000+23600+47200+1138080+272503+44033+1185626+1408643</f>
        <v>111109514</v>
      </c>
      <c r="E20" s="44">
        <f>19595061+18270+508672+331888+12390+299306+49910+3658+7316+176403+42234+6825+183772+258385</f>
        <v>21494090</v>
      </c>
      <c r="F20" s="44">
        <f>83507155+200000-1500000+195000+7403530+315000+1974149</f>
        <v>92094834</v>
      </c>
      <c r="G20" s="44"/>
      <c r="H20" s="44">
        <v>1526810</v>
      </c>
      <c r="I20" s="42"/>
      <c r="J20" s="42"/>
      <c r="K20" s="34">
        <f>SUM(D20:H20)</f>
        <v>226225248</v>
      </c>
      <c r="L20" s="45">
        <f>589000+3900000+934000+1436000+860000+1578740+5059000+3560315</f>
        <v>17917055</v>
      </c>
      <c r="M20" s="44"/>
      <c r="N20" s="44"/>
      <c r="O20" s="42"/>
      <c r="P20" s="34">
        <f>SUM(L20:N20)</f>
        <v>17917055</v>
      </c>
      <c r="Q20" s="43"/>
      <c r="R20" s="42"/>
      <c r="S20" s="41">
        <v>32</v>
      </c>
      <c r="T20" s="40">
        <v>32</v>
      </c>
      <c r="U20" s="39">
        <v>1</v>
      </c>
      <c r="V20" s="38"/>
    </row>
    <row r="21" spans="1:22" s="25" customFormat="1" ht="39" customHeight="1" thickBot="1" x14ac:dyDescent="0.3">
      <c r="A21" s="37" t="s">
        <v>3</v>
      </c>
      <c r="B21" s="36" t="s">
        <v>2</v>
      </c>
      <c r="C21" s="35">
        <f>K21+P21+Q21+R21</f>
        <v>1335341631</v>
      </c>
      <c r="D21" s="33">
        <f>D15+D16+D17+D18+D19+D20</f>
        <v>721045270</v>
      </c>
      <c r="E21" s="30">
        <f>E15+E16+E17+E18+E19+E20</f>
        <v>133246255</v>
      </c>
      <c r="F21" s="30">
        <f>F15+F16+F17+F18+F19+F20</f>
        <v>391745607</v>
      </c>
      <c r="G21" s="30">
        <f>G15+G16+G17+G18+G19+G20</f>
        <v>0</v>
      </c>
      <c r="H21" s="30">
        <f>H15+H16+H17+H18+H19+H20</f>
        <v>56680888</v>
      </c>
      <c r="I21" s="32"/>
      <c r="J21" s="32"/>
      <c r="K21" s="34">
        <f>SUM(D21:H21)</f>
        <v>1302718020</v>
      </c>
      <c r="L21" s="33">
        <f>SUM(L15:L20)</f>
        <v>32623611</v>
      </c>
      <c r="M21" s="33">
        <f>SUM(M15:M20)</f>
        <v>0</v>
      </c>
      <c r="N21" s="32"/>
      <c r="O21" s="32"/>
      <c r="P21" s="31">
        <f>P15+P16+P17+P18+P19+P20</f>
        <v>32623611</v>
      </c>
      <c r="Q21" s="30"/>
      <c r="R21" s="29"/>
      <c r="S21" s="28">
        <f>S15+S16+S17+S18+S19+S20</f>
        <v>196</v>
      </c>
      <c r="T21" s="27">
        <f>T15+T16+T17+T18+T19+T20</f>
        <v>201</v>
      </c>
      <c r="U21" s="27">
        <f>U15+U16+U17+U18+U19+U20</f>
        <v>1</v>
      </c>
      <c r="V21" s="26"/>
    </row>
    <row r="22" spans="1:22" ht="39" customHeight="1" thickTop="1" thickBot="1" x14ac:dyDescent="0.25">
      <c r="A22" s="24" t="s">
        <v>1</v>
      </c>
      <c r="B22" s="23" t="s">
        <v>0</v>
      </c>
      <c r="C22" s="22">
        <f>C13+C14+C21</f>
        <v>7061384710</v>
      </c>
      <c r="D22" s="21">
        <f>D13+D14+D21</f>
        <v>1125072935</v>
      </c>
      <c r="E22" s="19">
        <f>E13+E14+E21</f>
        <v>208198684</v>
      </c>
      <c r="F22" s="19">
        <f>F13+F14+F21</f>
        <v>1371504755</v>
      </c>
      <c r="G22" s="19">
        <f>G13+G14+G21</f>
        <v>30000000</v>
      </c>
      <c r="H22" s="19">
        <f>H13+H14+H21</f>
        <v>2040207185</v>
      </c>
      <c r="I22" s="20">
        <f>I13+I15</f>
        <v>145155113</v>
      </c>
      <c r="J22" s="20">
        <f>J13+J15</f>
        <v>0</v>
      </c>
      <c r="K22" s="19">
        <f>K13+K14+K21</f>
        <v>4920138672</v>
      </c>
      <c r="L22" s="21">
        <f>L13+L14+L21</f>
        <v>1017204389</v>
      </c>
      <c r="M22" s="19">
        <f>M13+M14+M21</f>
        <v>543898984</v>
      </c>
      <c r="N22" s="19">
        <f>N13+N15</f>
        <v>80045000</v>
      </c>
      <c r="O22" s="20">
        <f>O13+O15</f>
        <v>471749384</v>
      </c>
      <c r="P22" s="19">
        <f>P13+P14+P21</f>
        <v>2112897757</v>
      </c>
      <c r="Q22" s="19">
        <f>Q13+Q14+Q21</f>
        <v>28348281</v>
      </c>
      <c r="R22" s="18">
        <f>R13+R14+R21</f>
        <v>0</v>
      </c>
      <c r="S22" s="17">
        <f>S13+S14+S21</f>
        <v>261</v>
      </c>
      <c r="T22" s="16">
        <f>T13+T14+T21</f>
        <v>264</v>
      </c>
      <c r="U22" s="15">
        <f>U13+U14+U21</f>
        <v>7</v>
      </c>
      <c r="V22" s="14"/>
    </row>
    <row r="23" spans="1:22" ht="48" customHeight="1" x14ac:dyDescent="0.2">
      <c r="C23" s="13"/>
      <c r="D23" s="12"/>
      <c r="O23" s="12"/>
    </row>
    <row r="24" spans="1:22" s="4" customFormat="1" x14ac:dyDescent="0.2">
      <c r="C24" s="9"/>
      <c r="D24" s="8"/>
      <c r="E24" s="8"/>
    </row>
    <row r="25" spans="1:22" s="4" customFormat="1" x14ac:dyDescent="0.2">
      <c r="B25" s="11"/>
      <c r="C25" s="8"/>
      <c r="D25" s="8">
        <f>D22+E22+F22+'[1]8. melléklet'!G46+'[1]8. melléklet'!G59+'[1]9.sz. melléklet'!C40+'[1]10. melléklet'!C378+'[1] 11.melléklet'!C179+'[1]12 .melléklet'!C21+'[1]15. sz. melléklet'!C18+Q22+R22</f>
        <v>7061384710</v>
      </c>
      <c r="E25" s="8"/>
      <c r="F25" s="8"/>
      <c r="G25" s="8"/>
      <c r="H25" s="8"/>
      <c r="I25" s="8"/>
      <c r="J25" s="8"/>
    </row>
    <row r="26" spans="1:22" s="4" customFormat="1" x14ac:dyDescent="0.2">
      <c r="C26" s="8"/>
      <c r="E26" s="8"/>
      <c r="F26" s="8"/>
      <c r="G26" s="8"/>
      <c r="I26" s="8"/>
    </row>
    <row r="27" spans="1:22" s="4" customFormat="1" x14ac:dyDescent="0.2">
      <c r="C27" s="10"/>
      <c r="D27" s="8">
        <f>C22-D25</f>
        <v>0</v>
      </c>
      <c r="E27" s="8"/>
      <c r="O27" s="8"/>
    </row>
    <row r="28" spans="1:22" s="4" customFormat="1" x14ac:dyDescent="0.2">
      <c r="C28" s="8"/>
    </row>
    <row r="29" spans="1:22" s="4" customFormat="1" x14ac:dyDescent="0.2">
      <c r="E29" s="9"/>
      <c r="F29" s="8"/>
    </row>
    <row r="30" spans="1:22" s="4" customFormat="1" x14ac:dyDescent="0.2"/>
    <row r="31" spans="1:22" s="4" customFormat="1" x14ac:dyDescent="0.2"/>
    <row r="32" spans="1:22" s="4" customFormat="1" x14ac:dyDescent="0.2">
      <c r="E32" s="8"/>
    </row>
    <row r="33" spans="2:5" s="4" customFormat="1" x14ac:dyDescent="0.2"/>
    <row r="34" spans="2:5" s="4" customFormat="1" x14ac:dyDescent="0.2"/>
    <row r="35" spans="2:5" s="4" customFormat="1" x14ac:dyDescent="0.2">
      <c r="E35" s="8"/>
    </row>
    <row r="36" spans="2:5" s="4" customFormat="1" ht="27" customHeight="1" x14ac:dyDescent="0.2"/>
    <row r="37" spans="2:5" s="4" customFormat="1" ht="37.5" customHeight="1" x14ac:dyDescent="0.2"/>
    <row r="38" spans="2:5" s="4" customFormat="1" ht="39.75" customHeight="1" x14ac:dyDescent="0.2"/>
    <row r="39" spans="2:5" s="4" customFormat="1" x14ac:dyDescent="0.2"/>
    <row r="40" spans="2:5" s="4" customFormat="1" ht="16.5" customHeight="1" x14ac:dyDescent="0.2"/>
    <row r="41" spans="2:5" s="4" customFormat="1" ht="18.75" customHeight="1" x14ac:dyDescent="0.2"/>
    <row r="42" spans="2:5" s="4" customFormat="1" x14ac:dyDescent="0.2">
      <c r="B42" s="7"/>
    </row>
    <row r="43" spans="2:5" s="4" customFormat="1" x14ac:dyDescent="0.2"/>
    <row r="44" spans="2:5" s="4" customFormat="1" x14ac:dyDescent="0.2"/>
    <row r="45" spans="2:5" s="4" customFormat="1" x14ac:dyDescent="0.2"/>
    <row r="46" spans="2:5" s="4" customFormat="1" x14ac:dyDescent="0.2"/>
    <row r="47" spans="2:5" s="4" customFormat="1" x14ac:dyDescent="0.2"/>
    <row r="48" spans="2:5" s="4" customFormat="1" x14ac:dyDescent="0.2">
      <c r="C48" s="6"/>
    </row>
    <row r="49" spans="2:3" s="4" customFormat="1" x14ac:dyDescent="0.2"/>
    <row r="50" spans="2:3" s="4" customFormat="1" x14ac:dyDescent="0.2">
      <c r="C50" s="6"/>
    </row>
    <row r="51" spans="2:3" s="4" customFormat="1" ht="18.75" customHeight="1" x14ac:dyDescent="0.25">
      <c r="B51" s="6"/>
      <c r="C51" s="3"/>
    </row>
    <row r="52" spans="2:3" s="4" customFormat="1" ht="18.75" customHeight="1" x14ac:dyDescent="0.2">
      <c r="B52" s="6"/>
    </row>
    <row r="53" spans="2:3" s="4" customFormat="1" ht="15.75" x14ac:dyDescent="0.25">
      <c r="C53" s="2"/>
    </row>
    <row r="54" spans="2:3" s="4" customFormat="1" x14ac:dyDescent="0.2"/>
    <row r="55" spans="2:3" s="4" customFormat="1" x14ac:dyDescent="0.2"/>
    <row r="57" spans="2:3" x14ac:dyDescent="0.2">
      <c r="B57" s="5"/>
    </row>
    <row r="59" spans="2:3" x14ac:dyDescent="0.2">
      <c r="B59" s="4"/>
    </row>
    <row r="60" spans="2:3" x14ac:dyDescent="0.2">
      <c r="B60" s="4"/>
    </row>
    <row r="61" spans="2:3" x14ac:dyDescent="0.2">
      <c r="B61" s="4"/>
    </row>
    <row r="62" spans="2:3" x14ac:dyDescent="0.2">
      <c r="B62" s="4"/>
    </row>
    <row r="64" spans="2:3" ht="15.75" x14ac:dyDescent="0.25">
      <c r="C64" s="3"/>
    </row>
    <row r="65" spans="3:3" ht="15.75" x14ac:dyDescent="0.25">
      <c r="C65" s="2"/>
    </row>
    <row r="73" spans="3:3" ht="29.25" customHeight="1" x14ac:dyDescent="0.2"/>
  </sheetData>
  <mergeCells count="33">
    <mergeCell ref="B5:U5"/>
    <mergeCell ref="S10:T10"/>
    <mergeCell ref="Q11:Q12"/>
    <mergeCell ref="U12:V12"/>
    <mergeCell ref="R11:R12"/>
    <mergeCell ref="U10:V10"/>
    <mergeCell ref="N1:U1"/>
    <mergeCell ref="B7:U7"/>
    <mergeCell ref="S8:U8"/>
    <mergeCell ref="B6:U6"/>
    <mergeCell ref="L10:P10"/>
    <mergeCell ref="B9:B12"/>
    <mergeCell ref="S12:T12"/>
    <mergeCell ref="B4:U4"/>
    <mergeCell ref="S9:V9"/>
    <mergeCell ref="D10:K10"/>
    <mergeCell ref="E11:E12"/>
    <mergeCell ref="C9:C12"/>
    <mergeCell ref="G11:G12"/>
    <mergeCell ref="H11:H12"/>
    <mergeCell ref="N11:N12"/>
    <mergeCell ref="J11:J12"/>
    <mergeCell ref="D9:R9"/>
    <mergeCell ref="Q10:R10"/>
    <mergeCell ref="A9:A12"/>
    <mergeCell ref="L11:L12"/>
    <mergeCell ref="M11:M12"/>
    <mergeCell ref="P11:P12"/>
    <mergeCell ref="F11:F12"/>
    <mergeCell ref="D11:D12"/>
    <mergeCell ref="I11:I12"/>
    <mergeCell ref="K11:K12"/>
    <mergeCell ref="O11:O12"/>
  </mergeCells>
  <printOptions horizontalCentered="1"/>
  <pageMargins left="0.15748031496062992" right="0.15748031496062992" top="0.62992125984251968" bottom="0.39370078740157483" header="0.55118110236220474" footer="0.51181102362204722"/>
  <pageSetup paperSize="8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 sz.melléklet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2021-05-10T07:14:10Z</dcterms:created>
  <dcterms:modified xsi:type="dcterms:W3CDTF">2021-05-10T07:14:25Z</dcterms:modified>
</cp:coreProperties>
</file>