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1580"/>
  </bookViews>
  <sheets>
    <sheet name="10. melléklet" sheetId="1" r:id="rId1"/>
  </sheets>
  <calcPr calcId="145621"/>
</workbook>
</file>

<file path=xl/calcChain.xml><?xml version="1.0" encoding="utf-8"?>
<calcChain xmlns="http://schemas.openxmlformats.org/spreadsheetml/2006/main">
  <c r="C16" i="1" l="1"/>
  <c r="C20" i="1"/>
  <c r="C24" i="1"/>
  <c r="C28" i="1"/>
  <c r="C29" i="1"/>
  <c r="C30" i="1"/>
  <c r="C32" i="1"/>
  <c r="C33" i="1"/>
  <c r="C34" i="1" s="1"/>
  <c r="C38" i="1"/>
  <c r="C42" i="1"/>
  <c r="C46" i="1"/>
  <c r="C50" i="1"/>
  <c r="C54" i="1"/>
  <c r="C61" i="1"/>
  <c r="C63" i="1"/>
  <c r="C65" i="1" s="1"/>
  <c r="C67" i="1"/>
  <c r="C68" i="1"/>
  <c r="C69" i="1"/>
  <c r="C71" i="1"/>
  <c r="C72" i="1"/>
  <c r="C73" i="1" s="1"/>
  <c r="C79" i="1"/>
  <c r="C83" i="1"/>
  <c r="C87" i="1"/>
  <c r="C91" i="1"/>
  <c r="C95" i="1"/>
  <c r="C99" i="1"/>
  <c r="C109" i="1"/>
  <c r="C113" i="1"/>
  <c r="C117" i="1"/>
  <c r="C121" i="1"/>
  <c r="C125" i="1"/>
  <c r="C127" i="1"/>
  <c r="C128" i="1"/>
  <c r="C129" i="1" s="1"/>
  <c r="C133" i="1"/>
  <c r="C135" i="1"/>
  <c r="C136" i="1"/>
  <c r="C137" i="1" s="1"/>
  <c r="C139" i="1"/>
  <c r="C140" i="1"/>
  <c r="C141" i="1"/>
  <c r="C147" i="1"/>
  <c r="C151" i="1"/>
  <c r="C155" i="1"/>
  <c r="C163" i="1"/>
  <c r="C169" i="1"/>
  <c r="C173" i="1"/>
  <c r="C175" i="1"/>
  <c r="C176" i="1"/>
  <c r="C177" i="1" s="1"/>
  <c r="C181" i="1"/>
  <c r="C187" i="1"/>
  <c r="C189" i="1"/>
  <c r="C190" i="1"/>
  <c r="C191" i="1"/>
  <c r="C197" i="1"/>
  <c r="C199" i="1"/>
  <c r="C200" i="1"/>
  <c r="C201" i="1"/>
  <c r="C206" i="1"/>
  <c r="C207" i="1"/>
  <c r="C208" i="1" s="1"/>
  <c r="C212" i="1"/>
  <c r="C213" i="1"/>
  <c r="C214" i="1"/>
  <c r="C216" i="1"/>
  <c r="C217" i="1"/>
  <c r="C218" i="1" s="1"/>
  <c r="C220" i="1"/>
  <c r="C221" i="1"/>
  <c r="C222" i="1"/>
  <c r="C224" i="1"/>
  <c r="C225" i="1"/>
  <c r="C226" i="1" s="1"/>
  <c r="C230" i="1"/>
  <c r="C234" i="1"/>
  <c r="C235" i="1"/>
  <c r="C236" i="1" s="1"/>
  <c r="C240" i="1"/>
  <c r="C244" i="1"/>
  <c r="C248" i="1"/>
  <c r="C252" i="1"/>
  <c r="C256" i="1"/>
  <c r="C258" i="1"/>
  <c r="C259" i="1"/>
  <c r="C260" i="1" s="1"/>
  <c r="C263" i="1"/>
  <c r="C264" i="1"/>
  <c r="C265" i="1"/>
  <c r="C269" i="1"/>
  <c r="C273" i="1"/>
  <c r="C277" i="1"/>
  <c r="C282" i="1"/>
  <c r="C286" i="1"/>
  <c r="C288" i="1"/>
  <c r="C289" i="1"/>
  <c r="C290" i="1"/>
  <c r="C294" i="1"/>
  <c r="C298" i="1"/>
  <c r="C302" i="1"/>
  <c r="C305" i="1"/>
  <c r="C306" i="1"/>
  <c r="C307" i="1"/>
  <c r="C314" i="1"/>
  <c r="C315" i="1"/>
  <c r="C316" i="1"/>
  <c r="C321" i="1"/>
  <c r="C324" i="1"/>
  <c r="C325" i="1"/>
  <c r="C326" i="1"/>
  <c r="C329" i="1"/>
  <c r="C330" i="1"/>
  <c r="C331" i="1" s="1"/>
  <c r="C335" i="1"/>
  <c r="C338" i="1"/>
  <c r="C339" i="1"/>
  <c r="C340" i="1" s="1"/>
  <c r="C344" i="1"/>
  <c r="C347" i="1"/>
  <c r="C348" i="1"/>
  <c r="C349" i="1" s="1"/>
  <c r="C352" i="1"/>
  <c r="C353" i="1"/>
  <c r="C354" i="1"/>
  <c r="C358" i="1"/>
  <c r="C362" i="1"/>
  <c r="C366" i="1"/>
  <c r="C370" i="1"/>
  <c r="C374" i="1"/>
  <c r="C376" i="1" l="1"/>
  <c r="C308" i="1"/>
  <c r="C378" i="1" s="1"/>
</calcChain>
</file>

<file path=xl/sharedStrings.xml><?xml version="1.0" encoding="utf-8"?>
<sst xmlns="http://schemas.openxmlformats.org/spreadsheetml/2006/main" count="384" uniqueCount="218">
  <si>
    <t>BERUHÁZÁSOK MINDÖSSZESEN:</t>
  </si>
  <si>
    <t>21.</t>
  </si>
  <si>
    <t>INTÉZMÉNYI BERUHÁZÁSOK</t>
  </si>
  <si>
    <t>20.</t>
  </si>
  <si>
    <t>Összesen:</t>
  </si>
  <si>
    <t>Beruházási célú előzetesen felszámított általános forgalmi adó</t>
  </si>
  <si>
    <t>Személygépkocsi beszerzés</t>
  </si>
  <si>
    <t>tárgyi eszközök beszerzése - közművelődési érdekeltségnövelő támogatás 2020. év</t>
  </si>
  <si>
    <t>19.5.</t>
  </si>
  <si>
    <t xml:space="preserve">tárgyi eszközök beszerzése - közművelődési érdekeltségnövelő támogatás </t>
  </si>
  <si>
    <t>19.4.</t>
  </si>
  <si>
    <t xml:space="preserve">nyilvános könyvtár állománygyarapítására,  technikai, informatikai, műszaki eszközeinek, berendezési tárgyainak beszerzése </t>
  </si>
  <si>
    <t>19.3.</t>
  </si>
  <si>
    <t>tárgyi eszközök beszerzése</t>
  </si>
  <si>
    <t>19.2.</t>
  </si>
  <si>
    <t>19.1.</t>
  </si>
  <si>
    <t>NÁDASDY KULTURÁLIS KÖZPONT</t>
  </si>
  <si>
    <t>19.</t>
  </si>
  <si>
    <t>18.1</t>
  </si>
  <si>
    <t>SÁRVÁRI VÁRMELLÉKI ÓVODA</t>
  </si>
  <si>
    <t>18.</t>
  </si>
  <si>
    <t>kneipp taposó telepítése</t>
  </si>
  <si>
    <t>17.2</t>
  </si>
  <si>
    <t>17.1</t>
  </si>
  <si>
    <t>SÁRVÁRI CSICSERGŐ ÓVODA</t>
  </si>
  <si>
    <t>17.</t>
  </si>
  <si>
    <t>Gépjármű vásárlása</t>
  </si>
  <si>
    <t>16.2.</t>
  </si>
  <si>
    <t>16.1</t>
  </si>
  <si>
    <t>SÁRVÁRI GONDOZÁSI ÉS GYERMEKJÓLÉTI KÖZPONT</t>
  </si>
  <si>
    <t>16.</t>
  </si>
  <si>
    <t>15.1.</t>
  </si>
  <si>
    <t>SÁRVÁRI CSEPEREDŐ BÖLCSŐDE</t>
  </si>
  <si>
    <t>15.</t>
  </si>
  <si>
    <t>eszközbeszerzések: informatikai és tárgyi eszközök</t>
  </si>
  <si>
    <t>14.1.</t>
  </si>
  <si>
    <t>INTÉZMÉNYEK GAZDÁLKODÁSÁT ELLÁTÓ SZERVEZET</t>
  </si>
  <si>
    <t>14.</t>
  </si>
  <si>
    <t>13.1.</t>
  </si>
  <si>
    <t>SÁRVÁRI KÖZÖS ÖNKORMÁNYZATI HIVATAL</t>
  </si>
  <si>
    <t>13.</t>
  </si>
  <si>
    <t>12.</t>
  </si>
  <si>
    <t>ÖNKORMÁNYZATI BERUHÁZÁSOK ÖSSZESEN:</t>
  </si>
  <si>
    <t>11.</t>
  </si>
  <si>
    <t>10.1.</t>
  </si>
  <si>
    <t>102031 Idősek nappali ellátása (Gondozási és Gyemekjóléti Központ )</t>
  </si>
  <si>
    <t>10.</t>
  </si>
  <si>
    <t>Bölcsődei férőhelyek kialakítása projekt eszközbeszerzés</t>
  </si>
  <si>
    <t>Bölcsődei férőhelyek kialakítása,  bővítése" című  projekt  engedélyezésre és kivitelezésre alkalmas tervdokumentáció készítése</t>
  </si>
  <si>
    <t>9.5.</t>
  </si>
  <si>
    <t>Bölcsődei férőhelyek kialakítása műszaki ellenőrzési feladatok ellátása</t>
  </si>
  <si>
    <t>9.4.</t>
  </si>
  <si>
    <t xml:space="preserve">Bölcsődei férőhelyek kialakítása kivitelezés költségei </t>
  </si>
  <si>
    <t>9.3.</t>
  </si>
  <si>
    <t>Bölcsődei férőhelyek kialakítása tervezési díjak</t>
  </si>
  <si>
    <t>9.2.</t>
  </si>
  <si>
    <r>
      <rPr>
        <sz val="7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"Bölcsődei férőhelyek kialakítása és bővítése "című TOP-1.4.1-19 kódszámú pályázati  projekthez kapcsolódó tervezési szolgáltatások</t>
    </r>
  </si>
  <si>
    <t>9.1.</t>
  </si>
  <si>
    <t>104031 Gyermekek bölcsődében történő ellátása</t>
  </si>
  <si>
    <t>9.</t>
  </si>
  <si>
    <t>Informatikai  eszköz beszerzése</t>
  </si>
  <si>
    <t>8.4.</t>
  </si>
  <si>
    <r>
      <rPr>
        <sz val="7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Sárvár, Várkerület 17/A. orvosi rendelőkhöz 3 db fém szerkezetű cseréplemez borítású előtető készítése</t>
    </r>
  </si>
  <si>
    <t>8.3.</t>
  </si>
  <si>
    <t>Irodabútor készítése gyermekorvosi rendelőbe</t>
  </si>
  <si>
    <t>8.2.</t>
  </si>
  <si>
    <t>Tárgyi eszköz beszerzés</t>
  </si>
  <si>
    <t>8.1.</t>
  </si>
  <si>
    <t>072111 Háziorvosi alapellátás</t>
  </si>
  <si>
    <t>8.</t>
  </si>
  <si>
    <t>Kerítés építése, hulladékgyűjtő kihelyezése Nagyvárad utca</t>
  </si>
  <si>
    <t>7.13.</t>
  </si>
  <si>
    <t>Kerítés készítése Tizenháromváros utca gázcsere telepen</t>
  </si>
  <si>
    <t>7.12.</t>
  </si>
  <si>
    <r>
      <rPr>
        <sz val="7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Sársziget utcai buszmegálló melletti területen kerékpártároló kialakítása</t>
    </r>
  </si>
  <si>
    <t>7.11</t>
  </si>
  <si>
    <t>Ft-tal</t>
  </si>
  <si>
    <t>2 db megálló ülőpad vásárlása</t>
  </si>
  <si>
    <t>7.10</t>
  </si>
  <si>
    <r>
      <rPr>
        <sz val="7"/>
        <rFont val="Times New Roman"/>
        <family val="1"/>
        <charset val="238"/>
      </rPr>
      <t xml:space="preserve">  </t>
    </r>
    <r>
      <rPr>
        <sz val="12"/>
        <rFont val="Times New Roman"/>
        <family val="1"/>
        <charset val="238"/>
      </rPr>
      <t>17 db szögletes szemétgyűjtő beszerzésére</t>
    </r>
  </si>
  <si>
    <t>7.9.</t>
  </si>
  <si>
    <r>
      <rPr>
        <sz val="7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Sárvár Aréna függöny vásárlása</t>
    </r>
  </si>
  <si>
    <t>7.8.</t>
  </si>
  <si>
    <r>
      <rPr>
        <sz val="7"/>
        <rFont val="Times New Roman"/>
        <family val="1"/>
        <charset val="238"/>
      </rPr>
      <t xml:space="preserve">  </t>
    </r>
    <r>
      <rPr>
        <sz val="12"/>
        <rFont val="Times New Roman"/>
        <family val="1"/>
        <charset val="238"/>
      </rPr>
      <t>Sárvári Sport és Kulturális Központ kerítés elhelyezése</t>
    </r>
  </si>
  <si>
    <t>7.7.</t>
  </si>
  <si>
    <t>"WiFi4EU - az internetkapcsolat helyi közösségekben történő előmozdítása" projekt kivitelezése</t>
  </si>
  <si>
    <t>7.6.</t>
  </si>
  <si>
    <t>Sárvár, Árpád u. 13. villanyoszlop, tűzcsap, közkút áthelyezése</t>
  </si>
  <si>
    <t>7.5.</t>
  </si>
  <si>
    <t>Barnamezős ipari területek rehabilitációja</t>
  </si>
  <si>
    <t>7.4.</t>
  </si>
  <si>
    <t>Sárvár város településrendezési eszközeinek módosítása</t>
  </si>
  <si>
    <t>7.3.</t>
  </si>
  <si>
    <t>Tárgyi eszközök beszerzése</t>
  </si>
  <si>
    <t>7.2.</t>
  </si>
  <si>
    <t>Sárvár Város 2021. és 2027. közötti Integrált Területfejlesztési Stratégiájának elkészítése</t>
  </si>
  <si>
    <t>7.1.</t>
  </si>
  <si>
    <t>066020 Város- és községgazdálkodási egyéb szolgáltatások</t>
  </si>
  <si>
    <t>7.</t>
  </si>
  <si>
    <t>Belvárosi csapadékvíz elvezetés kiépítése</t>
  </si>
  <si>
    <t>6.1.</t>
  </si>
  <si>
    <t>063080 Vízellátással kapcsolatos közmű építése, fenntartása, üzemeltetése</t>
  </si>
  <si>
    <t>6.</t>
  </si>
  <si>
    <r>
      <rPr>
        <sz val="7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Sárvár, Almáskerti és Tölgyfa utca szennyvízelvezetés tervezése</t>
    </r>
  </si>
  <si>
    <t>5.2.</t>
  </si>
  <si>
    <t>Sárvár, Északi iparterület szennyvízelvezetésének 84 számú főút felül történő kiépítése céljából tanulmányterv, kiviteli szintű engedélyes terv készítése 2019. évről áthúzódó</t>
  </si>
  <si>
    <t>5.4.</t>
  </si>
  <si>
    <t>Szennyvíz ágazat viziközmű vagyon gördülő fejlesztési terven alapuló beruházásai Sárvár Petőfi u.-ban kiépítésre kerülő szennyvízvezeték vételára</t>
  </si>
  <si>
    <t>5.3.</t>
  </si>
  <si>
    <r>
      <rPr>
        <sz val="7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Sárvár, Almáskert hegyi utcáinak szennyvízelvezetés kiépítése</t>
    </r>
  </si>
  <si>
    <t>Szennyvíz ágazat viziközmű vagyon gördülő fejlesztési terven alapuló beruházásai</t>
  </si>
  <si>
    <t>5.1.</t>
  </si>
  <si>
    <t>052080 Szennyvízcsatorna építése, fenntartása, üzemeltetése</t>
  </si>
  <si>
    <t>5.</t>
  </si>
  <si>
    <t xml:space="preserve">Közvilágítás bővítése </t>
  </si>
  <si>
    <t>4.4.</t>
  </si>
  <si>
    <t>SFC pálya világítás bővítése</t>
  </si>
  <si>
    <t>4.3.</t>
  </si>
  <si>
    <t>Közvilágítás kiépítés kivitelezési díja  a Sárvári Tesco áruház és a Sótonyi út közötti szakaszon</t>
  </si>
  <si>
    <t>4.2.</t>
  </si>
  <si>
    <t>Közvilágítás kiépítés tervezési díja a Sárvári Tesco áruház és a Sótonyi út közötti szakaszon</t>
  </si>
  <si>
    <t>4.1.</t>
  </si>
  <si>
    <t>KÖZVILÁGÍTÁS</t>
  </si>
  <si>
    <t>4.</t>
  </si>
  <si>
    <t>Sárvár 1231/2 és1243/20 hrsz-ú ingatlanokon kialakításra kerülő városi park játszótér terveinek átdolgozása</t>
  </si>
  <si>
    <t>3.29.</t>
  </si>
  <si>
    <t>Sárvár 4542/18 hrsz-ú ingatlan megvásárlása</t>
  </si>
  <si>
    <t>3.28</t>
  </si>
  <si>
    <t>Sárvár 1250/5, 1250/6 hsz-ú ingatlan megvásárlása</t>
  </si>
  <si>
    <t>3.27.</t>
  </si>
  <si>
    <r>
      <rPr>
        <sz val="7"/>
        <rFont val="Times New Roman"/>
        <family val="1"/>
        <charset val="238"/>
      </rPr>
      <t xml:space="preserve">  </t>
    </r>
    <r>
      <rPr>
        <sz val="12"/>
        <rFont val="Times New Roman"/>
        <family val="1"/>
        <charset val="238"/>
      </rPr>
      <t>Országos futópálya építési program keretében a Csónakázó-tó területén futópálya kiépítés kapcsán az építési beruházás kivitelezése során a műszaki ellenőrzési feladatok ellátása</t>
    </r>
  </si>
  <si>
    <t>3.26.</t>
  </si>
  <si>
    <r>
      <rPr>
        <sz val="7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Kerékpáros turizmus fejlesztése a sárvári szabadidő- és pihenőparkban” című, TOP-1.2.1-15-VS1 azonosítószámú projekt kapcsán az építési beruházás kivitelezése során a műszaki ellenőrzési feladatok ellátása költségeire</t>
    </r>
  </si>
  <si>
    <t>3.25.</t>
  </si>
  <si>
    <t>Csónakázó-tó területén rekortán borítású futópálya építése</t>
  </si>
  <si>
    <t>3.24.</t>
  </si>
  <si>
    <r>
      <rPr>
        <sz val="7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Ingatlan vásárlás költségei</t>
    </r>
  </si>
  <si>
    <t>3.23.</t>
  </si>
  <si>
    <t xml:space="preserve">Kamerák kihelyezése </t>
  </si>
  <si>
    <t>3.22.</t>
  </si>
  <si>
    <r>
      <rPr>
        <sz val="7"/>
        <color indexed="8"/>
        <rFont val="Times New Roman"/>
        <family val="1"/>
        <charset val="238"/>
      </rPr>
      <t xml:space="preserve">  </t>
    </r>
    <r>
      <rPr>
        <sz val="12"/>
        <color indexed="8"/>
        <rFont val="Times New Roman"/>
        <family val="1"/>
        <charset val="238"/>
      </rPr>
      <t xml:space="preserve">Utcabútorok beszerzése </t>
    </r>
  </si>
  <si>
    <t>3.21.</t>
  </si>
  <si>
    <r>
      <rPr>
        <sz val="7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 xml:space="preserve">Játszótéri eszközök beszerzése </t>
    </r>
  </si>
  <si>
    <t>3.20.</t>
  </si>
  <si>
    <t>Beruházáshoz kapcsolódó fordított áfa</t>
  </si>
  <si>
    <t>Kerékpárút építése kivitelezési költségei</t>
  </si>
  <si>
    <t>3.19.</t>
  </si>
  <si>
    <r>
      <rPr>
        <sz val="7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 xml:space="preserve">Kerékpáros fenntartási terv készítése </t>
    </r>
  </si>
  <si>
    <t>3.18.</t>
  </si>
  <si>
    <r>
      <rPr>
        <sz val="7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Kerékpárút építése műszaki ellenőri szolgáltatás költségei címén</t>
    </r>
  </si>
  <si>
    <t>3.17.</t>
  </si>
  <si>
    <r>
      <rPr>
        <sz val="7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 xml:space="preserve">Egyéb szükséges háttértanulmányok, hálózati terv készítése </t>
    </r>
  </si>
  <si>
    <t>3.16.</t>
  </si>
  <si>
    <t>Kerékpárút építés műszaki tervek, kiviteli és tendertervek  költségei</t>
  </si>
  <si>
    <t>3.15.</t>
  </si>
  <si>
    <t xml:space="preserve">Környezeti hatásvizsgálat, előzetes vizsgálat költségei </t>
  </si>
  <si>
    <t>3.14.</t>
  </si>
  <si>
    <t>Kerékpáros turizmus fejlesztése a sárvári szabadidő-és pihenőparkban TOP-1.2.1-15-VS1-2019-00008 azonosító számú projekt támogatási összegéből finanszírozott feladatok:</t>
  </si>
  <si>
    <t>Sárvár, Nádasdy Tamás Általános Iskola melett zuzalékos parkoló terület kialakításának műszaki dokumentációja</t>
  </si>
  <si>
    <t>3.13.</t>
  </si>
  <si>
    <t>Sárvár, Szakorvosi rendelőintézet előtt zuzalékos parkoló terület kialakításának műszaki dokumentációja</t>
  </si>
  <si>
    <t>3.12.</t>
  </si>
  <si>
    <r>
      <rPr>
        <sz val="7"/>
        <rFont val="Times New Roman"/>
        <family val="1"/>
        <charset val="238"/>
      </rPr>
      <t xml:space="preserve">  </t>
    </r>
    <r>
      <rPr>
        <sz val="12"/>
        <rFont val="Times New Roman"/>
        <family val="1"/>
        <charset val="238"/>
      </rPr>
      <t>AVIA benzinkút és FLEX közötti járda építés és gyalogos átkelőhely létesítésének tervezése</t>
    </r>
  </si>
  <si>
    <t>3.11.</t>
  </si>
  <si>
    <t>„Kerékpáros turizmus fejlesztése a sárvári szabadidő-és pihenőparkban” elnevezésű TOP-1.2.1-15VS1-2019-00008 azonosító számú projekt kapcsán hálózati terv készítése</t>
  </si>
  <si>
    <t>3.10.</t>
  </si>
  <si>
    <r>
      <rPr>
        <sz val="7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Sárvári szabadidő és pihenőparkban kialakításra kerülő futópálya műszaki tervdokumentáció elkészítése</t>
    </r>
  </si>
  <si>
    <t>3.9.</t>
  </si>
  <si>
    <t>Esze Tamás utcában 2 db 50 fm-es KPE D63-as védőcső járda alá fektetése</t>
  </si>
  <si>
    <t>3.8.</t>
  </si>
  <si>
    <t>Társadalmi és környezeti szempontból fenntartható turizmusfejlesztés" kiviteli terv készítése</t>
  </si>
  <si>
    <t>3.7.</t>
  </si>
  <si>
    <t>Parkolók építése</t>
  </si>
  <si>
    <t>3.6.</t>
  </si>
  <si>
    <t>"Társadalmi és környezeti szempontból fenntartható turizmusfejlesztés" című projekthez kapcsolódóan fenntartási terv készítése</t>
  </si>
  <si>
    <t>3.5.</t>
  </si>
  <si>
    <t>"Társadalmi és környezeti szempontból fenntartható turizmusfejlesztés" című projekthez kapcsolódóan kerékpárforgalmi létesítmény megvalósítására  engedélyes terv készítése</t>
  </si>
  <si>
    <t>3.4.</t>
  </si>
  <si>
    <t>Út-és közműépítés tervezési díja</t>
  </si>
  <si>
    <t>3.3.</t>
  </si>
  <si>
    <t>Sárvár Esze Tamás utcáról nyíló feltáró út építése műszaki ellenőrzési feladatok ellátása</t>
  </si>
  <si>
    <t>3.2.</t>
  </si>
  <si>
    <t>Fordított áfa hatálya alá tartozó általános forgalmi adó összege</t>
  </si>
  <si>
    <t>Esze Tamás utca feltáró út építése</t>
  </si>
  <si>
    <t>3.1.</t>
  </si>
  <si>
    <t>045120 Út és autópálya építése</t>
  </si>
  <si>
    <t>3.</t>
  </si>
  <si>
    <t>  Sárvár, horgásztó vonatkozásában vízjogi üzemeltetési engedélyezési eljárás lefolytatásához tervdokumentáció készítése</t>
  </si>
  <si>
    <t>Beruházási célú fordított általános forgalmi adó</t>
  </si>
  <si>
    <t>  Sárvár, belterület 176/A/5 hrsz-ú, természetben Sárvár, Kossuth tér 8. földszinten található ingatlan vételár részletének 2020. évben esedékes összege</t>
  </si>
  <si>
    <t>2.7.</t>
  </si>
  <si>
    <r>
      <rPr>
        <sz val="7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Sárvár FC sporttelepén tervezett öntözőkút vízjogi tervezési és engedélyezési munkáira</t>
    </r>
  </si>
  <si>
    <t>2.6.</t>
  </si>
  <si>
    <t>Kerítés és kapu készítése Sárvár, Zárda udvara</t>
  </si>
  <si>
    <t>2.5.</t>
  </si>
  <si>
    <t>Padozatvédő szőnyeg beszerzése</t>
  </si>
  <si>
    <t>2.4.</t>
  </si>
  <si>
    <t>Sárvár, Várkerület 17/A. szám alatti épület villámvédelmi rendszerének kiépítése</t>
  </si>
  <si>
    <t>2.3.</t>
  </si>
  <si>
    <t>Tekepálya építése  műszaki ellenőrzési feladatok ellátása</t>
  </si>
  <si>
    <t>2.2.</t>
  </si>
  <si>
    <t xml:space="preserve">Tekepálya építése </t>
  </si>
  <si>
    <t>2.1.</t>
  </si>
  <si>
    <t>013350 Önkormányzati vagyonnal való gazdálkodással kapcsolatos feladatok</t>
  </si>
  <si>
    <t>2.</t>
  </si>
  <si>
    <t>1.3.</t>
  </si>
  <si>
    <t>Informatikai eszközök vásárlása</t>
  </si>
  <si>
    <t>1.2.</t>
  </si>
  <si>
    <t>1.1.</t>
  </si>
  <si>
    <t>011130 Önkormányzatok és önkormányzati hivatalok jogalkotó és általános igazgatási tevékenysége</t>
  </si>
  <si>
    <t>1.</t>
  </si>
  <si>
    <t>( Ft )</t>
  </si>
  <si>
    <t>előirányzat</t>
  </si>
  <si>
    <t>M  e  g  n  e  v  e  z  é  s:</t>
  </si>
  <si>
    <t>Tervezett</t>
  </si>
  <si>
    <t>2020. év</t>
  </si>
  <si>
    <t>BERUHÁZÁSI KIADÁSOK</t>
  </si>
  <si>
    <t>SÁRVÁR VÁROS ÖNKORMÁNYZATA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</si>
</sst>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1" x14ac:knownFonts="1">
    <font>
      <sz val="10"/>
      <name val="Arial CE"/>
      <charset val="238"/>
    </font>
    <font>
      <sz val="10"/>
      <name val="Arial CE"/>
      <charset val="238"/>
    </font>
    <font>
      <sz val="9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u/>
      <sz val="12"/>
      <name val="Times New Roman"/>
      <family val="1"/>
      <charset val="238"/>
    </font>
    <font>
      <u val="singleAccounting"/>
      <sz val="12"/>
      <name val="Times New Roman"/>
      <family val="1"/>
    </font>
    <font>
      <sz val="12"/>
      <color rgb="FF000000"/>
      <name val="Times New Roman"/>
      <family val="1"/>
      <charset val="238"/>
    </font>
    <font>
      <sz val="7"/>
      <name val="Times New Roman"/>
      <family val="1"/>
      <charset val="238"/>
    </font>
    <font>
      <sz val="12"/>
      <name val="Wingdings"/>
      <charset val="2"/>
    </font>
    <font>
      <b/>
      <u/>
      <sz val="12"/>
      <name val="Times New Roman"/>
      <family val="1"/>
    </font>
    <font>
      <sz val="7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name val="Arial CE"/>
      <charset val="238"/>
    </font>
    <font>
      <sz val="10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6" fillId="0" borderId="0"/>
    <xf numFmtId="43" fontId="1" fillId="0" borderId="0" applyFont="0" applyFill="0" applyBorder="0" applyAlignment="0" applyProtection="0"/>
    <xf numFmtId="0" fontId="6" fillId="0" borderId="0"/>
    <xf numFmtId="43" fontId="19" fillId="0" borderId="0" applyFont="0" applyFill="0" applyBorder="0" applyAlignment="0" applyProtection="0"/>
    <xf numFmtId="0" fontId="20" fillId="0" borderId="0"/>
  </cellStyleXfs>
  <cellXfs count="67">
    <xf numFmtId="0" fontId="0" fillId="0" borderId="0" xfId="0"/>
    <xf numFmtId="0" fontId="0" fillId="2" borderId="0" xfId="0" applyFill="1"/>
    <xf numFmtId="0" fontId="0" fillId="0" borderId="0" xfId="0" applyFill="1"/>
    <xf numFmtId="49" fontId="2" fillId="0" borderId="0" xfId="0" applyNumberFormat="1" applyFont="1" applyFill="1" applyAlignment="1">
      <alignment horizontal="center" vertical="center"/>
    </xf>
    <xf numFmtId="0" fontId="3" fillId="0" borderId="0" xfId="0" applyFont="1" applyFill="1"/>
    <xf numFmtId="0" fontId="3" fillId="2" borderId="0" xfId="0" applyFont="1" applyFill="1"/>
    <xf numFmtId="3" fontId="4" fillId="0" borderId="0" xfId="0" applyNumberFormat="1" applyFont="1" applyFill="1"/>
    <xf numFmtId="0" fontId="4" fillId="0" borderId="0" xfId="0" applyFont="1" applyFill="1"/>
    <xf numFmtId="0" fontId="4" fillId="0" borderId="0" xfId="0" applyFont="1"/>
    <xf numFmtId="3" fontId="5" fillId="0" borderId="0" xfId="0" applyNumberFormat="1" applyFont="1" applyFill="1"/>
    <xf numFmtId="0" fontId="3" fillId="0" borderId="0" xfId="1" applyFont="1"/>
    <xf numFmtId="3" fontId="3" fillId="0" borderId="0" xfId="0" applyNumberFormat="1" applyFont="1" applyFill="1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1" applyFont="1" applyFill="1"/>
    <xf numFmtId="0" fontId="7" fillId="0" borderId="0" xfId="0" applyFont="1" applyFill="1"/>
    <xf numFmtId="3" fontId="4" fillId="0" borderId="0" xfId="2" applyNumberFormat="1" applyFont="1" applyFill="1" applyAlignment="1">
      <alignment horizontal="right"/>
    </xf>
    <xf numFmtId="0" fontId="7" fillId="0" borderId="0" xfId="3" applyFont="1" applyFill="1"/>
    <xf numFmtId="0" fontId="4" fillId="0" borderId="0" xfId="3" applyFont="1" applyFill="1"/>
    <xf numFmtId="3" fontId="8" fillId="0" borderId="0" xfId="2" applyNumberFormat="1" applyFont="1" applyFill="1" applyAlignment="1">
      <alignment horizontal="right"/>
    </xf>
    <xf numFmtId="3" fontId="3" fillId="0" borderId="0" xfId="2" applyNumberFormat="1" applyFont="1" applyFill="1" applyAlignment="1">
      <alignment horizontal="right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3" fillId="0" borderId="0" xfId="0" applyFont="1" applyFill="1" applyAlignment="1">
      <alignment vertical="center" wrapText="1"/>
    </xf>
    <xf numFmtId="0" fontId="7" fillId="0" borderId="0" xfId="3" applyFont="1" applyFill="1" applyAlignment="1">
      <alignment wrapText="1"/>
    </xf>
    <xf numFmtId="0" fontId="3" fillId="0" borderId="0" xfId="3" applyFont="1" applyFill="1"/>
    <xf numFmtId="3" fontId="0" fillId="0" borderId="0" xfId="0" applyNumberFormat="1" applyFill="1"/>
    <xf numFmtId="0" fontId="11" fillId="0" borderId="0" xfId="0" applyFont="1" applyBorder="1" applyAlignment="1">
      <alignment horizontal="justify" vertical="center" wrapText="1"/>
    </xf>
    <xf numFmtId="0" fontId="3" fillId="0" borderId="0" xfId="3" applyFont="1" applyFill="1" applyAlignment="1">
      <alignment wrapText="1"/>
    </xf>
    <xf numFmtId="164" fontId="4" fillId="0" borderId="0" xfId="2" applyNumberFormat="1" applyFont="1" applyFill="1"/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vertical="center" wrapText="1"/>
    </xf>
    <xf numFmtId="3" fontId="4" fillId="0" borderId="0" xfId="2" applyNumberFormat="1" applyFont="1" applyFill="1" applyBorder="1" applyAlignment="1">
      <alignment horizontal="right"/>
    </xf>
    <xf numFmtId="3" fontId="7" fillId="0" borderId="0" xfId="3" applyNumberFormat="1" applyFont="1" applyFill="1"/>
    <xf numFmtId="0" fontId="12" fillId="0" borderId="0" xfId="3" applyFont="1" applyFill="1" applyAlignment="1">
      <alignment horizontal="left" wrapText="1"/>
    </xf>
    <xf numFmtId="0" fontId="12" fillId="0" borderId="0" xfId="3" applyFont="1" applyFill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0" xfId="1" applyFont="1" applyFill="1" applyAlignment="1">
      <alignment wrapText="1"/>
    </xf>
    <xf numFmtId="0" fontId="9" fillId="0" borderId="0" xfId="0" applyFont="1" applyAlignment="1">
      <alignment vertical="center" wrapText="1"/>
    </xf>
    <xf numFmtId="0" fontId="15" fillId="0" borderId="0" xfId="0" applyFont="1" applyBorder="1" applyAlignment="1">
      <alignment vertical="center"/>
    </xf>
    <xf numFmtId="0" fontId="4" fillId="0" borderId="0" xfId="1" applyFont="1" applyFill="1" applyAlignment="1">
      <alignment wrapText="1"/>
    </xf>
    <xf numFmtId="0" fontId="5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vertical="top" wrapText="1"/>
    </xf>
    <xf numFmtId="0" fontId="16" fillId="0" borderId="0" xfId="0" applyFont="1" applyFill="1"/>
    <xf numFmtId="0" fontId="3" fillId="0" borderId="0" xfId="0" applyFont="1" applyFill="1" applyAlignment="1">
      <alignment horizontal="justify" vertical="center" wrapText="1"/>
    </xf>
    <xf numFmtId="3" fontId="3" fillId="0" borderId="0" xfId="0" applyNumberFormat="1" applyFont="1" applyFill="1" applyAlignment="1">
      <alignment horizontal="right"/>
    </xf>
    <xf numFmtId="0" fontId="4" fillId="0" borderId="0" xfId="3" applyFont="1" applyFill="1" applyBorder="1" applyAlignment="1">
      <alignment horizontal="center"/>
    </xf>
    <xf numFmtId="0" fontId="7" fillId="0" borderId="0" xfId="3" applyFont="1" applyFill="1" applyBorder="1" applyAlignment="1">
      <alignment wrapText="1"/>
    </xf>
    <xf numFmtId="0" fontId="3" fillId="0" borderId="0" xfId="3" applyFont="1" applyFill="1" applyBorder="1"/>
    <xf numFmtId="49" fontId="2" fillId="0" borderId="0" xfId="0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/>
    </xf>
    <xf numFmtId="0" fontId="3" fillId="0" borderId="1" xfId="3" applyFont="1" applyFill="1" applyBorder="1"/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/>
    </xf>
    <xf numFmtId="0" fontId="3" fillId="0" borderId="3" xfId="3" applyFont="1" applyFill="1" applyBorder="1"/>
    <xf numFmtId="49" fontId="2" fillId="0" borderId="3" xfId="0" applyNumberFormat="1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/>
    </xf>
    <xf numFmtId="0" fontId="4" fillId="0" borderId="0" xfId="3" applyFont="1" applyFill="1" applyAlignment="1">
      <alignment horizontal="center"/>
    </xf>
    <xf numFmtId="0" fontId="4" fillId="0" borderId="0" xfId="3" applyFont="1" applyFill="1" applyAlignment="1"/>
    <xf numFmtId="0" fontId="3" fillId="0" borderId="0" xfId="3" applyFont="1" applyFill="1" applyAlignment="1"/>
    <xf numFmtId="0" fontId="2" fillId="0" borderId="0" xfId="0" applyFont="1" applyFill="1" applyAlignment="1">
      <alignment horizontal="center" vertical="center"/>
    </xf>
    <xf numFmtId="0" fontId="0" fillId="0" borderId="0" xfId="0" applyFill="1" applyAlignment="1"/>
    <xf numFmtId="164" fontId="17" fillId="0" borderId="0" xfId="2" applyNumberFormat="1" applyFont="1" applyFill="1" applyAlignment="1"/>
    <xf numFmtId="164" fontId="18" fillId="0" borderId="0" xfId="2" applyNumberFormat="1" applyFont="1" applyFill="1" applyAlignment="1"/>
  </cellXfs>
  <cellStyles count="6">
    <cellStyle name="Ezres 2" xfId="4"/>
    <cellStyle name="Ezres 3" xfId="2"/>
    <cellStyle name="Normál" xfId="0" builtinId="0"/>
    <cellStyle name="Normál 2" xfId="5"/>
    <cellStyle name="Normál_KTGV99" xfId="3"/>
    <cellStyle name="Normál_PHKV9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CM378"/>
  <sheetViews>
    <sheetView tabSelected="1" zoomScaleNormal="100" workbookViewId="0">
      <selection activeCell="B1" sqref="B1"/>
    </sheetView>
  </sheetViews>
  <sheetFormatPr defaultRowHeight="12.75" x14ac:dyDescent="0.2"/>
  <cols>
    <col min="1" max="1" width="4.5703125" style="3" customWidth="1"/>
    <col min="2" max="2" width="64.140625" style="2" customWidth="1"/>
    <col min="3" max="3" width="20.7109375" style="2" customWidth="1"/>
    <col min="4" max="5" width="9.140625" style="2" hidden="1" customWidth="1"/>
    <col min="6" max="6" width="9.140625" style="2"/>
    <col min="7" max="7" width="14.7109375" style="2" bestFit="1" customWidth="1"/>
    <col min="8" max="8" width="20.42578125" style="2" customWidth="1"/>
    <col min="9" max="9" width="14.5703125" style="2" customWidth="1"/>
    <col min="10" max="91" width="9.140625" style="2"/>
    <col min="92" max="16384" width="9.140625" style="1"/>
  </cols>
  <sheetData>
    <row r="1" spans="1:9" ht="15" x14ac:dyDescent="0.25">
      <c r="B1" s="66"/>
      <c r="C1" s="65"/>
      <c r="D1" s="65"/>
      <c r="E1" s="64"/>
      <c r="F1" s="64"/>
      <c r="G1" s="64"/>
      <c r="H1" s="64"/>
      <c r="I1" s="64"/>
    </row>
    <row r="2" spans="1:9" ht="15.75" x14ac:dyDescent="0.25">
      <c r="A2" s="63"/>
      <c r="B2" s="62"/>
      <c r="C2" s="61"/>
    </row>
    <row r="3" spans="1:9" ht="15.75" x14ac:dyDescent="0.25">
      <c r="B3" s="60" t="s">
        <v>217</v>
      </c>
      <c r="C3" s="60"/>
    </row>
    <row r="4" spans="1:9" ht="15.75" x14ac:dyDescent="0.25">
      <c r="B4" s="60" t="s">
        <v>216</v>
      </c>
      <c r="C4" s="60"/>
    </row>
    <row r="5" spans="1:9" ht="15.75" x14ac:dyDescent="0.25">
      <c r="B5" s="60" t="s">
        <v>215</v>
      </c>
      <c r="C5" s="60"/>
    </row>
    <row r="6" spans="1:9" ht="15.75" x14ac:dyDescent="0.25">
      <c r="B6" s="59"/>
      <c r="C6" s="59"/>
    </row>
    <row r="7" spans="1:9" ht="13.5" thickBot="1" x14ac:dyDescent="0.25"/>
    <row r="8" spans="1:9" s="2" customFormat="1" ht="15.75" x14ac:dyDescent="0.25">
      <c r="A8" s="58"/>
      <c r="B8" s="57"/>
      <c r="C8" s="56" t="s">
        <v>214</v>
      </c>
      <c r="D8" s="1"/>
      <c r="E8" s="1"/>
    </row>
    <row r="9" spans="1:9" s="2" customFormat="1" ht="15.75" x14ac:dyDescent="0.25">
      <c r="A9" s="55"/>
      <c r="B9" s="54" t="s">
        <v>213</v>
      </c>
      <c r="C9" s="54" t="s">
        <v>212</v>
      </c>
      <c r="D9" s="1"/>
      <c r="E9" s="1"/>
    </row>
    <row r="10" spans="1:9" s="2" customFormat="1" ht="15.75" customHeight="1" thickBot="1" x14ac:dyDescent="0.3">
      <c r="A10" s="53"/>
      <c r="B10" s="52"/>
      <c r="C10" s="51" t="s">
        <v>211</v>
      </c>
      <c r="D10" s="1"/>
      <c r="E10" s="1"/>
    </row>
    <row r="11" spans="1:9" s="2" customFormat="1" ht="15.75" x14ac:dyDescent="0.25">
      <c r="A11" s="50"/>
      <c r="B11" s="49"/>
      <c r="C11" s="47"/>
    </row>
    <row r="12" spans="1:9" s="2" customFormat="1" ht="31.5" x14ac:dyDescent="0.25">
      <c r="A12" s="3" t="s">
        <v>210</v>
      </c>
      <c r="B12" s="48" t="s">
        <v>209</v>
      </c>
    </row>
    <row r="13" spans="1:9" s="2" customFormat="1" ht="15.75" customHeight="1" x14ac:dyDescent="0.25">
      <c r="A13" s="3"/>
      <c r="B13" s="48"/>
    </row>
    <row r="14" spans="1:9" s="2" customFormat="1" ht="15.75" x14ac:dyDescent="0.25">
      <c r="A14" s="3" t="s">
        <v>208</v>
      </c>
      <c r="B14" s="4" t="s">
        <v>93</v>
      </c>
      <c r="C14" s="11">
        <v>2362205</v>
      </c>
      <c r="D14" s="4"/>
      <c r="E14" s="4"/>
      <c r="F14" s="4"/>
      <c r="G14" s="4"/>
    </row>
    <row r="15" spans="1:9" s="2" customFormat="1" ht="15.75" customHeight="1" x14ac:dyDescent="0.25">
      <c r="A15" s="3"/>
      <c r="B15" s="14" t="s">
        <v>5</v>
      </c>
      <c r="C15" s="9">
        <v>637795</v>
      </c>
      <c r="D15" s="4"/>
      <c r="E15" s="4"/>
      <c r="F15" s="4"/>
      <c r="G15" s="4"/>
    </row>
    <row r="16" spans="1:9" s="2" customFormat="1" ht="15.75" x14ac:dyDescent="0.25">
      <c r="A16" s="3"/>
      <c r="B16" s="7" t="s">
        <v>4</v>
      </c>
      <c r="C16" s="6">
        <f>SUM(C14:C15)</f>
        <v>3000000</v>
      </c>
      <c r="D16" s="4"/>
      <c r="E16" s="4"/>
      <c r="F16" s="4"/>
      <c r="G16" s="4"/>
    </row>
    <row r="17" spans="1:7" s="2" customFormat="1" ht="15.75" x14ac:dyDescent="0.25">
      <c r="A17" s="3"/>
      <c r="B17" s="7"/>
      <c r="C17" s="6"/>
      <c r="D17" s="4"/>
      <c r="E17" s="4"/>
      <c r="F17" s="4"/>
      <c r="G17" s="4"/>
    </row>
    <row r="18" spans="1:7" s="2" customFormat="1" ht="15.75" x14ac:dyDescent="0.25">
      <c r="A18" s="3" t="s">
        <v>207</v>
      </c>
      <c r="B18" s="4" t="s">
        <v>206</v>
      </c>
      <c r="C18" s="11">
        <v>2755906</v>
      </c>
      <c r="D18" s="4"/>
      <c r="E18" s="4"/>
      <c r="F18" s="4"/>
      <c r="G18" s="4"/>
    </row>
    <row r="19" spans="1:7" s="2" customFormat="1" ht="15.75" x14ac:dyDescent="0.25">
      <c r="A19" s="3"/>
      <c r="B19" s="14" t="s">
        <v>5</v>
      </c>
      <c r="C19" s="9">
        <v>744094</v>
      </c>
      <c r="D19" s="4"/>
      <c r="E19" s="4"/>
      <c r="F19" s="4"/>
      <c r="G19" s="4"/>
    </row>
    <row r="20" spans="1:7" s="2" customFormat="1" ht="15.75" x14ac:dyDescent="0.25">
      <c r="A20" s="3"/>
      <c r="B20" s="7" t="s">
        <v>4</v>
      </c>
      <c r="C20" s="6">
        <f>SUM(C18:C19)</f>
        <v>3500000</v>
      </c>
      <c r="D20" s="4"/>
      <c r="E20" s="4"/>
      <c r="F20" s="4"/>
      <c r="G20" s="4"/>
    </row>
    <row r="21" spans="1:7" s="2" customFormat="1" ht="15.75" x14ac:dyDescent="0.25">
      <c r="A21" s="3"/>
      <c r="B21" s="7"/>
      <c r="C21" s="6"/>
      <c r="D21" s="4"/>
      <c r="E21" s="4"/>
      <c r="F21" s="4"/>
      <c r="G21" s="4"/>
    </row>
    <row r="22" spans="1:7" s="2" customFormat="1" ht="15.75" customHeight="1" x14ac:dyDescent="0.25">
      <c r="A22" s="3" t="s">
        <v>205</v>
      </c>
      <c r="B22" s="4" t="s">
        <v>26</v>
      </c>
      <c r="C22" s="11">
        <v>7874016</v>
      </c>
      <c r="D22" s="5"/>
      <c r="E22" s="5"/>
      <c r="F22" s="4"/>
      <c r="G22" s="4"/>
    </row>
    <row r="23" spans="1:7" s="2" customFormat="1" ht="15.75" x14ac:dyDescent="0.25">
      <c r="A23" s="3"/>
      <c r="B23" s="14" t="s">
        <v>5</v>
      </c>
      <c r="C23" s="9">
        <v>2125984</v>
      </c>
      <c r="D23" s="5"/>
      <c r="E23" s="5"/>
      <c r="F23" s="4"/>
      <c r="G23" s="4"/>
    </row>
    <row r="24" spans="1:7" s="2" customFormat="1" ht="15.75" customHeight="1" x14ac:dyDescent="0.25">
      <c r="A24" s="3"/>
      <c r="B24" s="7" t="s">
        <v>4</v>
      </c>
      <c r="C24" s="6">
        <f>SUM(C22:C23)</f>
        <v>10000000</v>
      </c>
      <c r="D24" s="5"/>
      <c r="E24" s="5"/>
      <c r="F24" s="4"/>
      <c r="G24" s="4"/>
    </row>
    <row r="25" spans="1:7" s="2" customFormat="1" ht="15.75" x14ac:dyDescent="0.25">
      <c r="A25" s="3"/>
      <c r="B25" s="7"/>
      <c r="C25" s="6"/>
      <c r="D25" s="4"/>
      <c r="E25" s="4"/>
      <c r="F25" s="4"/>
      <c r="G25" s="4"/>
    </row>
    <row r="26" spans="1:7" s="2" customFormat="1" ht="15.75" x14ac:dyDescent="0.25">
      <c r="A26" s="3" t="s">
        <v>204</v>
      </c>
      <c r="B26" s="17" t="s">
        <v>203</v>
      </c>
      <c r="C26" s="47"/>
      <c r="D26" s="1"/>
    </row>
    <row r="27" spans="1:7" s="2" customFormat="1" ht="15.75" x14ac:dyDescent="0.25">
      <c r="A27" s="3"/>
      <c r="B27" s="32"/>
      <c r="C27" s="46"/>
    </row>
    <row r="28" spans="1:7" s="2" customFormat="1" ht="15.75" x14ac:dyDescent="0.25">
      <c r="A28" s="3" t="s">
        <v>202</v>
      </c>
      <c r="B28" s="45" t="s">
        <v>201</v>
      </c>
      <c r="C28" s="20">
        <f>130708661-130708661</f>
        <v>0</v>
      </c>
    </row>
    <row r="29" spans="1:7" s="2" customFormat="1" ht="18" x14ac:dyDescent="0.4">
      <c r="A29" s="3"/>
      <c r="B29" s="14" t="s">
        <v>5</v>
      </c>
      <c r="C29" s="19">
        <f>35291339-35291339</f>
        <v>0</v>
      </c>
    </row>
    <row r="30" spans="1:7" s="2" customFormat="1" ht="15.75" x14ac:dyDescent="0.25">
      <c r="A30" s="3"/>
      <c r="B30" s="18" t="s">
        <v>4</v>
      </c>
      <c r="C30" s="16">
        <f>SUM(C28:C29)</f>
        <v>0</v>
      </c>
    </row>
    <row r="31" spans="1:7" s="2" customFormat="1" ht="15.75" x14ac:dyDescent="0.25">
      <c r="A31" s="3"/>
      <c r="B31" s="18"/>
      <c r="C31" s="16"/>
    </row>
    <row r="32" spans="1:7" s="2" customFormat="1" ht="15.75" x14ac:dyDescent="0.25">
      <c r="A32" s="3" t="s">
        <v>200</v>
      </c>
      <c r="B32" s="45" t="s">
        <v>199</v>
      </c>
      <c r="C32" s="20">
        <f>3000000-3000000</f>
        <v>0</v>
      </c>
    </row>
    <row r="33" spans="1:7" s="2" customFormat="1" ht="18" x14ac:dyDescent="0.4">
      <c r="A33" s="3"/>
      <c r="B33" s="14" t="s">
        <v>5</v>
      </c>
      <c r="C33" s="19">
        <f>810000-810000</f>
        <v>0</v>
      </c>
    </row>
    <row r="34" spans="1:7" s="2" customFormat="1" ht="15.75" x14ac:dyDescent="0.25">
      <c r="A34" s="3"/>
      <c r="B34" s="18" t="s">
        <v>4</v>
      </c>
      <c r="C34" s="16">
        <f>SUM(C32:C33)</f>
        <v>0</v>
      </c>
    </row>
    <row r="35" spans="1:7" s="2" customFormat="1" ht="15.75" x14ac:dyDescent="0.25">
      <c r="A35" s="3"/>
      <c r="B35" s="18"/>
      <c r="C35" s="16"/>
      <c r="D35" s="5"/>
      <c r="E35" s="5"/>
      <c r="F35" s="44"/>
      <c r="G35" s="44"/>
    </row>
    <row r="36" spans="1:7" s="2" customFormat="1" ht="31.5" x14ac:dyDescent="0.25">
      <c r="A36" s="3" t="s">
        <v>198</v>
      </c>
      <c r="B36" s="24" t="s">
        <v>197</v>
      </c>
      <c r="C36" s="20">
        <v>5019430</v>
      </c>
      <c r="D36" s="5"/>
      <c r="E36" s="5"/>
      <c r="F36" s="44"/>
      <c r="G36" s="44"/>
    </row>
    <row r="37" spans="1:7" s="2" customFormat="1" ht="18" x14ac:dyDescent="0.4">
      <c r="A37" s="3"/>
      <c r="B37" s="14" t="s">
        <v>5</v>
      </c>
      <c r="C37" s="19">
        <v>1355246</v>
      </c>
      <c r="D37" s="5"/>
      <c r="E37" s="5"/>
      <c r="F37" s="44"/>
      <c r="G37" s="44"/>
    </row>
    <row r="38" spans="1:7" s="2" customFormat="1" ht="15.75" x14ac:dyDescent="0.25">
      <c r="A38" s="3"/>
      <c r="B38" s="18" t="s">
        <v>4</v>
      </c>
      <c r="C38" s="16">
        <f>SUM(C36:C37)</f>
        <v>6374676</v>
      </c>
      <c r="D38" s="5"/>
      <c r="E38" s="5"/>
      <c r="F38" s="44"/>
      <c r="G38" s="44"/>
    </row>
    <row r="39" spans="1:7" s="2" customFormat="1" ht="15.75" x14ac:dyDescent="0.25">
      <c r="A39" s="3"/>
      <c r="B39" s="18"/>
      <c r="C39" s="16"/>
      <c r="D39" s="5"/>
      <c r="E39" s="5"/>
      <c r="F39" s="44"/>
      <c r="G39" s="44"/>
    </row>
    <row r="40" spans="1:7" s="2" customFormat="1" ht="15.75" x14ac:dyDescent="0.25">
      <c r="A40" s="3" t="s">
        <v>196</v>
      </c>
      <c r="B40" s="26" t="s">
        <v>195</v>
      </c>
      <c r="C40" s="20">
        <v>2125984</v>
      </c>
      <c r="D40" s="5"/>
      <c r="E40" s="5"/>
      <c r="F40" s="44"/>
      <c r="G40" s="44"/>
    </row>
    <row r="41" spans="1:7" s="2" customFormat="1" ht="18" x14ac:dyDescent="0.4">
      <c r="A41" s="3"/>
      <c r="B41" s="14" t="s">
        <v>5</v>
      </c>
      <c r="C41" s="19">
        <v>574016</v>
      </c>
      <c r="D41" s="5"/>
      <c r="E41" s="5"/>
      <c r="F41" s="44"/>
      <c r="G41" s="44"/>
    </row>
    <row r="42" spans="1:7" s="2" customFormat="1" ht="15.75" x14ac:dyDescent="0.25">
      <c r="A42" s="3"/>
      <c r="B42" s="18" t="s">
        <v>4</v>
      </c>
      <c r="C42" s="16">
        <f>SUM(C40:C41)</f>
        <v>2700000</v>
      </c>
      <c r="D42" s="5"/>
      <c r="E42" s="5"/>
      <c r="F42" s="44"/>
      <c r="G42" s="44"/>
    </row>
    <row r="43" spans="1:7" s="2" customFormat="1" ht="15.75" x14ac:dyDescent="0.25">
      <c r="A43" s="3"/>
      <c r="B43" s="18"/>
      <c r="C43" s="16"/>
      <c r="D43" s="5"/>
      <c r="E43" s="5"/>
      <c r="F43" s="44"/>
      <c r="G43" s="44"/>
    </row>
    <row r="44" spans="1:7" s="2" customFormat="1" ht="15.75" x14ac:dyDescent="0.25">
      <c r="A44" s="3" t="s">
        <v>194</v>
      </c>
      <c r="B44" s="22" t="s">
        <v>193</v>
      </c>
      <c r="C44" s="20">
        <v>1020600</v>
      </c>
      <c r="D44" s="5"/>
      <c r="E44" s="5"/>
      <c r="F44" s="44"/>
      <c r="G44" s="44"/>
    </row>
    <row r="45" spans="1:7" s="2" customFormat="1" ht="18" x14ac:dyDescent="0.4">
      <c r="A45" s="3"/>
      <c r="B45" s="14" t="s">
        <v>5</v>
      </c>
      <c r="C45" s="19">
        <v>275562</v>
      </c>
      <c r="D45" s="5"/>
      <c r="E45" s="5"/>
      <c r="F45" s="44"/>
      <c r="G45" s="44"/>
    </row>
    <row r="46" spans="1:7" s="2" customFormat="1" ht="15.75" x14ac:dyDescent="0.25">
      <c r="A46" s="3"/>
      <c r="B46" s="18" t="s">
        <v>4</v>
      </c>
      <c r="C46" s="16">
        <f>SUM(C44:C45)</f>
        <v>1296162</v>
      </c>
      <c r="D46" s="5"/>
      <c r="E46" s="5"/>
      <c r="F46" s="44"/>
      <c r="G46" s="44"/>
    </row>
    <row r="47" spans="1:7" s="2" customFormat="1" ht="15.75" x14ac:dyDescent="0.25">
      <c r="A47" s="3"/>
      <c r="B47" s="18"/>
      <c r="C47" s="16"/>
      <c r="D47" s="5"/>
      <c r="E47" s="5"/>
      <c r="F47" s="44"/>
      <c r="G47" s="44"/>
    </row>
    <row r="48" spans="1:7" s="2" customFormat="1" ht="31.5" x14ac:dyDescent="0.25">
      <c r="A48" s="3" t="s">
        <v>192</v>
      </c>
      <c r="B48" s="22" t="s">
        <v>191</v>
      </c>
      <c r="C48" s="20">
        <v>410000</v>
      </c>
      <c r="D48" s="21" t="s">
        <v>76</v>
      </c>
      <c r="G48" s="27"/>
    </row>
    <row r="49" spans="1:7" s="2" customFormat="1" ht="18" x14ac:dyDescent="0.4">
      <c r="A49" s="3"/>
      <c r="B49" s="14" t="s">
        <v>5</v>
      </c>
      <c r="C49" s="19">
        <v>110700</v>
      </c>
      <c r="D49" s="5"/>
      <c r="E49" s="5"/>
      <c r="F49" s="44"/>
      <c r="G49" s="44"/>
    </row>
    <row r="50" spans="1:7" s="2" customFormat="1" ht="15.75" x14ac:dyDescent="0.25">
      <c r="A50" s="3"/>
      <c r="B50" s="18" t="s">
        <v>4</v>
      </c>
      <c r="C50" s="16">
        <f>SUM(C48:C49)</f>
        <v>520700</v>
      </c>
      <c r="D50" s="5"/>
      <c r="E50" s="5"/>
      <c r="F50" s="44"/>
      <c r="G50" s="44"/>
    </row>
    <row r="51" spans="1:7" s="2" customFormat="1" ht="15.75" x14ac:dyDescent="0.25">
      <c r="A51" s="3"/>
      <c r="B51" s="18"/>
      <c r="C51" s="16"/>
      <c r="D51" s="5"/>
      <c r="E51" s="5"/>
      <c r="F51" s="44"/>
      <c r="G51" s="44"/>
    </row>
    <row r="52" spans="1:7" s="2" customFormat="1" ht="47.25" x14ac:dyDescent="0.25">
      <c r="A52" s="3" t="s">
        <v>190</v>
      </c>
      <c r="B52" s="22" t="s">
        <v>189</v>
      </c>
      <c r="C52" s="20">
        <v>6000000</v>
      </c>
      <c r="D52" s="5"/>
      <c r="E52" s="5"/>
      <c r="F52" s="44"/>
      <c r="G52" s="44"/>
    </row>
    <row r="53" spans="1:7" s="2" customFormat="1" ht="18" x14ac:dyDescent="0.4">
      <c r="A53" s="3"/>
      <c r="B53" s="14" t="s">
        <v>188</v>
      </c>
      <c r="C53" s="19">
        <v>1620000</v>
      </c>
      <c r="D53" s="5"/>
      <c r="E53" s="5"/>
      <c r="F53" s="44"/>
      <c r="G53" s="44"/>
    </row>
    <row r="54" spans="1:7" s="2" customFormat="1" ht="15.75" x14ac:dyDescent="0.25">
      <c r="A54" s="3"/>
      <c r="B54" s="18" t="s">
        <v>4</v>
      </c>
      <c r="C54" s="16">
        <f>SUM(C52:C53)</f>
        <v>7620000</v>
      </c>
      <c r="D54" s="5"/>
      <c r="E54" s="5"/>
      <c r="F54" s="44"/>
      <c r="G54" s="44"/>
    </row>
    <row r="55" spans="1:7" s="2" customFormat="1" ht="15.75" x14ac:dyDescent="0.25">
      <c r="A55" s="3"/>
      <c r="B55" s="18"/>
      <c r="C55" s="16"/>
      <c r="D55" s="5"/>
      <c r="E55" s="5"/>
      <c r="F55" s="44"/>
      <c r="G55" s="44"/>
    </row>
    <row r="56" spans="1:7" s="2" customFormat="1" ht="31.5" x14ac:dyDescent="0.25">
      <c r="A56" s="3"/>
      <c r="B56" s="22" t="s">
        <v>187</v>
      </c>
      <c r="C56" s="16">
        <v>390000</v>
      </c>
      <c r="D56" s="5"/>
      <c r="E56" s="5"/>
      <c r="F56" s="44"/>
      <c r="G56" s="44"/>
    </row>
    <row r="57" spans="1:7" s="2" customFormat="1" ht="15.75" x14ac:dyDescent="0.25">
      <c r="A57" s="3"/>
      <c r="B57" s="18"/>
      <c r="C57" s="16"/>
      <c r="D57" s="5"/>
      <c r="E57" s="5"/>
      <c r="F57" s="44"/>
      <c r="G57" s="44"/>
    </row>
    <row r="58" spans="1:7" s="2" customFormat="1" ht="15.75" x14ac:dyDescent="0.25">
      <c r="A58" s="3" t="s">
        <v>186</v>
      </c>
      <c r="B58" s="17" t="s">
        <v>185</v>
      </c>
      <c r="C58" s="6"/>
      <c r="D58" s="5"/>
      <c r="E58" s="5"/>
      <c r="F58" s="4"/>
      <c r="G58" s="4"/>
    </row>
    <row r="59" spans="1:7" s="2" customFormat="1" ht="15.75" x14ac:dyDescent="0.25">
      <c r="A59" s="3" t="s">
        <v>184</v>
      </c>
      <c r="B59" s="4" t="s">
        <v>183</v>
      </c>
      <c r="C59" s="11">
        <v>27685039</v>
      </c>
      <c r="D59" s="5"/>
      <c r="E59" s="5"/>
      <c r="F59" s="4"/>
      <c r="G59" s="4"/>
    </row>
    <row r="60" spans="1:7" s="2" customFormat="1" ht="15.75" x14ac:dyDescent="0.25">
      <c r="A60" s="3"/>
      <c r="B60" s="4" t="s">
        <v>182</v>
      </c>
      <c r="C60" s="9">
        <v>7474961</v>
      </c>
      <c r="D60" s="5"/>
      <c r="E60" s="5"/>
      <c r="F60" s="4"/>
      <c r="G60" s="4"/>
    </row>
    <row r="61" spans="1:7" s="2" customFormat="1" ht="15.75" x14ac:dyDescent="0.25">
      <c r="A61" s="3"/>
      <c r="B61" s="7" t="s">
        <v>4</v>
      </c>
      <c r="C61" s="6">
        <f>SUM(C59:C60)</f>
        <v>35160000</v>
      </c>
      <c r="D61" s="5"/>
      <c r="E61" s="5"/>
      <c r="F61" s="4"/>
      <c r="G61" s="4"/>
    </row>
    <row r="62" spans="1:7" s="2" customFormat="1" ht="15.75" x14ac:dyDescent="0.25">
      <c r="A62" s="3"/>
      <c r="B62" s="7"/>
      <c r="C62" s="6"/>
      <c r="D62" s="5"/>
      <c r="E62" s="5"/>
      <c r="F62" s="4"/>
      <c r="G62" s="4"/>
    </row>
    <row r="63" spans="1:7" s="2" customFormat="1" ht="31.5" x14ac:dyDescent="0.25">
      <c r="A63" s="3" t="s">
        <v>181</v>
      </c>
      <c r="B63" s="43" t="s">
        <v>180</v>
      </c>
      <c r="C63" s="20">
        <f>1700000-765000</f>
        <v>935000</v>
      </c>
      <c r="D63" s="5"/>
      <c r="E63" s="5"/>
      <c r="F63" s="4"/>
      <c r="G63" s="4"/>
    </row>
    <row r="64" spans="1:7" s="2" customFormat="1" ht="18" x14ac:dyDescent="0.4">
      <c r="A64" s="3"/>
      <c r="B64" s="14" t="s">
        <v>5</v>
      </c>
      <c r="C64" s="19">
        <v>252450</v>
      </c>
      <c r="D64" s="5"/>
      <c r="E64" s="5"/>
      <c r="F64" s="4"/>
      <c r="G64" s="4"/>
    </row>
    <row r="65" spans="1:7" s="2" customFormat="1" ht="15.75" x14ac:dyDescent="0.25">
      <c r="A65" s="3"/>
      <c r="B65" s="18" t="s">
        <v>4</v>
      </c>
      <c r="C65" s="16">
        <f>SUM(C63:C64)</f>
        <v>1187450</v>
      </c>
      <c r="D65" s="5"/>
      <c r="E65" s="5"/>
      <c r="F65" s="4"/>
      <c r="G65" s="4"/>
    </row>
    <row r="66" spans="1:7" s="2" customFormat="1" ht="15.75" x14ac:dyDescent="0.25">
      <c r="A66" s="3"/>
      <c r="B66" s="18"/>
      <c r="C66" s="16"/>
      <c r="D66" s="5"/>
      <c r="E66" s="5"/>
      <c r="F66" s="4"/>
      <c r="G66" s="4"/>
    </row>
    <row r="67" spans="1:7" s="2" customFormat="1" ht="15.75" x14ac:dyDescent="0.25">
      <c r="A67" s="3" t="s">
        <v>179</v>
      </c>
      <c r="B67" s="26" t="s">
        <v>178</v>
      </c>
      <c r="C67" s="20">
        <f>14250000+550000-6600000</f>
        <v>8200000</v>
      </c>
      <c r="D67" s="5"/>
      <c r="E67" s="5"/>
      <c r="F67" s="4"/>
      <c r="G67" s="42"/>
    </row>
    <row r="68" spans="1:7" s="2" customFormat="1" ht="18" x14ac:dyDescent="0.4">
      <c r="A68" s="3"/>
      <c r="B68" s="14" t="s">
        <v>5</v>
      </c>
      <c r="C68" s="19">
        <f>3847500+148500-1782000</f>
        <v>2214000</v>
      </c>
      <c r="D68" s="5"/>
      <c r="E68" s="5"/>
      <c r="F68" s="4"/>
      <c r="G68" s="4"/>
    </row>
    <row r="69" spans="1:7" s="2" customFormat="1" ht="15.75" x14ac:dyDescent="0.25">
      <c r="A69" s="3"/>
      <c r="B69" s="18" t="s">
        <v>4</v>
      </c>
      <c r="C69" s="16">
        <f>SUM(C67:C68)</f>
        <v>10414000</v>
      </c>
      <c r="D69" s="5"/>
      <c r="E69" s="5"/>
      <c r="F69" s="4"/>
      <c r="G69" s="4"/>
    </row>
    <row r="70" spans="1:7" s="2" customFormat="1" ht="15.75" x14ac:dyDescent="0.25">
      <c r="A70" s="3"/>
      <c r="B70" s="18"/>
      <c r="C70" s="16"/>
      <c r="D70" s="5"/>
      <c r="E70" s="5"/>
      <c r="F70" s="4"/>
      <c r="G70" s="4"/>
    </row>
    <row r="71" spans="1:7" s="2" customFormat="1" ht="47.25" x14ac:dyDescent="0.25">
      <c r="A71" s="3" t="s">
        <v>177</v>
      </c>
      <c r="B71" s="24" t="s">
        <v>176</v>
      </c>
      <c r="C71" s="20">
        <f>7870000-270000</f>
        <v>7600000</v>
      </c>
      <c r="D71" s="5"/>
      <c r="E71" s="5"/>
      <c r="F71" s="4"/>
      <c r="G71" s="4"/>
    </row>
    <row r="72" spans="1:7" s="2" customFormat="1" ht="18" x14ac:dyDescent="0.4">
      <c r="A72" s="3"/>
      <c r="B72" s="14" t="s">
        <v>5</v>
      </c>
      <c r="C72" s="19">
        <f>2124900-72900</f>
        <v>2052000</v>
      </c>
      <c r="D72" s="5"/>
      <c r="E72" s="5"/>
      <c r="F72" s="4"/>
      <c r="G72" s="4"/>
    </row>
    <row r="73" spans="1:7" s="2" customFormat="1" ht="15.75" x14ac:dyDescent="0.25">
      <c r="A73" s="3"/>
      <c r="B73" s="18" t="s">
        <v>4</v>
      </c>
      <c r="C73" s="16">
        <f>SUM(C71:C72)</f>
        <v>9652000</v>
      </c>
      <c r="D73" s="5"/>
      <c r="E73" s="5"/>
      <c r="F73" s="4"/>
      <c r="G73" s="4"/>
    </row>
    <row r="74" spans="1:7" s="2" customFormat="1" ht="15.75" x14ac:dyDescent="0.25">
      <c r="A74" s="3"/>
      <c r="B74" s="18"/>
      <c r="C74" s="16"/>
      <c r="D74" s="5"/>
      <c r="E74" s="5"/>
      <c r="F74" s="4"/>
      <c r="G74" s="4"/>
    </row>
    <row r="75" spans="1:7" s="2" customFormat="1" ht="31.5" x14ac:dyDescent="0.25">
      <c r="A75" s="3" t="s">
        <v>175</v>
      </c>
      <c r="B75" s="24" t="s">
        <v>174</v>
      </c>
      <c r="C75" s="16">
        <v>228600</v>
      </c>
      <c r="D75" s="5"/>
      <c r="E75" s="5"/>
      <c r="F75" s="4"/>
      <c r="G75" s="4"/>
    </row>
    <row r="76" spans="1:7" s="2" customFormat="1" ht="15.75" x14ac:dyDescent="0.25">
      <c r="A76" s="3"/>
      <c r="B76" s="24"/>
      <c r="C76" s="16"/>
      <c r="D76" s="5"/>
      <c r="E76" s="5"/>
      <c r="F76" s="4"/>
      <c r="G76" s="4"/>
    </row>
    <row r="77" spans="1:7" s="2" customFormat="1" ht="15.75" x14ac:dyDescent="0.25">
      <c r="A77" s="3" t="s">
        <v>173</v>
      </c>
      <c r="B77" s="24" t="s">
        <v>172</v>
      </c>
      <c r="C77" s="20">
        <v>19685039</v>
      </c>
      <c r="D77" s="5"/>
      <c r="E77" s="5"/>
      <c r="F77" s="4"/>
      <c r="G77" s="4"/>
    </row>
    <row r="78" spans="1:7" ht="18" x14ac:dyDescent="0.4">
      <c r="B78" s="14" t="s">
        <v>5</v>
      </c>
      <c r="C78" s="19">
        <v>5314961</v>
      </c>
      <c r="D78" s="5"/>
      <c r="E78" s="5"/>
      <c r="F78" s="4"/>
      <c r="G78" s="4"/>
    </row>
    <row r="79" spans="1:7" ht="15.75" x14ac:dyDescent="0.25">
      <c r="B79" s="18" t="s">
        <v>4</v>
      </c>
      <c r="C79" s="16">
        <f>SUM(C77:C78)</f>
        <v>25000000</v>
      </c>
      <c r="D79" s="5"/>
      <c r="E79" s="5"/>
      <c r="F79" s="4"/>
      <c r="G79" s="4"/>
    </row>
    <row r="80" spans="1:7" ht="15.75" x14ac:dyDescent="0.25">
      <c r="B80" s="18"/>
      <c r="C80" s="16"/>
      <c r="D80" s="5"/>
      <c r="E80" s="5"/>
      <c r="F80" s="4"/>
      <c r="G80" s="4"/>
    </row>
    <row r="81" spans="1:7" ht="31.5" x14ac:dyDescent="0.25">
      <c r="A81" s="3" t="s">
        <v>171</v>
      </c>
      <c r="B81" s="38" t="s">
        <v>170</v>
      </c>
      <c r="C81" s="20">
        <v>6630000</v>
      </c>
      <c r="D81" s="5"/>
      <c r="E81" s="5"/>
      <c r="F81" s="4"/>
      <c r="G81" s="4"/>
    </row>
    <row r="82" spans="1:7" ht="18" x14ac:dyDescent="0.4">
      <c r="B82" s="14" t="s">
        <v>5</v>
      </c>
      <c r="C82" s="19">
        <v>1790100</v>
      </c>
      <c r="D82" s="5"/>
      <c r="E82" s="5"/>
      <c r="F82" s="4"/>
      <c r="G82" s="4"/>
    </row>
    <row r="83" spans="1:7" ht="15.75" x14ac:dyDescent="0.25">
      <c r="B83" s="18" t="s">
        <v>4</v>
      </c>
      <c r="C83" s="16">
        <f>SUM(C81:C82)</f>
        <v>8420100</v>
      </c>
      <c r="D83" s="5"/>
      <c r="E83" s="5"/>
      <c r="F83" s="4"/>
      <c r="G83" s="4"/>
    </row>
    <row r="84" spans="1:7" ht="15.75" x14ac:dyDescent="0.25">
      <c r="B84" s="18"/>
      <c r="C84" s="16"/>
      <c r="D84" s="5"/>
      <c r="E84" s="5"/>
      <c r="F84" s="4"/>
      <c r="G84" s="4"/>
    </row>
    <row r="85" spans="1:7" ht="31.5" x14ac:dyDescent="0.25">
      <c r="A85" s="3" t="s">
        <v>169</v>
      </c>
      <c r="B85" s="38" t="s">
        <v>168</v>
      </c>
      <c r="C85" s="20">
        <v>613000</v>
      </c>
      <c r="D85" s="5"/>
      <c r="E85" s="5"/>
      <c r="F85" s="4"/>
      <c r="G85" s="4"/>
    </row>
    <row r="86" spans="1:7" ht="18" x14ac:dyDescent="0.4">
      <c r="B86" s="14" t="s">
        <v>5</v>
      </c>
      <c r="C86" s="19">
        <v>165510</v>
      </c>
      <c r="D86" s="5"/>
      <c r="E86" s="5"/>
      <c r="F86" s="4"/>
      <c r="G86" s="4"/>
    </row>
    <row r="87" spans="1:7" ht="15.75" x14ac:dyDescent="0.25">
      <c r="B87" s="18" t="s">
        <v>4</v>
      </c>
      <c r="C87" s="16">
        <f>SUM(C85:C86)</f>
        <v>778510</v>
      </c>
      <c r="D87" s="5"/>
      <c r="E87" s="5"/>
      <c r="F87" s="4"/>
      <c r="G87" s="4"/>
    </row>
    <row r="88" spans="1:7" ht="15.75" x14ac:dyDescent="0.25">
      <c r="B88" s="18"/>
      <c r="C88" s="16"/>
      <c r="D88" s="5"/>
      <c r="E88" s="5"/>
      <c r="F88" s="4"/>
      <c r="G88" s="4"/>
    </row>
    <row r="89" spans="1:7" ht="31.5" x14ac:dyDescent="0.25">
      <c r="A89" s="3" t="s">
        <v>167</v>
      </c>
      <c r="B89" s="38" t="s">
        <v>166</v>
      </c>
      <c r="C89" s="20">
        <v>2100000</v>
      </c>
      <c r="D89" s="5"/>
      <c r="E89" s="5"/>
      <c r="F89" s="4"/>
      <c r="G89" s="4"/>
    </row>
    <row r="90" spans="1:7" ht="18" x14ac:dyDescent="0.4">
      <c r="B90" s="14" t="s">
        <v>5</v>
      </c>
      <c r="C90" s="19">
        <v>567000</v>
      </c>
      <c r="D90" s="5"/>
      <c r="E90" s="5"/>
      <c r="F90" s="4"/>
      <c r="G90" s="4"/>
    </row>
    <row r="91" spans="1:7" ht="15.75" x14ac:dyDescent="0.25">
      <c r="B91" s="18" t="s">
        <v>4</v>
      </c>
      <c r="C91" s="16">
        <f>SUM(C89:C90)</f>
        <v>2667000</v>
      </c>
      <c r="D91" s="4"/>
      <c r="E91" s="4"/>
      <c r="F91" s="4"/>
      <c r="G91" s="4"/>
    </row>
    <row r="92" spans="1:7" ht="15.75" x14ac:dyDescent="0.25">
      <c r="B92" s="18"/>
      <c r="C92" s="16"/>
      <c r="D92" s="4"/>
      <c r="E92" s="4"/>
      <c r="F92" s="4"/>
      <c r="G92" s="4"/>
    </row>
    <row r="93" spans="1:7" s="2" customFormat="1" ht="47.25" x14ac:dyDescent="0.25">
      <c r="A93" s="3" t="s">
        <v>165</v>
      </c>
      <c r="B93" s="38" t="s">
        <v>164</v>
      </c>
      <c r="C93" s="20">
        <v>1483465</v>
      </c>
      <c r="D93" s="4"/>
      <c r="E93" s="4"/>
      <c r="F93" s="4"/>
      <c r="G93" s="4"/>
    </row>
    <row r="94" spans="1:7" s="2" customFormat="1" ht="18" x14ac:dyDescent="0.4">
      <c r="A94" s="3"/>
      <c r="B94" s="14" t="s">
        <v>5</v>
      </c>
      <c r="C94" s="19">
        <v>400536</v>
      </c>
      <c r="D94" s="4"/>
      <c r="E94" s="4"/>
      <c r="F94" s="4"/>
      <c r="G94" s="4"/>
    </row>
    <row r="95" spans="1:7" s="2" customFormat="1" ht="15.75" x14ac:dyDescent="0.25">
      <c r="A95" s="3"/>
      <c r="B95" s="18" t="s">
        <v>4</v>
      </c>
      <c r="C95" s="16">
        <f>SUM(C93:C94)</f>
        <v>1884001</v>
      </c>
      <c r="D95" s="4"/>
      <c r="E95" s="4"/>
      <c r="F95" s="4"/>
      <c r="G95" s="4"/>
    </row>
    <row r="96" spans="1:7" s="2" customFormat="1" ht="15.75" x14ac:dyDescent="0.25">
      <c r="A96" s="3"/>
      <c r="B96" s="18"/>
      <c r="C96" s="16"/>
      <c r="D96" s="4"/>
      <c r="E96" s="4"/>
      <c r="F96" s="4"/>
      <c r="G96" s="4"/>
    </row>
    <row r="97" spans="1:7" s="2" customFormat="1" ht="31.5" x14ac:dyDescent="0.25">
      <c r="A97" s="3" t="s">
        <v>163</v>
      </c>
      <c r="B97" s="38" t="s">
        <v>162</v>
      </c>
      <c r="C97" s="20">
        <v>677165</v>
      </c>
      <c r="D97" s="4"/>
      <c r="E97" s="4"/>
      <c r="F97" s="4"/>
      <c r="G97" s="4"/>
    </row>
    <row r="98" spans="1:7" s="2" customFormat="1" ht="18" x14ac:dyDescent="0.4">
      <c r="A98" s="3"/>
      <c r="B98" s="14" t="s">
        <v>5</v>
      </c>
      <c r="C98" s="19">
        <v>182835</v>
      </c>
      <c r="D98" s="4"/>
      <c r="E98" s="4"/>
      <c r="F98" s="4"/>
      <c r="G98" s="4"/>
    </row>
    <row r="99" spans="1:7" s="2" customFormat="1" ht="15.75" x14ac:dyDescent="0.25">
      <c r="A99" s="3"/>
      <c r="B99" s="18" t="s">
        <v>4</v>
      </c>
      <c r="C99" s="16">
        <f>SUM(C97:C98)</f>
        <v>860000</v>
      </c>
      <c r="D99" s="4"/>
      <c r="E99" s="4"/>
      <c r="F99" s="4"/>
      <c r="G99" s="4"/>
    </row>
    <row r="100" spans="1:7" s="2" customFormat="1" ht="15.75" x14ac:dyDescent="0.25">
      <c r="A100" s="3"/>
      <c r="B100" s="18"/>
      <c r="C100" s="16"/>
      <c r="D100" s="4"/>
      <c r="E100" s="4"/>
      <c r="F100" s="4"/>
      <c r="G100" s="4"/>
    </row>
    <row r="101" spans="1:7" s="2" customFormat="1" ht="31.5" x14ac:dyDescent="0.25">
      <c r="A101" s="3" t="s">
        <v>161</v>
      </c>
      <c r="B101" s="38" t="s">
        <v>160</v>
      </c>
      <c r="C101" s="16">
        <v>600000</v>
      </c>
      <c r="D101" s="4"/>
      <c r="E101" s="4"/>
      <c r="F101" s="4"/>
      <c r="G101" s="4"/>
    </row>
    <row r="102" spans="1:7" s="2" customFormat="1" ht="15.75" x14ac:dyDescent="0.25">
      <c r="A102" s="3"/>
      <c r="B102" s="18"/>
      <c r="C102" s="16"/>
      <c r="D102" s="4"/>
      <c r="E102" s="4"/>
      <c r="F102" s="4"/>
      <c r="G102" s="4"/>
    </row>
    <row r="103" spans="1:7" s="2" customFormat="1" ht="31.5" x14ac:dyDescent="0.25">
      <c r="A103" s="3" t="s">
        <v>159</v>
      </c>
      <c r="B103" s="38" t="s">
        <v>158</v>
      </c>
      <c r="C103" s="16">
        <v>700000</v>
      </c>
      <c r="D103" s="4"/>
      <c r="E103" s="4"/>
      <c r="F103" s="4"/>
      <c r="G103" s="4"/>
    </row>
    <row r="104" spans="1:7" s="2" customFormat="1" ht="15.75" x14ac:dyDescent="0.25">
      <c r="A104" s="3"/>
      <c r="B104" s="38"/>
      <c r="C104" s="16"/>
      <c r="D104" s="4"/>
      <c r="E104" s="4"/>
      <c r="F104" s="4"/>
      <c r="G104" s="4"/>
    </row>
    <row r="105" spans="1:7" s="2" customFormat="1" ht="47.25" x14ac:dyDescent="0.25">
      <c r="A105" s="3"/>
      <c r="B105" s="41" t="s">
        <v>157</v>
      </c>
      <c r="C105" s="16"/>
      <c r="D105" s="4"/>
      <c r="E105" s="4"/>
      <c r="F105" s="4"/>
      <c r="G105" s="40"/>
    </row>
    <row r="106" spans="1:7" s="2" customFormat="1" ht="15.75" x14ac:dyDescent="0.25">
      <c r="A106" s="3"/>
      <c r="B106" s="38"/>
      <c r="C106" s="16"/>
      <c r="D106" s="4"/>
      <c r="E106" s="4"/>
      <c r="F106" s="4"/>
      <c r="G106" s="4"/>
    </row>
    <row r="107" spans="1:7" s="2" customFormat="1" ht="15.75" x14ac:dyDescent="0.25">
      <c r="A107" s="3" t="s">
        <v>156</v>
      </c>
      <c r="B107" s="39" t="s">
        <v>155</v>
      </c>
      <c r="C107" s="20">
        <v>1500000</v>
      </c>
      <c r="D107" s="4"/>
      <c r="E107" s="4"/>
      <c r="F107" s="4"/>
      <c r="G107" s="4"/>
    </row>
    <row r="108" spans="1:7" s="2" customFormat="1" ht="18" x14ac:dyDescent="0.4">
      <c r="A108" s="3"/>
      <c r="B108" s="14" t="s">
        <v>5</v>
      </c>
      <c r="C108" s="19">
        <v>405000</v>
      </c>
      <c r="D108" s="4"/>
      <c r="E108" s="4"/>
      <c r="F108" s="4"/>
      <c r="G108" s="4"/>
    </row>
    <row r="109" spans="1:7" s="2" customFormat="1" ht="15.75" x14ac:dyDescent="0.25">
      <c r="A109" s="3"/>
      <c r="B109" s="18" t="s">
        <v>4</v>
      </c>
      <c r="C109" s="16">
        <f>SUM(C107:C108)</f>
        <v>1905000</v>
      </c>
      <c r="D109" s="4"/>
      <c r="E109" s="4"/>
      <c r="F109" s="4"/>
      <c r="G109" s="4"/>
    </row>
    <row r="110" spans="1:7" s="2" customFormat="1" ht="15.75" x14ac:dyDescent="0.25">
      <c r="A110" s="3"/>
      <c r="B110" s="38"/>
      <c r="C110" s="16"/>
      <c r="D110" s="4"/>
      <c r="E110" s="4"/>
      <c r="F110" s="4"/>
      <c r="G110" s="4"/>
    </row>
    <row r="111" spans="1:7" s="2" customFormat="1" ht="15.75" x14ac:dyDescent="0.25">
      <c r="A111" s="3" t="s">
        <v>154</v>
      </c>
      <c r="B111" s="21" t="s">
        <v>153</v>
      </c>
      <c r="C111" s="20">
        <v>14500000</v>
      </c>
      <c r="D111" s="4"/>
      <c r="E111" s="4"/>
      <c r="F111" s="4"/>
      <c r="G111" s="4"/>
    </row>
    <row r="112" spans="1:7" s="2" customFormat="1" ht="18" x14ac:dyDescent="0.4">
      <c r="A112" s="3"/>
      <c r="B112" s="14" t="s">
        <v>5</v>
      </c>
      <c r="C112" s="19">
        <v>3915000</v>
      </c>
      <c r="D112" s="4"/>
      <c r="E112" s="4"/>
      <c r="F112" s="4"/>
      <c r="G112" s="4"/>
    </row>
    <row r="113" spans="1:7" s="2" customFormat="1" ht="15.75" x14ac:dyDescent="0.25">
      <c r="A113" s="3"/>
      <c r="B113" s="18" t="s">
        <v>4</v>
      </c>
      <c r="C113" s="16">
        <f>SUM(C111:C112)</f>
        <v>18415000</v>
      </c>
      <c r="D113" s="4"/>
      <c r="E113" s="4"/>
      <c r="F113" s="4"/>
      <c r="G113" s="4"/>
    </row>
    <row r="114" spans="1:7" ht="15.75" x14ac:dyDescent="0.25">
      <c r="B114" s="38"/>
      <c r="C114" s="16"/>
      <c r="D114" s="4"/>
      <c r="E114" s="4"/>
      <c r="F114" s="4"/>
      <c r="G114" s="4"/>
    </row>
    <row r="115" spans="1:7" ht="15.75" x14ac:dyDescent="0.25">
      <c r="A115" s="3" t="s">
        <v>152</v>
      </c>
      <c r="B115" s="39" t="s">
        <v>151</v>
      </c>
      <c r="C115" s="20">
        <v>1483465</v>
      </c>
      <c r="D115" s="4"/>
      <c r="E115" s="4"/>
      <c r="F115" s="4"/>
      <c r="G115" s="4"/>
    </row>
    <row r="116" spans="1:7" ht="18" x14ac:dyDescent="0.4">
      <c r="B116" s="14" t="s">
        <v>5</v>
      </c>
      <c r="C116" s="19">
        <v>400535</v>
      </c>
      <c r="D116" s="4"/>
      <c r="E116" s="4"/>
      <c r="F116" s="4"/>
      <c r="G116" s="4"/>
    </row>
    <row r="117" spans="1:7" ht="15.75" x14ac:dyDescent="0.25">
      <c r="B117" s="18" t="s">
        <v>4</v>
      </c>
      <c r="C117" s="16">
        <f>SUM(C115:C116)</f>
        <v>1884000</v>
      </c>
      <c r="D117" s="4"/>
      <c r="E117" s="4"/>
      <c r="F117" s="4"/>
      <c r="G117" s="4"/>
    </row>
    <row r="118" spans="1:7" ht="15.75" x14ac:dyDescent="0.25">
      <c r="B118" s="18"/>
      <c r="C118" s="16"/>
      <c r="D118" s="4"/>
      <c r="E118" s="4"/>
      <c r="F118" s="4"/>
      <c r="G118" s="4"/>
    </row>
    <row r="119" spans="1:7" ht="15.75" x14ac:dyDescent="0.25">
      <c r="A119" s="3" t="s">
        <v>150</v>
      </c>
      <c r="B119" s="23" t="s">
        <v>149</v>
      </c>
      <c r="C119" s="20">
        <v>3929134</v>
      </c>
      <c r="D119" s="4"/>
      <c r="E119" s="4"/>
      <c r="F119" s="4"/>
      <c r="G119" s="4"/>
    </row>
    <row r="120" spans="1:7" ht="18" x14ac:dyDescent="0.4">
      <c r="B120" s="14" t="s">
        <v>5</v>
      </c>
      <c r="C120" s="19">
        <v>1060866</v>
      </c>
      <c r="D120" s="4"/>
      <c r="E120" s="4"/>
      <c r="F120" s="4"/>
      <c r="G120" s="4"/>
    </row>
    <row r="121" spans="1:7" ht="15.75" x14ac:dyDescent="0.25">
      <c r="B121" s="18" t="s">
        <v>4</v>
      </c>
      <c r="C121" s="16">
        <f>SUM(C119:C120)</f>
        <v>4990000</v>
      </c>
      <c r="D121" s="4"/>
      <c r="E121" s="4"/>
      <c r="F121" s="4"/>
      <c r="G121" s="4"/>
    </row>
    <row r="122" spans="1:7" ht="15.75" x14ac:dyDescent="0.25">
      <c r="B122" s="38"/>
      <c r="C122" s="16"/>
      <c r="D122" s="4"/>
      <c r="E122" s="4"/>
      <c r="F122" s="4"/>
      <c r="G122" s="4"/>
    </row>
    <row r="123" spans="1:7" ht="15.75" x14ac:dyDescent="0.25">
      <c r="A123" s="3" t="s">
        <v>148</v>
      </c>
      <c r="B123" s="23" t="s">
        <v>147</v>
      </c>
      <c r="C123" s="20">
        <v>1800000</v>
      </c>
      <c r="D123" s="4"/>
      <c r="E123" s="4"/>
      <c r="F123" s="4"/>
      <c r="G123" s="4"/>
    </row>
    <row r="124" spans="1:7" ht="18" x14ac:dyDescent="0.4">
      <c r="B124" s="14" t="s">
        <v>5</v>
      </c>
      <c r="C124" s="19">
        <v>486000</v>
      </c>
      <c r="D124" s="4"/>
      <c r="E124" s="4"/>
      <c r="F124" s="4"/>
      <c r="G124" s="4"/>
    </row>
    <row r="125" spans="1:7" ht="15.75" x14ac:dyDescent="0.25">
      <c r="B125" s="18" t="s">
        <v>4</v>
      </c>
      <c r="C125" s="16">
        <f>SUM(C123:C124)</f>
        <v>2286000</v>
      </c>
      <c r="D125" s="4"/>
      <c r="E125" s="4"/>
      <c r="F125" s="4"/>
      <c r="G125" s="4"/>
    </row>
    <row r="126" spans="1:7" ht="15.75" x14ac:dyDescent="0.25">
      <c r="B126" s="38"/>
      <c r="C126" s="16"/>
      <c r="D126" s="4"/>
      <c r="E126" s="4"/>
      <c r="F126" s="4"/>
      <c r="G126" s="4"/>
    </row>
    <row r="127" spans="1:7" ht="15.75" x14ac:dyDescent="0.25">
      <c r="A127" s="3" t="s">
        <v>146</v>
      </c>
      <c r="B127" s="23" t="s">
        <v>145</v>
      </c>
      <c r="C127" s="20">
        <f>295200000+4697020</f>
        <v>299897020</v>
      </c>
      <c r="D127" s="4"/>
      <c r="E127" s="4"/>
      <c r="F127" s="4"/>
      <c r="G127" s="4"/>
    </row>
    <row r="128" spans="1:7" ht="18" x14ac:dyDescent="0.4">
      <c r="B128" s="14" t="s">
        <v>144</v>
      </c>
      <c r="C128" s="19">
        <f>79704000+1268195</f>
        <v>80972195</v>
      </c>
      <c r="D128" s="4"/>
      <c r="E128" s="4"/>
      <c r="F128" s="4"/>
      <c r="G128" s="4"/>
    </row>
    <row r="129" spans="1:7" ht="15.75" x14ac:dyDescent="0.25">
      <c r="B129" s="18" t="s">
        <v>4</v>
      </c>
      <c r="C129" s="16">
        <f>SUM(C127:C128)</f>
        <v>380869215</v>
      </c>
      <c r="D129" s="4"/>
      <c r="E129" s="4"/>
      <c r="F129" s="4"/>
      <c r="G129" s="4"/>
    </row>
    <row r="130" spans="1:7" ht="15.75" x14ac:dyDescent="0.25">
      <c r="B130" s="38"/>
      <c r="C130" s="16"/>
      <c r="D130" s="4"/>
      <c r="E130" s="4"/>
      <c r="F130" s="4"/>
      <c r="G130" s="4"/>
    </row>
    <row r="131" spans="1:7" ht="15.75" x14ac:dyDescent="0.25">
      <c r="A131" s="3" t="s">
        <v>143</v>
      </c>
      <c r="B131" s="23" t="s">
        <v>142</v>
      </c>
      <c r="C131" s="20">
        <v>36254135</v>
      </c>
      <c r="D131" s="4"/>
      <c r="E131" s="4"/>
      <c r="F131" s="4"/>
      <c r="G131" s="4"/>
    </row>
    <row r="132" spans="1:7" ht="18" x14ac:dyDescent="0.4">
      <c r="B132" s="14" t="s">
        <v>5</v>
      </c>
      <c r="C132" s="19">
        <v>9788617</v>
      </c>
      <c r="D132" s="4"/>
      <c r="E132" s="4"/>
      <c r="F132" s="4"/>
      <c r="G132" s="4"/>
    </row>
    <row r="133" spans="1:7" ht="15.75" x14ac:dyDescent="0.25">
      <c r="B133" s="18" t="s">
        <v>4</v>
      </c>
      <c r="C133" s="16">
        <f>SUM(C131:C132)</f>
        <v>46042752</v>
      </c>
      <c r="D133" s="4"/>
      <c r="E133" s="4"/>
      <c r="F133" s="4"/>
      <c r="G133" s="4"/>
    </row>
    <row r="134" spans="1:7" ht="15.75" x14ac:dyDescent="0.25">
      <c r="B134" s="38"/>
      <c r="C134" s="16"/>
      <c r="D134" s="4"/>
      <c r="E134" s="4"/>
      <c r="F134" s="4"/>
      <c r="G134" s="4"/>
    </row>
    <row r="135" spans="1:7" ht="15.75" x14ac:dyDescent="0.25">
      <c r="A135" s="3" t="s">
        <v>141</v>
      </c>
      <c r="B135" s="23" t="s">
        <v>140</v>
      </c>
      <c r="C135" s="20">
        <f>9467124+4710876</f>
        <v>14178000</v>
      </c>
      <c r="D135" s="4"/>
      <c r="E135" s="4"/>
      <c r="F135" s="4"/>
      <c r="G135" s="4"/>
    </row>
    <row r="136" spans="1:7" ht="18" x14ac:dyDescent="0.4">
      <c r="B136" s="14" t="s">
        <v>5</v>
      </c>
      <c r="C136" s="19">
        <f>2556124+1271936</f>
        <v>3828060</v>
      </c>
      <c r="D136" s="4"/>
      <c r="E136" s="4"/>
      <c r="F136" s="4"/>
      <c r="G136" s="4"/>
    </row>
    <row r="137" spans="1:7" ht="15.75" x14ac:dyDescent="0.25">
      <c r="B137" s="18" t="s">
        <v>4</v>
      </c>
      <c r="C137" s="16">
        <f>SUM(C135:C136)</f>
        <v>18006060</v>
      </c>
      <c r="D137" s="4"/>
      <c r="E137" s="4"/>
      <c r="F137" s="4"/>
      <c r="G137" s="4"/>
    </row>
    <row r="138" spans="1:7" ht="15.75" x14ac:dyDescent="0.25">
      <c r="B138" s="38"/>
      <c r="C138" s="16"/>
      <c r="D138" s="4"/>
      <c r="E138" s="4"/>
      <c r="F138" s="4"/>
      <c r="G138" s="4"/>
    </row>
    <row r="139" spans="1:7" ht="15.75" x14ac:dyDescent="0.25">
      <c r="A139" s="3" t="s">
        <v>139</v>
      </c>
      <c r="B139" s="23" t="s">
        <v>138</v>
      </c>
      <c r="C139" s="20">
        <f>6456693+280997</f>
        <v>6737690</v>
      </c>
      <c r="D139" s="4"/>
      <c r="E139" s="4"/>
      <c r="F139" s="4"/>
      <c r="G139" s="4"/>
    </row>
    <row r="140" spans="1:7" ht="18" x14ac:dyDescent="0.4">
      <c r="B140" s="14" t="s">
        <v>5</v>
      </c>
      <c r="C140" s="19">
        <f>1743307+75869</f>
        <v>1819176</v>
      </c>
      <c r="D140" s="4"/>
      <c r="E140" s="4"/>
      <c r="F140" s="4"/>
      <c r="G140" s="4"/>
    </row>
    <row r="141" spans="1:7" ht="15.75" x14ac:dyDescent="0.25">
      <c r="B141" s="18" t="s">
        <v>4</v>
      </c>
      <c r="C141" s="16">
        <f>SUM(C139:C140)</f>
        <v>8556866</v>
      </c>
      <c r="D141" s="4"/>
      <c r="E141" s="4"/>
      <c r="F141" s="4"/>
      <c r="G141" s="4"/>
    </row>
    <row r="142" spans="1:7" ht="15.75" x14ac:dyDescent="0.25">
      <c r="B142" s="38"/>
      <c r="C142" s="16"/>
      <c r="D142" s="4"/>
      <c r="E142" s="4"/>
      <c r="F142" s="4"/>
      <c r="G142" s="4"/>
    </row>
    <row r="143" spans="1:7" ht="15.75" x14ac:dyDescent="0.25">
      <c r="A143" s="3" t="s">
        <v>137</v>
      </c>
      <c r="B143" s="23" t="s">
        <v>136</v>
      </c>
      <c r="C143" s="16">
        <v>1000000</v>
      </c>
      <c r="D143" s="4"/>
      <c r="E143" s="4"/>
      <c r="F143" s="4"/>
      <c r="G143" s="4"/>
    </row>
    <row r="144" spans="1:7" ht="15.75" x14ac:dyDescent="0.25">
      <c r="B144" s="38"/>
      <c r="C144" s="16"/>
      <c r="D144" s="4"/>
      <c r="E144" s="4"/>
      <c r="F144" s="4"/>
      <c r="G144" s="4"/>
    </row>
    <row r="145" spans="1:7" ht="15.75" x14ac:dyDescent="0.25">
      <c r="A145" s="3" t="s">
        <v>135</v>
      </c>
      <c r="B145" s="23" t="s">
        <v>134</v>
      </c>
      <c r="C145" s="20">
        <v>70810110</v>
      </c>
      <c r="D145" s="4"/>
      <c r="E145" s="4"/>
      <c r="F145" s="4"/>
      <c r="G145" s="4"/>
    </row>
    <row r="146" spans="1:7" ht="18" x14ac:dyDescent="0.4">
      <c r="B146" s="14" t="s">
        <v>5</v>
      </c>
      <c r="C146" s="19">
        <v>19118730</v>
      </c>
      <c r="D146" s="4"/>
      <c r="E146" s="4"/>
      <c r="F146" s="4"/>
      <c r="G146" s="4"/>
    </row>
    <row r="147" spans="1:7" ht="15.75" x14ac:dyDescent="0.25">
      <c r="B147" s="18" t="s">
        <v>4</v>
      </c>
      <c r="C147" s="16">
        <f>SUM(C145:C146)</f>
        <v>89928840</v>
      </c>
      <c r="D147" s="4"/>
      <c r="E147" s="4"/>
      <c r="F147" s="4"/>
      <c r="G147" s="4"/>
    </row>
    <row r="148" spans="1:7" ht="15.75" x14ac:dyDescent="0.25">
      <c r="B148" s="38"/>
      <c r="C148" s="16"/>
      <c r="D148" s="4"/>
      <c r="E148" s="4"/>
      <c r="F148" s="4"/>
      <c r="G148" s="4"/>
    </row>
    <row r="149" spans="1:7" ht="63" x14ac:dyDescent="0.25">
      <c r="A149" s="3" t="s">
        <v>133</v>
      </c>
      <c r="B149" s="37" t="s">
        <v>132</v>
      </c>
      <c r="C149" s="20">
        <v>3929134</v>
      </c>
      <c r="D149" s="4"/>
      <c r="E149" s="4"/>
      <c r="F149" s="4"/>
      <c r="G149" s="4"/>
    </row>
    <row r="150" spans="1:7" ht="18" x14ac:dyDescent="0.4">
      <c r="B150" s="14" t="s">
        <v>5</v>
      </c>
      <c r="C150" s="19">
        <v>1060866</v>
      </c>
      <c r="D150" s="4"/>
      <c r="E150" s="4"/>
      <c r="F150" s="4"/>
      <c r="G150" s="4"/>
    </row>
    <row r="151" spans="1:7" ht="15.75" x14ac:dyDescent="0.25">
      <c r="B151" s="18" t="s">
        <v>4</v>
      </c>
      <c r="C151" s="16">
        <f>SUM(C149:C150)</f>
        <v>4990000</v>
      </c>
      <c r="D151" s="4"/>
      <c r="E151" s="4"/>
      <c r="F151" s="4"/>
      <c r="G151" s="4"/>
    </row>
    <row r="152" spans="1:7" ht="15.75" x14ac:dyDescent="0.25">
      <c r="B152" s="18"/>
      <c r="C152" s="16"/>
      <c r="D152" s="4"/>
      <c r="E152" s="4"/>
      <c r="F152" s="4"/>
      <c r="G152" s="4"/>
    </row>
    <row r="153" spans="1:7" ht="47.25" x14ac:dyDescent="0.25">
      <c r="A153" s="3" t="s">
        <v>131</v>
      </c>
      <c r="B153" s="21" t="s">
        <v>130</v>
      </c>
      <c r="C153" s="20">
        <v>2300000</v>
      </c>
      <c r="D153" s="21"/>
    </row>
    <row r="154" spans="1:7" ht="18" x14ac:dyDescent="0.4">
      <c r="B154" s="14" t="s">
        <v>5</v>
      </c>
      <c r="C154" s="19">
        <v>621000</v>
      </c>
      <c r="D154" s="21"/>
    </row>
    <row r="155" spans="1:7" ht="15.75" x14ac:dyDescent="0.25">
      <c r="B155" s="18" t="s">
        <v>4</v>
      </c>
      <c r="C155" s="16">
        <f>SUM(C153:C154)</f>
        <v>2921000</v>
      </c>
      <c r="D155" s="21"/>
    </row>
    <row r="156" spans="1:7" ht="15.75" x14ac:dyDescent="0.25">
      <c r="B156" s="18"/>
      <c r="C156" s="16"/>
      <c r="D156" s="21"/>
    </row>
    <row r="157" spans="1:7" ht="15.75" x14ac:dyDescent="0.25">
      <c r="A157" s="3" t="s">
        <v>129</v>
      </c>
      <c r="B157" s="26" t="s">
        <v>128</v>
      </c>
      <c r="C157" s="16">
        <v>220000</v>
      </c>
      <c r="D157" s="21"/>
    </row>
    <row r="158" spans="1:7" ht="15.75" x14ac:dyDescent="0.25">
      <c r="B158" s="26"/>
      <c r="C158" s="16"/>
      <c r="D158" s="21"/>
    </row>
    <row r="159" spans="1:7" ht="15.75" x14ac:dyDescent="0.25">
      <c r="A159" s="3" t="s">
        <v>127</v>
      </c>
      <c r="B159" s="26" t="s">
        <v>126</v>
      </c>
      <c r="C159" s="16">
        <v>1200000</v>
      </c>
      <c r="D159" s="21"/>
    </row>
    <row r="160" spans="1:7" ht="15.75" x14ac:dyDescent="0.25">
      <c r="B160" s="26"/>
      <c r="C160" s="16"/>
      <c r="D160" s="21"/>
    </row>
    <row r="161" spans="1:7" ht="31.5" x14ac:dyDescent="0.25">
      <c r="A161" s="3" t="s">
        <v>125</v>
      </c>
      <c r="B161" s="29" t="s">
        <v>124</v>
      </c>
      <c r="C161" s="20">
        <v>160000</v>
      </c>
      <c r="D161" s="21"/>
    </row>
    <row r="162" spans="1:7" ht="18" x14ac:dyDescent="0.4">
      <c r="B162" s="14" t="s">
        <v>5</v>
      </c>
      <c r="C162" s="19">
        <v>43200</v>
      </c>
      <c r="D162" s="21"/>
    </row>
    <row r="163" spans="1:7" ht="15.75" x14ac:dyDescent="0.25">
      <c r="B163" s="18" t="s">
        <v>4</v>
      </c>
      <c r="C163" s="16">
        <f>SUM(C161:C162)</f>
        <v>203200</v>
      </c>
      <c r="D163" s="4"/>
      <c r="E163" s="4"/>
      <c r="F163" s="4"/>
      <c r="G163" s="4"/>
    </row>
    <row r="164" spans="1:7" ht="15.75" x14ac:dyDescent="0.25">
      <c r="B164" s="18"/>
      <c r="C164" s="16"/>
      <c r="D164" s="4"/>
      <c r="E164" s="4"/>
      <c r="F164" s="4"/>
      <c r="G164" s="4"/>
    </row>
    <row r="165" spans="1:7" ht="15.75" x14ac:dyDescent="0.25">
      <c r="A165" s="3" t="s">
        <v>123</v>
      </c>
      <c r="B165" s="36" t="s">
        <v>122</v>
      </c>
      <c r="C165" s="36"/>
      <c r="D165" s="36"/>
      <c r="E165" s="36"/>
      <c r="F165" s="36"/>
      <c r="G165" s="36"/>
    </row>
    <row r="166" spans="1:7" ht="15.75" x14ac:dyDescent="0.25">
      <c r="B166" s="7"/>
      <c r="C166" s="6"/>
      <c r="D166" s="35"/>
      <c r="E166" s="35"/>
      <c r="F166" s="35"/>
      <c r="G166" s="35"/>
    </row>
    <row r="167" spans="1:7" ht="31.5" x14ac:dyDescent="0.25">
      <c r="A167" s="3" t="s">
        <v>121</v>
      </c>
      <c r="B167" s="24" t="s">
        <v>120</v>
      </c>
      <c r="C167" s="11">
        <v>200000</v>
      </c>
      <c r="D167" s="4"/>
      <c r="E167" s="4"/>
      <c r="F167" s="4"/>
      <c r="G167" s="4"/>
    </row>
    <row r="168" spans="1:7" ht="15.75" x14ac:dyDescent="0.25">
      <c r="B168" s="14" t="s">
        <v>5</v>
      </c>
      <c r="C168" s="9">
        <v>54000</v>
      </c>
      <c r="D168" s="4"/>
      <c r="E168" s="4"/>
      <c r="F168" s="4"/>
      <c r="G168" s="4"/>
    </row>
    <row r="169" spans="1:7" ht="15.75" x14ac:dyDescent="0.25">
      <c r="B169" s="7" t="s">
        <v>4</v>
      </c>
      <c r="C169" s="6">
        <f>SUM(C167:C168)</f>
        <v>254000</v>
      </c>
      <c r="D169" s="4"/>
      <c r="E169" s="4"/>
      <c r="F169" s="4"/>
      <c r="G169" s="4"/>
    </row>
    <row r="170" spans="1:7" ht="15.75" x14ac:dyDescent="0.25">
      <c r="B170" s="7"/>
      <c r="C170" s="6"/>
      <c r="D170" s="4"/>
      <c r="E170" s="4"/>
      <c r="F170" s="4"/>
      <c r="G170" s="4"/>
    </row>
    <row r="171" spans="1:7" ht="31.5" x14ac:dyDescent="0.25">
      <c r="A171" s="3" t="s">
        <v>119</v>
      </c>
      <c r="B171" s="24" t="s">
        <v>118</v>
      </c>
      <c r="C171" s="11">
        <v>9267241</v>
      </c>
      <c r="D171" s="4"/>
      <c r="E171" s="4"/>
      <c r="F171" s="4"/>
      <c r="G171" s="4"/>
    </row>
    <row r="172" spans="1:7" ht="15.75" x14ac:dyDescent="0.25">
      <c r="B172" s="14" t="s">
        <v>5</v>
      </c>
      <c r="C172" s="9">
        <v>2502155</v>
      </c>
      <c r="D172" s="4"/>
      <c r="E172" s="4"/>
      <c r="F172" s="4"/>
      <c r="G172" s="4"/>
    </row>
    <row r="173" spans="1:7" ht="15.75" x14ac:dyDescent="0.25">
      <c r="B173" s="7" t="s">
        <v>4</v>
      </c>
      <c r="C173" s="6">
        <f>SUM(C171:C172)</f>
        <v>11769396</v>
      </c>
      <c r="D173" s="4"/>
      <c r="E173" s="4"/>
      <c r="F173" s="4"/>
      <c r="G173" s="4"/>
    </row>
    <row r="174" spans="1:7" ht="15.75" x14ac:dyDescent="0.25">
      <c r="B174" s="7"/>
      <c r="C174" s="6"/>
      <c r="D174" s="4"/>
      <c r="E174" s="4"/>
      <c r="F174" s="4"/>
      <c r="G174" s="4"/>
    </row>
    <row r="175" spans="1:7" ht="15.75" x14ac:dyDescent="0.25">
      <c r="A175" s="3" t="s">
        <v>117</v>
      </c>
      <c r="B175" s="32" t="s">
        <v>116</v>
      </c>
      <c r="C175" s="11">
        <f>7409915+230706</f>
        <v>7640621</v>
      </c>
      <c r="D175" s="35"/>
      <c r="E175" s="35"/>
      <c r="F175" s="35"/>
      <c r="G175" s="35"/>
    </row>
    <row r="176" spans="1:7" ht="15.75" x14ac:dyDescent="0.25">
      <c r="B176" s="14" t="s">
        <v>5</v>
      </c>
      <c r="C176" s="9">
        <f>2000677+62290</f>
        <v>2062967</v>
      </c>
      <c r="D176" s="35"/>
      <c r="E176" s="35"/>
      <c r="F176" s="35"/>
      <c r="G176" s="35"/>
    </row>
    <row r="177" spans="1:7" ht="15.75" x14ac:dyDescent="0.25">
      <c r="B177" s="7" t="s">
        <v>4</v>
      </c>
      <c r="C177" s="6">
        <f>SUM(C175:C176)</f>
        <v>9703588</v>
      </c>
      <c r="D177" s="35"/>
      <c r="E177" s="35"/>
      <c r="F177" s="35"/>
      <c r="G177" s="35"/>
    </row>
    <row r="178" spans="1:7" ht="15.75" x14ac:dyDescent="0.25">
      <c r="B178" s="7"/>
      <c r="C178" s="6"/>
      <c r="D178" s="35"/>
      <c r="E178" s="35"/>
      <c r="F178" s="35"/>
      <c r="G178" s="35"/>
    </row>
    <row r="179" spans="1:7" ht="15.75" x14ac:dyDescent="0.25">
      <c r="A179" s="3" t="s">
        <v>115</v>
      </c>
      <c r="B179" s="4" t="s">
        <v>114</v>
      </c>
      <c r="C179" s="11">
        <v>3937008</v>
      </c>
      <c r="D179" s="35"/>
      <c r="E179" s="35"/>
      <c r="F179" s="35"/>
      <c r="G179" s="35"/>
    </row>
    <row r="180" spans="1:7" ht="15.75" x14ac:dyDescent="0.25">
      <c r="B180" s="14" t="s">
        <v>5</v>
      </c>
      <c r="C180" s="9">
        <v>1062992</v>
      </c>
      <c r="D180" s="35"/>
      <c r="E180" s="35"/>
      <c r="F180" s="35"/>
      <c r="G180" s="35"/>
    </row>
    <row r="181" spans="1:7" ht="15.75" x14ac:dyDescent="0.25">
      <c r="B181" s="7" t="s">
        <v>4</v>
      </c>
      <c r="C181" s="6">
        <f>SUM(C179:C180)</f>
        <v>5000000</v>
      </c>
      <c r="D181" s="35"/>
      <c r="E181" s="35"/>
      <c r="F181" s="35"/>
      <c r="G181" s="35"/>
    </row>
    <row r="182" spans="1:7" ht="15.75" x14ac:dyDescent="0.25">
      <c r="B182" s="7"/>
      <c r="C182" s="6"/>
      <c r="D182" s="35"/>
      <c r="E182" s="35"/>
      <c r="F182" s="35"/>
      <c r="G182" s="35"/>
    </row>
    <row r="183" spans="1:7" ht="15.75" x14ac:dyDescent="0.25">
      <c r="A183" s="3" t="s">
        <v>113</v>
      </c>
      <c r="B183" s="15" t="s">
        <v>112</v>
      </c>
      <c r="D183" s="1"/>
      <c r="E183" s="1"/>
      <c r="F183" s="4"/>
    </row>
    <row r="184" spans="1:7" ht="15.75" x14ac:dyDescent="0.25">
      <c r="B184" s="15"/>
      <c r="D184" s="1"/>
      <c r="E184" s="1"/>
    </row>
    <row r="185" spans="1:7" ht="31.5" x14ac:dyDescent="0.25">
      <c r="A185" s="3" t="s">
        <v>111</v>
      </c>
      <c r="B185" s="29" t="s">
        <v>110</v>
      </c>
      <c r="C185" s="11">
        <v>2500000</v>
      </c>
      <c r="D185" s="1"/>
      <c r="E185" s="1"/>
    </row>
    <row r="186" spans="1:7" ht="15.75" x14ac:dyDescent="0.25">
      <c r="B186" s="14" t="s">
        <v>5</v>
      </c>
      <c r="C186" s="9">
        <v>675000</v>
      </c>
      <c r="D186" s="1"/>
      <c r="E186" s="1"/>
    </row>
    <row r="187" spans="1:7" ht="15.75" x14ac:dyDescent="0.25">
      <c r="B187" s="18" t="s">
        <v>4</v>
      </c>
      <c r="C187" s="6">
        <f>C185+C186</f>
        <v>3175000</v>
      </c>
      <c r="D187" s="1"/>
      <c r="E187" s="1"/>
    </row>
    <row r="188" spans="1:7" ht="15.75" x14ac:dyDescent="0.25">
      <c r="B188" s="18"/>
      <c r="C188" s="16"/>
      <c r="D188" s="1"/>
      <c r="E188" s="1"/>
    </row>
    <row r="189" spans="1:7" ht="15.75" x14ac:dyDescent="0.25">
      <c r="A189" s="3" t="s">
        <v>104</v>
      </c>
      <c r="B189" s="24" t="s">
        <v>109</v>
      </c>
      <c r="C189" s="20">
        <f>45800000-45800000</f>
        <v>0</v>
      </c>
      <c r="D189" s="1"/>
      <c r="E189" s="1"/>
    </row>
    <row r="190" spans="1:7" ht="18" x14ac:dyDescent="0.4">
      <c r="B190" s="14" t="s">
        <v>5</v>
      </c>
      <c r="C190" s="19">
        <f>12366000-12366000</f>
        <v>0</v>
      </c>
      <c r="D190" s="1"/>
      <c r="E190" s="1"/>
    </row>
    <row r="191" spans="1:7" ht="15.75" x14ac:dyDescent="0.25">
      <c r="B191" s="18" t="s">
        <v>4</v>
      </c>
      <c r="C191" s="16">
        <f>SUM(C189:C190)</f>
        <v>0</v>
      </c>
      <c r="D191" s="1"/>
      <c r="E191" s="1"/>
    </row>
    <row r="192" spans="1:7" ht="15.75" x14ac:dyDescent="0.25">
      <c r="B192" s="18"/>
      <c r="C192" s="16"/>
      <c r="D192" s="1"/>
      <c r="E192" s="1"/>
    </row>
    <row r="193" spans="1:7" ht="47.25" x14ac:dyDescent="0.25">
      <c r="A193" s="3" t="s">
        <v>108</v>
      </c>
      <c r="B193" s="29" t="s">
        <v>107</v>
      </c>
      <c r="C193" s="11">
        <v>2032000</v>
      </c>
      <c r="D193" s="1"/>
      <c r="E193" s="1"/>
    </row>
    <row r="194" spans="1:7" ht="15.75" x14ac:dyDescent="0.25">
      <c r="B194" s="18"/>
      <c r="C194" s="16"/>
      <c r="D194" s="1"/>
      <c r="E194" s="1"/>
    </row>
    <row r="195" spans="1:7" ht="47.25" x14ac:dyDescent="0.25">
      <c r="A195" s="3" t="s">
        <v>106</v>
      </c>
      <c r="B195" s="24" t="s">
        <v>105</v>
      </c>
      <c r="C195" s="20">
        <v>1000000</v>
      </c>
      <c r="D195" s="1"/>
      <c r="E195" s="1"/>
    </row>
    <row r="196" spans="1:7" ht="18" x14ac:dyDescent="0.4">
      <c r="B196" s="14" t="s">
        <v>5</v>
      </c>
      <c r="C196" s="19">
        <v>270000</v>
      </c>
      <c r="D196" s="1"/>
      <c r="E196" s="1"/>
    </row>
    <row r="197" spans="1:7" ht="15.75" x14ac:dyDescent="0.25">
      <c r="B197" s="18" t="s">
        <v>4</v>
      </c>
      <c r="C197" s="16">
        <f>SUM(C195:C196)</f>
        <v>1270000</v>
      </c>
      <c r="D197" s="1"/>
      <c r="E197" s="1"/>
    </row>
    <row r="198" spans="1:7" ht="15.75" x14ac:dyDescent="0.25">
      <c r="B198" s="18"/>
      <c r="C198" s="16"/>
      <c r="D198" s="1"/>
      <c r="E198" s="1"/>
    </row>
    <row r="199" spans="1:7" ht="15.75" x14ac:dyDescent="0.25">
      <c r="A199" s="3" t="s">
        <v>104</v>
      </c>
      <c r="B199" s="24" t="s">
        <v>103</v>
      </c>
      <c r="C199" s="20">
        <f>1165000+300000</f>
        <v>1465000</v>
      </c>
      <c r="D199" s="1"/>
      <c r="E199" s="1"/>
    </row>
    <row r="200" spans="1:7" ht="18" x14ac:dyDescent="0.4">
      <c r="B200" s="14" t="s">
        <v>5</v>
      </c>
      <c r="C200" s="19">
        <f>314550+81000</f>
        <v>395550</v>
      </c>
      <c r="D200" s="1"/>
      <c r="E200" s="1"/>
    </row>
    <row r="201" spans="1:7" ht="15.75" x14ac:dyDescent="0.25">
      <c r="B201" s="18" t="s">
        <v>4</v>
      </c>
      <c r="C201" s="16">
        <f>SUM(C199:C200)</f>
        <v>1860550</v>
      </c>
      <c r="D201" s="1"/>
      <c r="E201" s="1"/>
    </row>
    <row r="202" spans="1:7" ht="15.75" x14ac:dyDescent="0.25">
      <c r="B202" s="18"/>
      <c r="C202" s="16"/>
      <c r="D202" s="1"/>
      <c r="E202" s="1"/>
    </row>
    <row r="203" spans="1:7" ht="15.75" x14ac:dyDescent="0.25">
      <c r="B203" s="7"/>
      <c r="C203" s="6"/>
      <c r="D203" s="5"/>
      <c r="E203" s="5"/>
      <c r="G203" s="4"/>
    </row>
    <row r="204" spans="1:7" ht="15.75" x14ac:dyDescent="0.25">
      <c r="A204" s="3" t="s">
        <v>102</v>
      </c>
      <c r="B204" s="34" t="s">
        <v>101</v>
      </c>
      <c r="C204" s="11"/>
      <c r="D204" s="5"/>
      <c r="E204" s="5"/>
      <c r="F204" s="4"/>
      <c r="G204" s="4"/>
    </row>
    <row r="205" spans="1:7" ht="15.75" x14ac:dyDescent="0.25">
      <c r="B205" s="34"/>
      <c r="C205" s="11"/>
      <c r="D205" s="5"/>
      <c r="E205" s="5"/>
      <c r="F205" s="4"/>
      <c r="G205" s="4"/>
    </row>
    <row r="206" spans="1:7" ht="15.75" x14ac:dyDescent="0.25">
      <c r="A206" s="3" t="s">
        <v>100</v>
      </c>
      <c r="B206" s="4" t="s">
        <v>99</v>
      </c>
      <c r="C206" s="11">
        <f>36300560-36300560</f>
        <v>0</v>
      </c>
      <c r="D206" s="5"/>
      <c r="E206" s="5"/>
      <c r="F206" s="4"/>
      <c r="G206" s="4"/>
    </row>
    <row r="207" spans="1:7" ht="15.75" x14ac:dyDescent="0.25">
      <c r="B207" s="14" t="s">
        <v>5</v>
      </c>
      <c r="C207" s="9">
        <f>9801151-9801151</f>
        <v>0</v>
      </c>
      <c r="D207" s="5"/>
      <c r="E207" s="5"/>
      <c r="F207" s="4"/>
      <c r="G207" s="4"/>
    </row>
    <row r="208" spans="1:7" ht="15.75" x14ac:dyDescent="0.25">
      <c r="B208" s="7" t="s">
        <v>4</v>
      </c>
      <c r="C208" s="6">
        <f>SUM(C206:C207)</f>
        <v>0</v>
      </c>
      <c r="D208" s="5"/>
      <c r="E208" s="5"/>
      <c r="F208" s="4"/>
      <c r="G208" s="4"/>
    </row>
    <row r="209" spans="1:7" ht="15.75" x14ac:dyDescent="0.25">
      <c r="B209" s="18"/>
      <c r="C209" s="6"/>
      <c r="D209" s="5"/>
      <c r="E209" s="5"/>
      <c r="F209" s="4"/>
      <c r="G209" s="4"/>
    </row>
    <row r="210" spans="1:7" ht="15.75" x14ac:dyDescent="0.25">
      <c r="A210" s="3" t="s">
        <v>98</v>
      </c>
      <c r="B210" s="17" t="s">
        <v>97</v>
      </c>
      <c r="C210" s="33"/>
      <c r="D210" s="5"/>
      <c r="E210" s="5"/>
      <c r="F210" s="4"/>
      <c r="G210" s="4"/>
    </row>
    <row r="211" spans="1:7" ht="9" customHeight="1" x14ac:dyDescent="0.25">
      <c r="B211" s="17"/>
      <c r="C211" s="33"/>
      <c r="D211" s="5"/>
      <c r="E211" s="5"/>
      <c r="F211" s="4"/>
      <c r="G211" s="4"/>
    </row>
    <row r="212" spans="1:7" ht="31.5" x14ac:dyDescent="0.25">
      <c r="A212" s="3" t="s">
        <v>96</v>
      </c>
      <c r="B212" s="32" t="s">
        <v>95</v>
      </c>
      <c r="C212" s="11">
        <f>5500000-5500000</f>
        <v>0</v>
      </c>
      <c r="D212" s="4"/>
      <c r="E212" s="4"/>
      <c r="F212" s="4"/>
      <c r="G212" s="4"/>
    </row>
    <row r="213" spans="1:7" ht="15.75" x14ac:dyDescent="0.25">
      <c r="B213" s="14" t="s">
        <v>5</v>
      </c>
      <c r="C213" s="9">
        <f>1485000-1485000</f>
        <v>0</v>
      </c>
      <c r="D213" s="4"/>
      <c r="E213" s="4"/>
      <c r="F213" s="4"/>
      <c r="G213" s="4"/>
    </row>
    <row r="214" spans="1:7" ht="15.75" x14ac:dyDescent="0.25">
      <c r="B214" s="7" t="s">
        <v>4</v>
      </c>
      <c r="C214" s="6">
        <f>SUM(C212:C213)</f>
        <v>0</v>
      </c>
      <c r="D214" s="4"/>
      <c r="E214" s="4"/>
      <c r="F214" s="4"/>
      <c r="G214" s="4"/>
    </row>
    <row r="215" spans="1:7" ht="15.75" x14ac:dyDescent="0.25">
      <c r="B215" s="7"/>
      <c r="C215" s="6"/>
      <c r="D215" s="4"/>
      <c r="E215" s="4"/>
      <c r="F215" s="4"/>
      <c r="G215" s="4"/>
    </row>
    <row r="216" spans="1:7" ht="15.75" x14ac:dyDescent="0.25">
      <c r="A216" s="3" t="s">
        <v>94</v>
      </c>
      <c r="B216" s="4" t="s">
        <v>93</v>
      </c>
      <c r="C216" s="11">
        <f>500000+117874</f>
        <v>617874</v>
      </c>
      <c r="D216" s="4"/>
      <c r="E216" s="4"/>
      <c r="F216" s="4"/>
      <c r="G216" s="4"/>
    </row>
    <row r="217" spans="1:7" ht="15.75" x14ac:dyDescent="0.25">
      <c r="B217" s="14" t="s">
        <v>5</v>
      </c>
      <c r="C217" s="9">
        <f>135000+31826</f>
        <v>166826</v>
      </c>
      <c r="D217" s="4"/>
      <c r="E217" s="4"/>
      <c r="F217" s="4"/>
      <c r="G217" s="4"/>
    </row>
    <row r="218" spans="1:7" ht="15.75" x14ac:dyDescent="0.25">
      <c r="B218" s="7" t="s">
        <v>4</v>
      </c>
      <c r="C218" s="6">
        <f>SUM(C216:C217)</f>
        <v>784700</v>
      </c>
      <c r="D218" s="4"/>
      <c r="E218" s="4"/>
      <c r="F218" s="4"/>
      <c r="G218" s="4"/>
    </row>
    <row r="219" spans="1:7" ht="15.75" x14ac:dyDescent="0.25">
      <c r="B219" s="7"/>
      <c r="C219" s="6"/>
      <c r="D219" s="5"/>
      <c r="E219" s="5"/>
      <c r="F219" s="4"/>
      <c r="G219" s="4"/>
    </row>
    <row r="220" spans="1:7" ht="15.75" x14ac:dyDescent="0.25">
      <c r="A220" s="3" t="s">
        <v>92</v>
      </c>
      <c r="B220" s="32" t="s">
        <v>91</v>
      </c>
      <c r="C220" s="11">
        <f>2362205+2007795+400000</f>
        <v>4770000</v>
      </c>
      <c r="D220" s="5"/>
      <c r="E220" s="5"/>
      <c r="F220" s="4"/>
      <c r="G220" s="27"/>
    </row>
    <row r="221" spans="1:7" ht="15.75" x14ac:dyDescent="0.25">
      <c r="B221" s="14" t="s">
        <v>5</v>
      </c>
      <c r="C221" s="9">
        <f>637795+542105+108000</f>
        <v>1287900</v>
      </c>
      <c r="D221" s="5"/>
      <c r="E221" s="5"/>
      <c r="F221" s="4"/>
      <c r="G221" s="4"/>
    </row>
    <row r="222" spans="1:7" ht="15.75" x14ac:dyDescent="0.25">
      <c r="B222" s="7" t="s">
        <v>4</v>
      </c>
      <c r="C222" s="6">
        <f>SUM(C220:C221)</f>
        <v>6057900</v>
      </c>
      <c r="D222" s="5"/>
      <c r="E222" s="5"/>
      <c r="F222" s="4"/>
      <c r="G222" s="4"/>
    </row>
    <row r="223" spans="1:7" ht="15.75" x14ac:dyDescent="0.25">
      <c r="B223" s="7"/>
      <c r="C223" s="6"/>
      <c r="D223" s="5"/>
      <c r="E223" s="5"/>
      <c r="F223" s="4"/>
      <c r="G223" s="4"/>
    </row>
    <row r="224" spans="1:7" ht="15.75" x14ac:dyDescent="0.25">
      <c r="A224" s="3" t="s">
        <v>90</v>
      </c>
      <c r="B224" s="31" t="s">
        <v>89</v>
      </c>
      <c r="C224" s="20">
        <f>118110236-118110236</f>
        <v>0</v>
      </c>
      <c r="D224" s="5"/>
      <c r="E224" s="5"/>
      <c r="F224" s="4"/>
      <c r="G224" s="4"/>
    </row>
    <row r="225" spans="1:7" ht="18" x14ac:dyDescent="0.4">
      <c r="B225" s="14" t="s">
        <v>5</v>
      </c>
      <c r="C225" s="19">
        <f>31889764-31889764</f>
        <v>0</v>
      </c>
      <c r="D225" s="5"/>
      <c r="E225" s="5"/>
      <c r="F225" s="4"/>
      <c r="G225" s="4"/>
    </row>
    <row r="226" spans="1:7" ht="15.75" x14ac:dyDescent="0.25">
      <c r="B226" s="18" t="s">
        <v>4</v>
      </c>
      <c r="C226" s="16">
        <f>SUM(C224:C225)</f>
        <v>0</v>
      </c>
      <c r="D226" s="5"/>
      <c r="E226" s="5"/>
      <c r="F226" s="4"/>
      <c r="G226" s="4"/>
    </row>
    <row r="227" spans="1:7" ht="15.75" x14ac:dyDescent="0.25">
      <c r="B227" s="18"/>
      <c r="C227" s="30"/>
      <c r="D227" s="4"/>
      <c r="E227" s="4"/>
      <c r="F227" s="4"/>
      <c r="G227" s="4"/>
    </row>
    <row r="228" spans="1:7" ht="15.75" x14ac:dyDescent="0.25">
      <c r="A228" s="3" t="s">
        <v>88</v>
      </c>
      <c r="B228" s="26" t="s">
        <v>87</v>
      </c>
      <c r="C228" s="20">
        <v>1968504</v>
      </c>
      <c r="D228" s="4"/>
      <c r="E228" s="4"/>
      <c r="F228" s="4"/>
      <c r="G228" s="4"/>
    </row>
    <row r="229" spans="1:7" ht="18" x14ac:dyDescent="0.4">
      <c r="B229" s="14" t="s">
        <v>5</v>
      </c>
      <c r="C229" s="19">
        <v>531496</v>
      </c>
      <c r="D229" s="4"/>
      <c r="E229" s="4"/>
      <c r="F229" s="4"/>
      <c r="G229" s="4"/>
    </row>
    <row r="230" spans="1:7" ht="15.75" x14ac:dyDescent="0.25">
      <c r="B230" s="18" t="s">
        <v>4</v>
      </c>
      <c r="C230" s="16">
        <f>SUM(C228:C229)</f>
        <v>2500000</v>
      </c>
      <c r="D230" s="4"/>
      <c r="E230" s="4"/>
      <c r="F230" s="4"/>
      <c r="G230" s="4"/>
    </row>
    <row r="231" spans="1:7" ht="15.75" x14ac:dyDescent="0.25">
      <c r="B231" s="18"/>
      <c r="C231" s="30"/>
      <c r="D231" s="4"/>
      <c r="E231" s="4"/>
      <c r="F231" s="4"/>
      <c r="G231" s="4"/>
    </row>
    <row r="232" spans="1:7" ht="31.5" x14ac:dyDescent="0.25">
      <c r="A232" s="3" t="s">
        <v>86</v>
      </c>
      <c r="B232" s="29" t="s">
        <v>85</v>
      </c>
      <c r="C232" s="16">
        <v>4957790</v>
      </c>
      <c r="D232" s="5"/>
      <c r="E232" s="5"/>
      <c r="F232" s="4"/>
      <c r="G232" s="4"/>
    </row>
    <row r="233" spans="1:7" ht="15.75" x14ac:dyDescent="0.25">
      <c r="B233" s="29"/>
      <c r="C233" s="16"/>
      <c r="D233" s="5"/>
      <c r="E233" s="5"/>
      <c r="F233" s="4"/>
      <c r="G233" s="4"/>
    </row>
    <row r="234" spans="1:7" ht="15.75" x14ac:dyDescent="0.25">
      <c r="A234" s="3" t="s">
        <v>84</v>
      </c>
      <c r="B234" s="24" t="s">
        <v>83</v>
      </c>
      <c r="C234" s="20">
        <f>800810+504000</f>
        <v>1304810</v>
      </c>
      <c r="D234" s="4"/>
      <c r="E234" s="4"/>
      <c r="F234" s="4"/>
      <c r="G234" s="4"/>
    </row>
    <row r="235" spans="1:7" ht="18" x14ac:dyDescent="0.4">
      <c r="B235" s="14" t="s">
        <v>5</v>
      </c>
      <c r="C235" s="19">
        <f>216219+136080</f>
        <v>352299</v>
      </c>
      <c r="D235" s="4"/>
      <c r="E235" s="4"/>
      <c r="F235" s="4"/>
      <c r="G235" s="4"/>
    </row>
    <row r="236" spans="1:7" ht="15.75" x14ac:dyDescent="0.25">
      <c r="B236" s="18" t="s">
        <v>4</v>
      </c>
      <c r="C236" s="16">
        <f>SUM(C234:C235)</f>
        <v>1657109</v>
      </c>
      <c r="D236" s="4"/>
      <c r="E236" s="4"/>
      <c r="F236" s="4"/>
      <c r="G236" s="4"/>
    </row>
    <row r="237" spans="1:7" ht="15.75" x14ac:dyDescent="0.25">
      <c r="B237" s="18"/>
      <c r="C237" s="16"/>
      <c r="D237" s="4"/>
      <c r="E237" s="4"/>
      <c r="F237" s="4"/>
      <c r="G237" s="4"/>
    </row>
    <row r="238" spans="1:7" ht="15.75" x14ac:dyDescent="0.25">
      <c r="A238" s="3" t="s">
        <v>82</v>
      </c>
      <c r="B238" s="24" t="s">
        <v>81</v>
      </c>
      <c r="C238" s="20">
        <v>4720000</v>
      </c>
      <c r="D238" s="4"/>
      <c r="E238" s="4"/>
      <c r="F238" s="4"/>
      <c r="G238" s="4"/>
    </row>
    <row r="239" spans="1:7" ht="18" x14ac:dyDescent="0.4">
      <c r="B239" s="14" t="s">
        <v>5</v>
      </c>
      <c r="C239" s="19">
        <v>1274400</v>
      </c>
      <c r="D239" s="4"/>
      <c r="E239" s="4"/>
      <c r="F239" s="4"/>
      <c r="G239" s="4"/>
    </row>
    <row r="240" spans="1:7" ht="15.75" x14ac:dyDescent="0.25">
      <c r="B240" s="18" t="s">
        <v>4</v>
      </c>
      <c r="C240" s="16">
        <f>SUM(C238:C239)</f>
        <v>5994400</v>
      </c>
      <c r="D240" s="4"/>
      <c r="E240" s="4"/>
      <c r="F240" s="4"/>
      <c r="G240" s="4"/>
    </row>
    <row r="241" spans="1:7" ht="15.75" x14ac:dyDescent="0.25">
      <c r="B241" s="28"/>
      <c r="C241" s="16"/>
      <c r="D241" s="4"/>
      <c r="E241" s="4"/>
      <c r="F241" s="4"/>
      <c r="G241" s="4"/>
    </row>
    <row r="242" spans="1:7" ht="15.75" x14ac:dyDescent="0.25">
      <c r="A242" s="3" t="s">
        <v>80</v>
      </c>
      <c r="B242" s="22" t="s">
        <v>79</v>
      </c>
      <c r="C242" s="20">
        <v>935000</v>
      </c>
      <c r="D242" s="4"/>
      <c r="E242" s="4"/>
      <c r="F242" s="4"/>
      <c r="G242" s="4"/>
    </row>
    <row r="243" spans="1:7" ht="18" x14ac:dyDescent="0.4">
      <c r="B243" s="14" t="s">
        <v>5</v>
      </c>
      <c r="C243" s="19">
        <v>252450</v>
      </c>
      <c r="D243" s="4"/>
      <c r="E243" s="4"/>
      <c r="F243" s="4"/>
      <c r="G243" s="4"/>
    </row>
    <row r="244" spans="1:7" ht="15.75" x14ac:dyDescent="0.25">
      <c r="B244" s="18" t="s">
        <v>4</v>
      </c>
      <c r="C244" s="16">
        <f>SUM(C242:C243)</f>
        <v>1187450</v>
      </c>
      <c r="D244" s="4"/>
      <c r="E244" s="4"/>
      <c r="F244" s="4"/>
      <c r="G244" s="4"/>
    </row>
    <row r="245" spans="1:7" ht="15.75" x14ac:dyDescent="0.25">
      <c r="B245" s="18"/>
      <c r="C245" s="16"/>
      <c r="D245" s="4"/>
      <c r="E245" s="4"/>
      <c r="F245" s="4"/>
      <c r="G245" s="4"/>
    </row>
    <row r="246" spans="1:7" ht="15.75" x14ac:dyDescent="0.25">
      <c r="A246" s="3" t="s">
        <v>78</v>
      </c>
      <c r="B246" s="22" t="s">
        <v>77</v>
      </c>
      <c r="C246" s="20">
        <v>143000</v>
      </c>
      <c r="D246" s="21" t="s">
        <v>76</v>
      </c>
      <c r="G246" s="27"/>
    </row>
    <row r="247" spans="1:7" ht="18" x14ac:dyDescent="0.4">
      <c r="B247" s="14" t="s">
        <v>5</v>
      </c>
      <c r="C247" s="19">
        <v>38610</v>
      </c>
      <c r="D247" s="21"/>
      <c r="G247" s="27"/>
    </row>
    <row r="248" spans="1:7" ht="15.75" x14ac:dyDescent="0.25">
      <c r="B248" s="18" t="s">
        <v>4</v>
      </c>
      <c r="C248" s="16">
        <f>SUM(C246:C247)</f>
        <v>181610</v>
      </c>
      <c r="D248" s="21" t="s">
        <v>76</v>
      </c>
      <c r="G248" s="27"/>
    </row>
    <row r="249" spans="1:7" ht="15.75" x14ac:dyDescent="0.25">
      <c r="B249" s="18"/>
      <c r="C249" s="16"/>
      <c r="D249" s="4"/>
      <c r="E249" s="4"/>
      <c r="F249" s="4"/>
      <c r="G249" s="4"/>
    </row>
    <row r="250" spans="1:7" ht="15.75" x14ac:dyDescent="0.25">
      <c r="A250" s="3" t="s">
        <v>75</v>
      </c>
      <c r="B250" s="21" t="s">
        <v>74</v>
      </c>
      <c r="C250" s="20">
        <v>299000</v>
      </c>
      <c r="D250" s="4"/>
      <c r="E250" s="4"/>
      <c r="F250" s="4"/>
      <c r="G250" s="4"/>
    </row>
    <row r="251" spans="1:7" ht="18" x14ac:dyDescent="0.4">
      <c r="B251" s="14" t="s">
        <v>5</v>
      </c>
      <c r="C251" s="19">
        <v>80730</v>
      </c>
      <c r="D251" s="4"/>
      <c r="E251" s="4"/>
      <c r="F251" s="4"/>
      <c r="G251" s="4"/>
    </row>
    <row r="252" spans="1:7" ht="15.75" x14ac:dyDescent="0.25">
      <c r="B252" s="18" t="s">
        <v>4</v>
      </c>
      <c r="C252" s="16">
        <f>SUM(C250:C251)</f>
        <v>379730</v>
      </c>
      <c r="D252" s="4"/>
      <c r="E252" s="4"/>
      <c r="F252" s="4"/>
      <c r="G252" s="4"/>
    </row>
    <row r="253" spans="1:7" ht="15.75" x14ac:dyDescent="0.25">
      <c r="B253" s="18"/>
      <c r="C253" s="16"/>
      <c r="D253" s="4"/>
      <c r="E253" s="4"/>
      <c r="F253" s="4"/>
      <c r="G253" s="4"/>
    </row>
    <row r="254" spans="1:7" ht="15.75" x14ac:dyDescent="0.25">
      <c r="A254" s="3" t="s">
        <v>73</v>
      </c>
      <c r="B254" s="26" t="s">
        <v>72</v>
      </c>
      <c r="C254" s="20">
        <v>510580</v>
      </c>
      <c r="D254" s="4"/>
      <c r="E254" s="4"/>
      <c r="F254" s="4"/>
      <c r="G254" s="4"/>
    </row>
    <row r="255" spans="1:7" ht="18" x14ac:dyDescent="0.4">
      <c r="B255" s="14" t="s">
        <v>5</v>
      </c>
      <c r="C255" s="19">
        <v>137857</v>
      </c>
      <c r="D255" s="4"/>
      <c r="E255" s="4"/>
      <c r="F255" s="4"/>
      <c r="G255" s="4"/>
    </row>
    <row r="256" spans="1:7" ht="15.75" x14ac:dyDescent="0.25">
      <c r="B256" s="18" t="s">
        <v>4</v>
      </c>
      <c r="C256" s="16">
        <f>SUM(C254:C255)</f>
        <v>648437</v>
      </c>
      <c r="D256" s="4"/>
      <c r="E256" s="4"/>
      <c r="F256" s="4"/>
      <c r="G256" s="4"/>
    </row>
    <row r="257" spans="1:7" ht="15.75" x14ac:dyDescent="0.25">
      <c r="B257" s="18"/>
      <c r="C257" s="16"/>
      <c r="D257" s="4"/>
      <c r="E257" s="4"/>
      <c r="F257" s="4"/>
      <c r="G257" s="4"/>
    </row>
    <row r="258" spans="1:7" ht="15.75" x14ac:dyDescent="0.25">
      <c r="A258" s="3" t="s">
        <v>71</v>
      </c>
      <c r="B258" s="26" t="s">
        <v>70</v>
      </c>
      <c r="C258" s="20">
        <f>275000+30800</f>
        <v>305800</v>
      </c>
      <c r="D258" s="4"/>
      <c r="E258" s="4"/>
      <c r="F258" s="4"/>
      <c r="G258" s="4"/>
    </row>
    <row r="259" spans="1:7" ht="18" x14ac:dyDescent="0.4">
      <c r="B259" s="14" t="s">
        <v>5</v>
      </c>
      <c r="C259" s="19">
        <f>74250+8316</f>
        <v>82566</v>
      </c>
      <c r="D259" s="4"/>
      <c r="E259" s="4"/>
      <c r="F259" s="4"/>
      <c r="G259" s="4"/>
    </row>
    <row r="260" spans="1:7" ht="15.75" x14ac:dyDescent="0.25">
      <c r="B260" s="18" t="s">
        <v>4</v>
      </c>
      <c r="C260" s="16">
        <f>SUM(C258:C259)</f>
        <v>388366</v>
      </c>
      <c r="D260" s="4"/>
      <c r="E260" s="4"/>
      <c r="F260" s="4"/>
      <c r="G260" s="4"/>
    </row>
    <row r="261" spans="1:7" ht="15.75" x14ac:dyDescent="0.25">
      <c r="B261" s="18"/>
      <c r="C261" s="16"/>
      <c r="D261" s="4"/>
      <c r="E261" s="4"/>
      <c r="F261" s="4"/>
      <c r="G261" s="4"/>
    </row>
    <row r="262" spans="1:7" ht="15.75" x14ac:dyDescent="0.25">
      <c r="A262" s="3" t="s">
        <v>69</v>
      </c>
      <c r="B262" s="17" t="s">
        <v>68</v>
      </c>
      <c r="D262" s="4"/>
      <c r="E262" s="4"/>
      <c r="F262" s="4"/>
      <c r="G262" s="4"/>
    </row>
    <row r="263" spans="1:7" ht="15.75" x14ac:dyDescent="0.25">
      <c r="A263" s="3" t="s">
        <v>67</v>
      </c>
      <c r="B263" s="26" t="s">
        <v>66</v>
      </c>
      <c r="C263" s="20">
        <f>487102+78740</f>
        <v>565842</v>
      </c>
      <c r="D263" s="4"/>
      <c r="E263" s="4"/>
      <c r="F263" s="4"/>
      <c r="G263" s="4"/>
    </row>
    <row r="264" spans="1:7" ht="18" x14ac:dyDescent="0.4">
      <c r="B264" s="14" t="s">
        <v>5</v>
      </c>
      <c r="C264" s="19">
        <f>131518+21260</f>
        <v>152778</v>
      </c>
      <c r="D264" s="4"/>
      <c r="E264" s="4"/>
      <c r="F264" s="4"/>
      <c r="G264" s="4"/>
    </row>
    <row r="265" spans="1:7" ht="15.75" x14ac:dyDescent="0.25">
      <c r="B265" s="18" t="s">
        <v>4</v>
      </c>
      <c r="C265" s="16">
        <f>SUM(C263:C264)</f>
        <v>718620</v>
      </c>
      <c r="D265" s="4"/>
      <c r="E265" s="4"/>
      <c r="F265" s="4"/>
      <c r="G265" s="4"/>
    </row>
    <row r="266" spans="1:7" ht="15.75" x14ac:dyDescent="0.25">
      <c r="B266" s="18"/>
      <c r="C266" s="16"/>
      <c r="D266" s="4"/>
      <c r="E266" s="4"/>
      <c r="F266" s="4"/>
      <c r="G266" s="4"/>
    </row>
    <row r="267" spans="1:7" ht="15.75" x14ac:dyDescent="0.25">
      <c r="A267" s="3" t="s">
        <v>65</v>
      </c>
      <c r="B267" s="26" t="s">
        <v>64</v>
      </c>
      <c r="C267" s="20">
        <v>331000</v>
      </c>
      <c r="D267" s="4"/>
      <c r="E267" s="4"/>
      <c r="F267" s="4"/>
      <c r="G267" s="4"/>
    </row>
    <row r="268" spans="1:7" ht="18" x14ac:dyDescent="0.4">
      <c r="B268" s="14" t="s">
        <v>5</v>
      </c>
      <c r="C268" s="19">
        <v>89370</v>
      </c>
      <c r="D268" s="4"/>
      <c r="E268" s="4"/>
      <c r="F268" s="4"/>
      <c r="G268" s="4"/>
    </row>
    <row r="269" spans="1:7" ht="15.75" x14ac:dyDescent="0.25">
      <c r="B269" s="18" t="s">
        <v>4</v>
      </c>
      <c r="C269" s="16">
        <f>SUM(C267:C268)</f>
        <v>420370</v>
      </c>
      <c r="D269" s="4"/>
      <c r="E269" s="4"/>
      <c r="F269" s="4"/>
      <c r="G269" s="4"/>
    </row>
    <row r="270" spans="1:7" ht="15.75" x14ac:dyDescent="0.25">
      <c r="B270" s="18"/>
      <c r="C270" s="16"/>
      <c r="D270" s="4"/>
      <c r="E270" s="4"/>
      <c r="F270" s="4"/>
      <c r="G270" s="4"/>
    </row>
    <row r="271" spans="1:7" ht="31.5" x14ac:dyDescent="0.25">
      <c r="A271" s="3" t="s">
        <v>63</v>
      </c>
      <c r="B271" s="21" t="s">
        <v>62</v>
      </c>
      <c r="C271" s="20">
        <v>312000</v>
      </c>
      <c r="D271" s="16"/>
      <c r="E271" s="16"/>
      <c r="F271" s="16"/>
      <c r="G271" s="16"/>
    </row>
    <row r="272" spans="1:7" ht="18" x14ac:dyDescent="0.4">
      <c r="B272" s="14" t="s">
        <v>5</v>
      </c>
      <c r="C272" s="19">
        <v>84240</v>
      </c>
      <c r="D272" s="4"/>
      <c r="E272" s="4"/>
      <c r="F272" s="4"/>
      <c r="G272" s="4"/>
    </row>
    <row r="273" spans="1:7" ht="15.75" x14ac:dyDescent="0.25">
      <c r="B273" s="18" t="s">
        <v>4</v>
      </c>
      <c r="C273" s="16">
        <f>SUM(C271:C272)</f>
        <v>396240</v>
      </c>
      <c r="D273" s="4"/>
      <c r="E273" s="4"/>
      <c r="F273" s="4"/>
      <c r="G273" s="4"/>
    </row>
    <row r="274" spans="1:7" ht="15.75" x14ac:dyDescent="0.25">
      <c r="B274" s="18"/>
      <c r="C274" s="16"/>
      <c r="D274" s="4"/>
      <c r="E274" s="4"/>
      <c r="F274" s="4"/>
      <c r="G274" s="4"/>
    </row>
    <row r="275" spans="1:7" ht="15.75" x14ac:dyDescent="0.25">
      <c r="A275" s="3" t="s">
        <v>61</v>
      </c>
      <c r="B275" s="26" t="s">
        <v>60</v>
      </c>
      <c r="C275" s="20">
        <v>222325</v>
      </c>
      <c r="D275" s="4"/>
      <c r="E275" s="4"/>
      <c r="F275" s="4"/>
      <c r="G275" s="4"/>
    </row>
    <row r="276" spans="1:7" ht="18" x14ac:dyDescent="0.4">
      <c r="B276" s="14" t="s">
        <v>5</v>
      </c>
      <c r="C276" s="19">
        <v>60028</v>
      </c>
      <c r="D276" s="4"/>
      <c r="E276" s="4"/>
      <c r="F276" s="4"/>
      <c r="G276" s="4"/>
    </row>
    <row r="277" spans="1:7" ht="15.75" x14ac:dyDescent="0.25">
      <c r="B277" s="18" t="s">
        <v>4</v>
      </c>
      <c r="C277" s="16">
        <f>SUM(C275:C276)</f>
        <v>282353</v>
      </c>
      <c r="D277" s="4"/>
      <c r="E277" s="4"/>
      <c r="F277" s="4"/>
      <c r="G277" s="4"/>
    </row>
    <row r="278" spans="1:7" ht="15.75" x14ac:dyDescent="0.25">
      <c r="B278" s="18"/>
      <c r="C278" s="16"/>
      <c r="D278" s="5"/>
      <c r="E278" s="5"/>
      <c r="F278" s="4"/>
      <c r="G278" s="4"/>
    </row>
    <row r="279" spans="1:7" ht="15.75" x14ac:dyDescent="0.25">
      <c r="A279" s="3" t="s">
        <v>59</v>
      </c>
      <c r="B279" s="25" t="s">
        <v>58</v>
      </c>
      <c r="C279" s="16"/>
      <c r="D279" s="5"/>
      <c r="E279" s="5"/>
      <c r="F279" s="4"/>
      <c r="G279" s="4"/>
    </row>
    <row r="280" spans="1:7" ht="31.5" x14ac:dyDescent="0.25">
      <c r="A280" s="3" t="s">
        <v>57</v>
      </c>
      <c r="B280" s="24" t="s">
        <v>56</v>
      </c>
      <c r="C280" s="20">
        <v>145000</v>
      </c>
      <c r="D280" s="5"/>
      <c r="E280" s="5"/>
      <c r="F280" s="4"/>
      <c r="G280" s="4"/>
    </row>
    <row r="281" spans="1:7" ht="18" x14ac:dyDescent="0.4">
      <c r="B281" s="14" t="s">
        <v>5</v>
      </c>
      <c r="C281" s="19">
        <v>39150</v>
      </c>
      <c r="D281" s="5"/>
      <c r="E281" s="5"/>
      <c r="F281" s="4"/>
      <c r="G281" s="4"/>
    </row>
    <row r="282" spans="1:7" ht="15.75" x14ac:dyDescent="0.25">
      <c r="B282" s="18" t="s">
        <v>4</v>
      </c>
      <c r="C282" s="16">
        <f>SUM(C280:C281)</f>
        <v>184150</v>
      </c>
      <c r="D282" s="5"/>
      <c r="E282" s="5"/>
      <c r="F282" s="4"/>
      <c r="G282" s="4"/>
    </row>
    <row r="283" spans="1:7" ht="15.75" x14ac:dyDescent="0.25">
      <c r="B283" s="18"/>
      <c r="C283" s="16"/>
      <c r="D283" s="5"/>
      <c r="E283" s="5"/>
      <c r="F283" s="4"/>
      <c r="G283" s="4"/>
    </row>
    <row r="284" spans="1:7" ht="15.75" x14ac:dyDescent="0.25">
      <c r="A284" s="3" t="s">
        <v>55</v>
      </c>
      <c r="B284" s="23" t="s">
        <v>54</v>
      </c>
      <c r="C284" s="20">
        <v>8818898</v>
      </c>
      <c r="D284" s="5"/>
      <c r="E284" s="5"/>
      <c r="F284" s="4"/>
      <c r="G284" s="4"/>
    </row>
    <row r="285" spans="1:7" ht="18" x14ac:dyDescent="0.4">
      <c r="B285" s="14" t="s">
        <v>5</v>
      </c>
      <c r="C285" s="19">
        <v>2381102</v>
      </c>
      <c r="D285" s="5"/>
      <c r="E285" s="5"/>
      <c r="F285" s="4"/>
      <c r="G285" s="4"/>
    </row>
    <row r="286" spans="1:7" ht="15.75" x14ac:dyDescent="0.25">
      <c r="B286" s="18" t="s">
        <v>4</v>
      </c>
      <c r="C286" s="16">
        <f>SUM(C284:C285)</f>
        <v>11200000</v>
      </c>
      <c r="D286" s="5"/>
      <c r="E286" s="5"/>
      <c r="F286" s="4"/>
      <c r="G286" s="4"/>
    </row>
    <row r="287" spans="1:7" ht="15.75" x14ac:dyDescent="0.25">
      <c r="B287" s="18"/>
      <c r="C287" s="16"/>
      <c r="D287" s="5"/>
      <c r="E287" s="5"/>
      <c r="F287" s="4"/>
      <c r="G287" s="4"/>
    </row>
    <row r="288" spans="1:7" ht="15.75" x14ac:dyDescent="0.25">
      <c r="A288" s="3" t="s">
        <v>53</v>
      </c>
      <c r="B288" s="21" t="s">
        <v>52</v>
      </c>
      <c r="C288" s="20">
        <f>131915643-2653543</f>
        <v>129262100</v>
      </c>
      <c r="D288" s="5"/>
      <c r="E288" s="5"/>
      <c r="F288" s="4"/>
      <c r="G288" s="4"/>
    </row>
    <row r="289" spans="1:7" ht="18" x14ac:dyDescent="0.4">
      <c r="B289" s="14" t="s">
        <v>5</v>
      </c>
      <c r="C289" s="19">
        <f>35617224-716457</f>
        <v>34900767</v>
      </c>
      <c r="D289" s="5"/>
      <c r="E289" s="5"/>
      <c r="F289" s="4"/>
      <c r="G289" s="4"/>
    </row>
    <row r="290" spans="1:7" ht="15.75" x14ac:dyDescent="0.25">
      <c r="B290" s="18" t="s">
        <v>4</v>
      </c>
      <c r="C290" s="16">
        <f>SUM(C288:C289)</f>
        <v>164162867</v>
      </c>
      <c r="D290" s="5"/>
      <c r="E290" s="5"/>
      <c r="F290" s="4"/>
      <c r="G290" s="11"/>
    </row>
    <row r="291" spans="1:7" ht="15.75" x14ac:dyDescent="0.25">
      <c r="B291" s="18"/>
      <c r="C291" s="16"/>
      <c r="D291" s="5"/>
      <c r="E291" s="5"/>
      <c r="F291" s="4"/>
      <c r="G291" s="4"/>
    </row>
    <row r="292" spans="1:7" ht="15.75" x14ac:dyDescent="0.25">
      <c r="A292" s="3" t="s">
        <v>51</v>
      </c>
      <c r="B292" s="23" t="s">
        <v>50</v>
      </c>
      <c r="C292" s="20">
        <v>1259843</v>
      </c>
      <c r="D292" s="5"/>
      <c r="E292" s="5"/>
      <c r="F292" s="4"/>
      <c r="G292" s="4"/>
    </row>
    <row r="293" spans="1:7" ht="18" x14ac:dyDescent="0.4">
      <c r="B293" s="14" t="s">
        <v>5</v>
      </c>
      <c r="C293" s="19">
        <v>340157</v>
      </c>
      <c r="D293" s="5"/>
      <c r="E293" s="5"/>
      <c r="F293" s="4"/>
      <c r="G293" s="11"/>
    </row>
    <row r="294" spans="1:7" ht="15.75" x14ac:dyDescent="0.25">
      <c r="B294" s="18" t="s">
        <v>4</v>
      </c>
      <c r="C294" s="16">
        <f>SUM(C292:C293)</f>
        <v>1600000</v>
      </c>
      <c r="D294" s="5"/>
      <c r="E294" s="5"/>
      <c r="F294" s="4"/>
      <c r="G294" s="4"/>
    </row>
    <row r="295" spans="1:7" ht="15.75" x14ac:dyDescent="0.25">
      <c r="B295" s="18"/>
      <c r="C295" s="16"/>
      <c r="D295" s="5"/>
      <c r="E295" s="5"/>
      <c r="F295" s="4"/>
      <c r="G295" s="4"/>
    </row>
    <row r="296" spans="1:7" ht="31.5" x14ac:dyDescent="0.25">
      <c r="A296" s="3" t="s">
        <v>49</v>
      </c>
      <c r="B296" s="22" t="s">
        <v>48</v>
      </c>
      <c r="C296" s="20">
        <v>5450000</v>
      </c>
      <c r="D296" s="5"/>
      <c r="E296" s="5"/>
      <c r="F296" s="4"/>
      <c r="G296" s="4"/>
    </row>
    <row r="297" spans="1:7" ht="18" x14ac:dyDescent="0.4">
      <c r="B297" s="14" t="s">
        <v>5</v>
      </c>
      <c r="C297" s="19">
        <v>1471500</v>
      </c>
      <c r="D297" s="5"/>
      <c r="E297" s="5"/>
      <c r="F297" s="4"/>
      <c r="G297" s="4"/>
    </row>
    <row r="298" spans="1:7" ht="15.75" x14ac:dyDescent="0.25">
      <c r="B298" s="18" t="s">
        <v>4</v>
      </c>
      <c r="C298" s="16">
        <f>SUM(C296:C297)</f>
        <v>6921500</v>
      </c>
      <c r="D298" s="5"/>
      <c r="E298" s="5"/>
      <c r="F298" s="4"/>
      <c r="G298" s="4"/>
    </row>
    <row r="299" spans="1:7" ht="15.75" x14ac:dyDescent="0.25">
      <c r="B299" s="18"/>
      <c r="C299" s="16"/>
      <c r="D299" s="5"/>
      <c r="E299" s="5"/>
      <c r="F299" s="4"/>
      <c r="G299" s="4"/>
    </row>
    <row r="300" spans="1:7" ht="15.75" x14ac:dyDescent="0.25">
      <c r="B300" s="21" t="s">
        <v>47</v>
      </c>
      <c r="C300" s="20">
        <v>2653543</v>
      </c>
      <c r="D300" s="5"/>
      <c r="E300" s="5"/>
      <c r="F300" s="4"/>
      <c r="G300" s="4"/>
    </row>
    <row r="301" spans="1:7" ht="18" x14ac:dyDescent="0.4">
      <c r="B301" s="14" t="s">
        <v>5</v>
      </c>
      <c r="C301" s="19">
        <v>716457</v>
      </c>
      <c r="D301" s="5"/>
      <c r="E301" s="5"/>
      <c r="F301" s="4"/>
      <c r="G301" s="4"/>
    </row>
    <row r="302" spans="1:7" ht="15.75" x14ac:dyDescent="0.25">
      <c r="B302" s="18" t="s">
        <v>4</v>
      </c>
      <c r="C302" s="16">
        <f>SUM(C300:C301)</f>
        <v>3370000</v>
      </c>
      <c r="D302" s="5"/>
      <c r="E302" s="5"/>
      <c r="F302" s="4"/>
      <c r="G302" s="4"/>
    </row>
    <row r="303" spans="1:7" ht="15.75" x14ac:dyDescent="0.25">
      <c r="B303" s="18"/>
      <c r="C303" s="16"/>
      <c r="D303" s="5"/>
      <c r="E303" s="5"/>
      <c r="F303" s="4"/>
      <c r="G303" s="4"/>
    </row>
    <row r="304" spans="1:7" ht="15.75" x14ac:dyDescent="0.25">
      <c r="A304" s="3" t="s">
        <v>46</v>
      </c>
      <c r="B304" s="17" t="s">
        <v>45</v>
      </c>
      <c r="C304" s="16"/>
      <c r="D304" s="5"/>
      <c r="E304" s="5"/>
      <c r="F304" s="4"/>
      <c r="G304" s="4"/>
    </row>
    <row r="305" spans="1:7" ht="15.75" x14ac:dyDescent="0.25">
      <c r="A305" s="3" t="s">
        <v>44</v>
      </c>
      <c r="B305" s="4" t="s">
        <v>26</v>
      </c>
      <c r="C305" s="11">
        <f>3313819+116800-3430619</f>
        <v>0</v>
      </c>
      <c r="D305" s="5"/>
      <c r="E305" s="5"/>
      <c r="F305" s="4"/>
      <c r="G305" s="4"/>
    </row>
    <row r="306" spans="1:7" ht="15.75" x14ac:dyDescent="0.25">
      <c r="B306" s="14" t="s">
        <v>5</v>
      </c>
      <c r="C306" s="9">
        <f>877181+43200-920381</f>
        <v>0</v>
      </c>
      <c r="D306" s="5"/>
      <c r="E306" s="5"/>
      <c r="F306" s="4"/>
      <c r="G306" s="4"/>
    </row>
    <row r="307" spans="1:7" ht="15.75" x14ac:dyDescent="0.25">
      <c r="B307" s="7" t="s">
        <v>4</v>
      </c>
      <c r="C307" s="6">
        <f>SUM(C305:C306)</f>
        <v>0</v>
      </c>
      <c r="D307" s="5"/>
      <c r="E307" s="5"/>
      <c r="F307" s="4"/>
      <c r="G307" s="4"/>
    </row>
    <row r="308" spans="1:7" ht="23.25" customHeight="1" x14ac:dyDescent="0.25">
      <c r="A308" s="3" t="s">
        <v>43</v>
      </c>
      <c r="B308" s="7" t="s">
        <v>42</v>
      </c>
      <c r="C308" s="6">
        <f>C16+C20+C24+C30+C38+C61+C65+C69+C73+C79+C169+C173+C177+C181+C187+C191+C197+C208+C214+C218+C222+C226+C230+C232+C282+C193+C236+C265+C34+C307+C42+C75+C286+C290+C294+C83+C87+C91+C95+C99+C269+C298+C240+C101+C103+C109+C113+C117+C125+C129+C133+C137+C141+C143+C121+C151+C244+C273+C147+C46+C155+C248+C252+C50+C302+C256+C277+C54+C56+C157+C159+C163+C260+C201</f>
        <v>965429258</v>
      </c>
      <c r="D308" s="5"/>
      <c r="E308" s="5"/>
      <c r="F308" s="4"/>
      <c r="G308" s="11"/>
    </row>
    <row r="309" spans="1:7" ht="15.75" x14ac:dyDescent="0.25">
      <c r="B309" s="4"/>
      <c r="C309" s="6"/>
      <c r="D309" s="5"/>
      <c r="E309" s="5"/>
      <c r="F309" s="4"/>
      <c r="G309" s="4"/>
    </row>
    <row r="310" spans="1:7" ht="15.75" x14ac:dyDescent="0.25">
      <c r="A310" s="3" t="s">
        <v>41</v>
      </c>
      <c r="B310" s="15" t="s">
        <v>2</v>
      </c>
      <c r="C310" s="6"/>
      <c r="D310" s="5"/>
      <c r="E310" s="5"/>
      <c r="F310" s="4"/>
      <c r="G310" s="4"/>
    </row>
    <row r="311" spans="1:7" ht="6" customHeight="1" x14ac:dyDescent="0.25">
      <c r="B311" s="4"/>
      <c r="C311" s="6"/>
      <c r="D311" s="5"/>
      <c r="E311" s="5"/>
      <c r="F311" s="4"/>
      <c r="G311" s="4"/>
    </row>
    <row r="312" spans="1:7" ht="6" customHeight="1" x14ac:dyDescent="0.25">
      <c r="B312" s="4"/>
      <c r="C312" s="6"/>
      <c r="D312" s="5"/>
      <c r="E312" s="5"/>
      <c r="F312" s="4"/>
      <c r="G312" s="4"/>
    </row>
    <row r="313" spans="1:7" ht="15.75" x14ac:dyDescent="0.25">
      <c r="A313" s="3" t="s">
        <v>40</v>
      </c>
      <c r="B313" s="7" t="s">
        <v>39</v>
      </c>
      <c r="C313" s="6"/>
      <c r="D313" s="5"/>
      <c r="E313" s="5"/>
      <c r="F313" s="4"/>
      <c r="G313" s="4"/>
    </row>
    <row r="314" spans="1:7" ht="15.75" x14ac:dyDescent="0.25">
      <c r="A314" s="3" t="s">
        <v>38</v>
      </c>
      <c r="B314" s="4" t="s">
        <v>34</v>
      </c>
      <c r="C314" s="11">
        <f>6299213+2848425+1404315+2081557+500119+1946309</f>
        <v>15079938</v>
      </c>
      <c r="D314" s="5"/>
      <c r="E314" s="5"/>
      <c r="F314" s="4"/>
      <c r="G314" s="4"/>
    </row>
    <row r="315" spans="1:7" ht="15.75" x14ac:dyDescent="0.25">
      <c r="B315" s="14" t="s">
        <v>5</v>
      </c>
      <c r="C315" s="9">
        <f>1700787+769075+379165+562020+135032+525503</f>
        <v>4071582</v>
      </c>
      <c r="D315" s="5"/>
      <c r="E315" s="5"/>
      <c r="F315" s="4"/>
      <c r="G315" s="4"/>
    </row>
    <row r="316" spans="1:7" ht="15.75" x14ac:dyDescent="0.25">
      <c r="B316" s="7" t="s">
        <v>4</v>
      </c>
      <c r="C316" s="6">
        <f>SUM(C314:C315)</f>
        <v>19151520</v>
      </c>
      <c r="D316" s="5"/>
      <c r="E316" s="5"/>
      <c r="F316" s="4"/>
      <c r="G316" s="4"/>
    </row>
    <row r="317" spans="1:7" ht="15.75" x14ac:dyDescent="0.25">
      <c r="B317" s="7"/>
      <c r="C317" s="6"/>
      <c r="D317" s="5"/>
      <c r="E317" s="5"/>
      <c r="F317" s="4"/>
      <c r="G317" s="4"/>
    </row>
    <row r="318" spans="1:7" ht="15.75" x14ac:dyDescent="0.25">
      <c r="A318" s="3" t="s">
        <v>37</v>
      </c>
      <c r="B318" s="8" t="s">
        <v>36</v>
      </c>
      <c r="C318" s="6"/>
      <c r="D318" s="5"/>
      <c r="E318" s="5"/>
      <c r="F318" s="4"/>
      <c r="G318" s="4"/>
    </row>
    <row r="319" spans="1:7" ht="15.75" x14ac:dyDescent="0.25">
      <c r="A319" s="3" t="s">
        <v>35</v>
      </c>
      <c r="B319" s="13" t="s">
        <v>34</v>
      </c>
      <c r="C319" s="11">
        <v>950000</v>
      </c>
      <c r="D319" s="5"/>
      <c r="E319" s="5"/>
      <c r="F319" s="4"/>
      <c r="G319" s="4"/>
    </row>
    <row r="320" spans="1:7" ht="15.75" x14ac:dyDescent="0.25">
      <c r="B320" s="10" t="s">
        <v>5</v>
      </c>
      <c r="C320" s="9">
        <v>256500</v>
      </c>
      <c r="D320" s="5"/>
      <c r="E320" s="5"/>
      <c r="F320" s="4"/>
      <c r="G320" s="4"/>
    </row>
    <row r="321" spans="1:7" ht="15.75" x14ac:dyDescent="0.25">
      <c r="B321" s="8" t="s">
        <v>4</v>
      </c>
      <c r="C321" s="6">
        <f>SUM(C319:C320)</f>
        <v>1206500</v>
      </c>
      <c r="D321" s="5"/>
      <c r="E321" s="5"/>
      <c r="F321" s="4"/>
      <c r="G321" s="4"/>
    </row>
    <row r="322" spans="1:7" ht="15.75" x14ac:dyDescent="0.25">
      <c r="B322" s="8"/>
      <c r="C322" s="6"/>
      <c r="D322" s="5"/>
      <c r="E322" s="5"/>
      <c r="F322" s="4"/>
      <c r="G322" s="4"/>
    </row>
    <row r="323" spans="1:7" ht="15.75" x14ac:dyDescent="0.25">
      <c r="A323" s="3" t="s">
        <v>33</v>
      </c>
      <c r="B323" s="8" t="s">
        <v>32</v>
      </c>
      <c r="C323" s="6"/>
      <c r="D323" s="5"/>
      <c r="E323" s="5"/>
      <c r="F323" s="4"/>
      <c r="G323" s="4"/>
    </row>
    <row r="324" spans="1:7" ht="15.75" x14ac:dyDescent="0.25">
      <c r="A324" s="3" t="s">
        <v>31</v>
      </c>
      <c r="B324" s="13" t="s">
        <v>13</v>
      </c>
      <c r="C324" s="11">
        <f>236220+242913+462521</f>
        <v>941654</v>
      </c>
      <c r="D324" s="5"/>
      <c r="E324" s="5"/>
      <c r="F324" s="4"/>
      <c r="G324" s="4"/>
    </row>
    <row r="325" spans="1:7" ht="15.75" x14ac:dyDescent="0.25">
      <c r="B325" s="10" t="s">
        <v>5</v>
      </c>
      <c r="C325" s="9">
        <f>63780+65587+124881</f>
        <v>254248</v>
      </c>
      <c r="D325" s="5"/>
      <c r="E325" s="5"/>
      <c r="F325" s="4"/>
      <c r="G325" s="4"/>
    </row>
    <row r="326" spans="1:7" ht="15.75" x14ac:dyDescent="0.25">
      <c r="B326" s="8" t="s">
        <v>4</v>
      </c>
      <c r="C326" s="6">
        <f>SUM(C324:C325)</f>
        <v>1195902</v>
      </c>
      <c r="D326" s="5"/>
      <c r="E326" s="5"/>
      <c r="F326" s="4"/>
      <c r="G326" s="4"/>
    </row>
    <row r="327" spans="1:7" ht="15.75" x14ac:dyDescent="0.25">
      <c r="B327" s="8"/>
      <c r="C327" s="6"/>
      <c r="D327" s="5"/>
      <c r="E327" s="5"/>
      <c r="F327" s="4"/>
      <c r="G327" s="4"/>
    </row>
    <row r="328" spans="1:7" ht="15.75" x14ac:dyDescent="0.25">
      <c r="A328" s="3" t="s">
        <v>30</v>
      </c>
      <c r="B328" s="8" t="s">
        <v>29</v>
      </c>
      <c r="C328" s="6"/>
      <c r="D328" s="5"/>
      <c r="E328" s="5"/>
      <c r="F328" s="4"/>
      <c r="G328" s="4"/>
    </row>
    <row r="329" spans="1:7" ht="15.75" x14ac:dyDescent="0.25">
      <c r="A329" s="3" t="s">
        <v>28</v>
      </c>
      <c r="B329" s="13" t="s">
        <v>13</v>
      </c>
      <c r="C329" s="11">
        <f>1212598+518606+260115+61865+205457</f>
        <v>2258641</v>
      </c>
      <c r="D329" s="5"/>
      <c r="E329" s="5"/>
      <c r="F329" s="4"/>
      <c r="G329" s="4"/>
    </row>
    <row r="330" spans="1:7" ht="15.75" x14ac:dyDescent="0.25">
      <c r="B330" s="10" t="s">
        <v>5</v>
      </c>
      <c r="C330" s="9">
        <f>327402+140024+70231+16703+55474</f>
        <v>609834</v>
      </c>
      <c r="D330" s="5"/>
      <c r="E330" s="5"/>
      <c r="F330" s="4"/>
      <c r="G330" s="4"/>
    </row>
    <row r="331" spans="1:7" ht="15.75" x14ac:dyDescent="0.25">
      <c r="B331" s="8" t="s">
        <v>4</v>
      </c>
      <c r="C331" s="6">
        <f>SUM(C329:C330)</f>
        <v>2868475</v>
      </c>
      <c r="D331" s="5"/>
      <c r="E331" s="5"/>
      <c r="F331" s="4"/>
      <c r="G331" s="4"/>
    </row>
    <row r="332" spans="1:7" ht="15.75" x14ac:dyDescent="0.25">
      <c r="B332" s="8"/>
      <c r="C332" s="6"/>
      <c r="D332" s="5"/>
      <c r="E332" s="5"/>
      <c r="F332" s="4"/>
      <c r="G332" s="4"/>
    </row>
    <row r="333" spans="1:7" ht="15.75" x14ac:dyDescent="0.25">
      <c r="A333" s="3" t="s">
        <v>27</v>
      </c>
      <c r="B333" s="4" t="s">
        <v>26</v>
      </c>
      <c r="C333" s="11">
        <v>3430619</v>
      </c>
      <c r="D333" s="5"/>
      <c r="E333" s="5"/>
      <c r="F333" s="4"/>
      <c r="G333" s="4"/>
    </row>
    <row r="334" spans="1:7" ht="15.75" x14ac:dyDescent="0.25">
      <c r="B334" s="14" t="s">
        <v>5</v>
      </c>
      <c r="C334" s="9">
        <v>920381</v>
      </c>
      <c r="D334" s="5"/>
      <c r="E334" s="5"/>
      <c r="F334" s="4"/>
      <c r="G334" s="4"/>
    </row>
    <row r="335" spans="1:7" ht="15.75" x14ac:dyDescent="0.25">
      <c r="B335" s="7" t="s">
        <v>4</v>
      </c>
      <c r="C335" s="6">
        <f>SUM(C333:C334)</f>
        <v>4351000</v>
      </c>
      <c r="D335" s="5"/>
      <c r="E335" s="5"/>
      <c r="F335" s="4"/>
      <c r="G335" s="4"/>
    </row>
    <row r="336" spans="1:7" ht="15.75" x14ac:dyDescent="0.25">
      <c r="B336" s="8"/>
      <c r="C336" s="6"/>
      <c r="D336" s="5"/>
      <c r="E336" s="5"/>
      <c r="F336" s="4"/>
      <c r="G336" s="4"/>
    </row>
    <row r="337" spans="1:7" ht="15.75" x14ac:dyDescent="0.25">
      <c r="A337" s="3" t="s">
        <v>25</v>
      </c>
      <c r="B337" s="8" t="s">
        <v>24</v>
      </c>
      <c r="C337" s="6"/>
      <c r="D337" s="5"/>
      <c r="E337" s="5"/>
      <c r="F337" s="4"/>
      <c r="G337" s="4"/>
    </row>
    <row r="338" spans="1:7" ht="15.75" x14ac:dyDescent="0.25">
      <c r="A338" s="2"/>
      <c r="B338" s="13" t="s">
        <v>13</v>
      </c>
      <c r="C338" s="11">
        <f>800000+17242+132897</f>
        <v>950139</v>
      </c>
      <c r="D338" s="5"/>
      <c r="E338" s="5"/>
      <c r="F338" s="4"/>
      <c r="G338" s="4"/>
    </row>
    <row r="339" spans="1:7" ht="15.75" x14ac:dyDescent="0.25">
      <c r="A339" s="3" t="s">
        <v>23</v>
      </c>
      <c r="B339" s="10" t="s">
        <v>5</v>
      </c>
      <c r="C339" s="9">
        <f>216000+4655+35882</f>
        <v>256537</v>
      </c>
      <c r="D339" s="5"/>
      <c r="E339" s="5"/>
      <c r="F339" s="4"/>
      <c r="G339" s="4"/>
    </row>
    <row r="340" spans="1:7" ht="15.75" x14ac:dyDescent="0.25">
      <c r="B340" s="8" t="s">
        <v>4</v>
      </c>
      <c r="C340" s="6">
        <f>SUM(C338:C339)</f>
        <v>1206676</v>
      </c>
      <c r="D340" s="5"/>
      <c r="E340" s="5"/>
      <c r="F340" s="4"/>
      <c r="G340" s="4"/>
    </row>
    <row r="341" spans="1:7" ht="15.75" x14ac:dyDescent="0.25">
      <c r="B341" s="8"/>
      <c r="C341" s="6"/>
      <c r="D341" s="5"/>
      <c r="E341" s="5"/>
      <c r="F341" s="4"/>
      <c r="G341" s="4"/>
    </row>
    <row r="342" spans="1:7" ht="15.75" x14ac:dyDescent="0.25">
      <c r="A342" s="3" t="s">
        <v>22</v>
      </c>
      <c r="B342" s="13" t="s">
        <v>21</v>
      </c>
      <c r="C342" s="11">
        <v>729700</v>
      </c>
      <c r="D342" s="5"/>
      <c r="E342" s="5"/>
      <c r="F342" s="4"/>
      <c r="G342" s="4"/>
    </row>
    <row r="343" spans="1:7" ht="15.75" x14ac:dyDescent="0.25">
      <c r="A343" s="2"/>
      <c r="B343" s="10" t="s">
        <v>5</v>
      </c>
      <c r="C343" s="9">
        <v>197019</v>
      </c>
      <c r="D343" s="5"/>
      <c r="E343" s="5"/>
      <c r="F343" s="4"/>
      <c r="G343" s="4"/>
    </row>
    <row r="344" spans="1:7" ht="15.75" x14ac:dyDescent="0.25">
      <c r="B344" s="8" t="s">
        <v>4</v>
      </c>
      <c r="C344" s="6">
        <f>SUM(C342:C343)</f>
        <v>926719</v>
      </c>
      <c r="D344" s="5"/>
      <c r="E344" s="5"/>
      <c r="F344" s="4"/>
      <c r="G344" s="4"/>
    </row>
    <row r="345" spans="1:7" ht="15.75" x14ac:dyDescent="0.25">
      <c r="B345" s="8"/>
      <c r="C345" s="6"/>
      <c r="D345" s="5"/>
      <c r="E345" s="5"/>
      <c r="F345" s="4"/>
      <c r="G345" s="4"/>
    </row>
    <row r="346" spans="1:7" ht="15.75" x14ac:dyDescent="0.25">
      <c r="A346" s="3" t="s">
        <v>20</v>
      </c>
      <c r="B346" s="8" t="s">
        <v>19</v>
      </c>
      <c r="C346" s="6"/>
      <c r="D346" s="5"/>
      <c r="E346" s="5"/>
      <c r="F346" s="4"/>
      <c r="G346" s="4"/>
    </row>
    <row r="347" spans="1:7" ht="15.75" x14ac:dyDescent="0.25">
      <c r="A347" s="3" t="s">
        <v>18</v>
      </c>
      <c r="B347" s="13" t="s">
        <v>13</v>
      </c>
      <c r="C347" s="11">
        <f>236220+1089378+146278+851969</f>
        <v>2323845</v>
      </c>
      <c r="D347" s="5"/>
      <c r="E347" s="5"/>
      <c r="F347" s="4"/>
      <c r="G347" s="4"/>
    </row>
    <row r="348" spans="1:7" ht="15.75" x14ac:dyDescent="0.25">
      <c r="B348" s="10" t="s">
        <v>5</v>
      </c>
      <c r="C348" s="9">
        <f>63780+294132+39495+230032</f>
        <v>627439</v>
      </c>
      <c r="D348" s="5"/>
      <c r="E348" s="5"/>
      <c r="F348" s="4"/>
      <c r="G348" s="4"/>
    </row>
    <row r="349" spans="1:7" ht="15.75" x14ac:dyDescent="0.25">
      <c r="B349" s="8" t="s">
        <v>4</v>
      </c>
      <c r="C349" s="6">
        <f>SUM(C347:C348)</f>
        <v>2951284</v>
      </c>
      <c r="D349" s="5"/>
      <c r="E349" s="5"/>
      <c r="F349" s="4"/>
      <c r="G349" s="4"/>
    </row>
    <row r="350" spans="1:7" ht="15.75" x14ac:dyDescent="0.25">
      <c r="B350" s="8"/>
      <c r="C350" s="6"/>
      <c r="D350" s="5"/>
      <c r="E350" s="5"/>
      <c r="F350" s="4"/>
      <c r="G350" s="4"/>
    </row>
    <row r="351" spans="1:7" ht="15.75" x14ac:dyDescent="0.25">
      <c r="A351" s="3" t="s">
        <v>17</v>
      </c>
      <c r="B351" s="8" t="s">
        <v>16</v>
      </c>
      <c r="C351" s="6"/>
      <c r="D351" s="5"/>
      <c r="E351" s="5"/>
      <c r="F351" s="4"/>
      <c r="G351" s="4"/>
    </row>
    <row r="352" spans="1:7" ht="15.75" x14ac:dyDescent="0.25">
      <c r="A352" s="3" t="s">
        <v>15</v>
      </c>
      <c r="B352" s="13" t="s">
        <v>13</v>
      </c>
      <c r="C352" s="11">
        <f>463780+1243102+2803398</f>
        <v>4510280</v>
      </c>
      <c r="D352" s="5"/>
      <c r="E352" s="5"/>
      <c r="F352" s="4"/>
      <c r="G352" s="4"/>
    </row>
    <row r="353" spans="1:7" ht="15.75" x14ac:dyDescent="0.25">
      <c r="B353" s="10" t="s">
        <v>5</v>
      </c>
      <c r="C353" s="9">
        <f>125220+335638+756917</f>
        <v>1217775</v>
      </c>
      <c r="D353" s="5"/>
      <c r="E353" s="5"/>
      <c r="F353" s="4"/>
      <c r="G353" s="4"/>
    </row>
    <row r="354" spans="1:7" ht="15.75" x14ac:dyDescent="0.25">
      <c r="B354" s="8" t="s">
        <v>4</v>
      </c>
      <c r="C354" s="6">
        <f>SUM(C352:C353)</f>
        <v>5728055</v>
      </c>
      <c r="D354" s="5"/>
      <c r="E354" s="5"/>
      <c r="F354" s="4"/>
      <c r="G354" s="4"/>
    </row>
    <row r="355" spans="1:7" ht="15.75" x14ac:dyDescent="0.25">
      <c r="B355" s="8"/>
      <c r="C355" s="6"/>
      <c r="D355" s="5"/>
      <c r="E355" s="5"/>
      <c r="F355" s="4"/>
      <c r="G355" s="4"/>
    </row>
    <row r="356" spans="1:7" ht="15.75" x14ac:dyDescent="0.25">
      <c r="A356" s="3" t="s">
        <v>14</v>
      </c>
      <c r="B356" s="13" t="s">
        <v>13</v>
      </c>
      <c r="C356" s="11">
        <v>3070866</v>
      </c>
      <c r="D356" s="5"/>
      <c r="E356" s="5"/>
      <c r="F356" s="4"/>
      <c r="G356" s="4"/>
    </row>
    <row r="357" spans="1:7" ht="15.75" x14ac:dyDescent="0.25">
      <c r="B357" s="10" t="s">
        <v>5</v>
      </c>
      <c r="C357" s="9">
        <v>829134</v>
      </c>
      <c r="D357" s="5"/>
      <c r="E357" s="5"/>
      <c r="F357" s="4"/>
      <c r="G357" s="4"/>
    </row>
    <row r="358" spans="1:7" ht="15.75" x14ac:dyDescent="0.25">
      <c r="B358" s="8" t="s">
        <v>4</v>
      </c>
      <c r="C358" s="6">
        <f>SUM(C356:C357)</f>
        <v>3900000</v>
      </c>
      <c r="D358" s="5"/>
      <c r="E358" s="5"/>
      <c r="F358" s="4"/>
      <c r="G358" s="4"/>
    </row>
    <row r="359" spans="1:7" ht="15.75" x14ac:dyDescent="0.25">
      <c r="B359" s="8"/>
      <c r="C359" s="6"/>
      <c r="D359" s="5"/>
      <c r="E359" s="5"/>
      <c r="F359" s="4"/>
      <c r="G359" s="4"/>
    </row>
    <row r="360" spans="1:7" ht="31.5" x14ac:dyDescent="0.25">
      <c r="A360" s="3" t="s">
        <v>12</v>
      </c>
      <c r="B360" s="12" t="s">
        <v>11</v>
      </c>
      <c r="C360" s="11">
        <v>1130708</v>
      </c>
      <c r="D360" s="5"/>
      <c r="E360" s="5"/>
      <c r="F360" s="4"/>
      <c r="G360" s="4"/>
    </row>
    <row r="361" spans="1:7" ht="15.75" x14ac:dyDescent="0.25">
      <c r="B361" s="10" t="s">
        <v>5</v>
      </c>
      <c r="C361" s="9">
        <v>305292</v>
      </c>
      <c r="D361" s="5"/>
      <c r="E361" s="5"/>
      <c r="F361" s="4"/>
      <c r="G361" s="4"/>
    </row>
    <row r="362" spans="1:7" ht="15.75" x14ac:dyDescent="0.25">
      <c r="B362" s="8" t="s">
        <v>4</v>
      </c>
      <c r="C362" s="6">
        <f>SUM(C360:C361)</f>
        <v>1436000</v>
      </c>
      <c r="D362" s="5"/>
      <c r="E362" s="5"/>
      <c r="F362" s="4"/>
      <c r="G362" s="4"/>
    </row>
    <row r="363" spans="1:7" ht="15.75" x14ac:dyDescent="0.25">
      <c r="B363" s="8"/>
      <c r="C363" s="6"/>
      <c r="D363" s="5"/>
      <c r="E363" s="5"/>
      <c r="F363" s="4"/>
      <c r="G363" s="4"/>
    </row>
    <row r="364" spans="1:7" ht="31.5" x14ac:dyDescent="0.25">
      <c r="A364" s="3" t="s">
        <v>10</v>
      </c>
      <c r="B364" s="12" t="s">
        <v>9</v>
      </c>
      <c r="C364" s="11">
        <v>735433</v>
      </c>
      <c r="D364" s="5"/>
      <c r="E364" s="5"/>
      <c r="F364" s="4"/>
      <c r="G364" s="4"/>
    </row>
    <row r="365" spans="1:7" ht="15.75" x14ac:dyDescent="0.25">
      <c r="B365" s="10" t="s">
        <v>5</v>
      </c>
      <c r="C365" s="9">
        <v>198567</v>
      </c>
      <c r="D365" s="5"/>
      <c r="E365" s="5"/>
      <c r="F365" s="4"/>
      <c r="G365" s="4"/>
    </row>
    <row r="366" spans="1:7" ht="15.75" x14ac:dyDescent="0.25">
      <c r="B366" s="8" t="s">
        <v>4</v>
      </c>
      <c r="C366" s="6">
        <f>SUM(C364:C365)</f>
        <v>934000</v>
      </c>
      <c r="D366" s="5"/>
      <c r="E366" s="5"/>
      <c r="F366" s="4"/>
      <c r="G366" s="4"/>
    </row>
    <row r="367" spans="1:7" ht="15.75" x14ac:dyDescent="0.25">
      <c r="B367" s="8"/>
      <c r="C367" s="6"/>
      <c r="D367" s="5"/>
      <c r="E367" s="5"/>
      <c r="F367" s="4"/>
      <c r="G367" s="4"/>
    </row>
    <row r="368" spans="1:7" ht="31.5" x14ac:dyDescent="0.25">
      <c r="A368" s="3" t="s">
        <v>8</v>
      </c>
      <c r="B368" s="12" t="s">
        <v>7</v>
      </c>
      <c r="C368" s="11">
        <v>677165</v>
      </c>
      <c r="D368" s="5"/>
      <c r="E368" s="5"/>
      <c r="F368" s="4"/>
      <c r="G368" s="4"/>
    </row>
    <row r="369" spans="1:7" ht="15.75" x14ac:dyDescent="0.25">
      <c r="B369" s="10" t="s">
        <v>5</v>
      </c>
      <c r="C369" s="9">
        <v>182835</v>
      </c>
      <c r="D369" s="5"/>
      <c r="E369" s="5"/>
      <c r="F369" s="4"/>
      <c r="G369" s="4"/>
    </row>
    <row r="370" spans="1:7" ht="15.75" x14ac:dyDescent="0.25">
      <c r="B370" s="8" t="s">
        <v>4</v>
      </c>
      <c r="C370" s="6">
        <f>SUM(C368:C369)</f>
        <v>860000</v>
      </c>
      <c r="D370" s="5"/>
      <c r="E370" s="5"/>
      <c r="F370" s="4"/>
      <c r="G370" s="4"/>
    </row>
    <row r="371" spans="1:7" ht="15.75" x14ac:dyDescent="0.25">
      <c r="B371" s="8"/>
      <c r="C371" s="6"/>
      <c r="D371" s="5"/>
      <c r="E371" s="5"/>
      <c r="F371" s="4"/>
      <c r="G371" s="4"/>
    </row>
    <row r="372" spans="1:7" ht="15.75" x14ac:dyDescent="0.25">
      <c r="B372" s="8" t="s">
        <v>6</v>
      </c>
      <c r="C372" s="6">
        <v>3983465</v>
      </c>
      <c r="D372" s="5"/>
      <c r="E372" s="5"/>
      <c r="F372" s="4"/>
      <c r="G372" s="4"/>
    </row>
    <row r="373" spans="1:7" ht="15.75" x14ac:dyDescent="0.25">
      <c r="B373" s="10" t="s">
        <v>5</v>
      </c>
      <c r="C373" s="9">
        <v>1075535</v>
      </c>
      <c r="D373" s="5"/>
      <c r="E373" s="5"/>
      <c r="F373" s="4"/>
      <c r="G373" s="4"/>
    </row>
    <row r="374" spans="1:7" ht="15.75" x14ac:dyDescent="0.25">
      <c r="B374" s="8" t="s">
        <v>4</v>
      </c>
      <c r="C374" s="6">
        <f>SUM(C372:C373)</f>
        <v>5059000</v>
      </c>
      <c r="D374" s="5"/>
      <c r="E374" s="5"/>
      <c r="F374" s="4"/>
      <c r="G374" s="4"/>
    </row>
    <row r="375" spans="1:7" ht="15.75" x14ac:dyDescent="0.25">
      <c r="B375" s="8"/>
      <c r="C375" s="6"/>
      <c r="D375" s="5"/>
      <c r="E375" s="5"/>
      <c r="F375" s="4"/>
      <c r="G375" s="4"/>
    </row>
    <row r="376" spans="1:7" ht="15.75" x14ac:dyDescent="0.25">
      <c r="A376" s="3" t="s">
        <v>3</v>
      </c>
      <c r="B376" s="7" t="s">
        <v>2</v>
      </c>
      <c r="C376" s="6">
        <f>C316+C321+C326+C331+C340+C349+C354+C335+C358+C362+C366+C344+C370+C374</f>
        <v>51775131</v>
      </c>
      <c r="D376" s="5"/>
      <c r="E376" s="5"/>
      <c r="F376" s="4"/>
      <c r="G376" s="4"/>
    </row>
    <row r="377" spans="1:7" ht="15.75" x14ac:dyDescent="0.25">
      <c r="B377" s="7"/>
      <c r="C377" s="6"/>
      <c r="D377" s="5"/>
      <c r="E377" s="5"/>
      <c r="F377" s="4"/>
      <c r="G377" s="4"/>
    </row>
    <row r="378" spans="1:7" ht="15.75" x14ac:dyDescent="0.25">
      <c r="A378" s="3" t="s">
        <v>1</v>
      </c>
      <c r="B378" s="7" t="s">
        <v>0</v>
      </c>
      <c r="C378" s="6">
        <f>C308+C376</f>
        <v>1017204389</v>
      </c>
      <c r="D378" s="5"/>
      <c r="E378" s="5"/>
      <c r="F378" s="4"/>
      <c r="G378" s="4"/>
    </row>
  </sheetData>
  <mergeCells count="5">
    <mergeCell ref="A8:A10"/>
    <mergeCell ref="B6:C6"/>
    <mergeCell ref="B3:C3"/>
    <mergeCell ref="B4:C4"/>
    <mergeCell ref="B5:C5"/>
  </mergeCells>
  <pageMargins left="0.70866141732283472" right="0.70866141732283472" top="0.55118110236220474" bottom="0.55118110236220474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Auer-Tendli Judit</dc:creator>
  <cp:lastModifiedBy>Auer-Tendli Judit</cp:lastModifiedBy>
  <dcterms:created xsi:type="dcterms:W3CDTF">2021-05-10T07:15:44Z</dcterms:created>
  <dcterms:modified xsi:type="dcterms:W3CDTF">2021-05-10T07:16:04Z</dcterms:modified>
</cp:coreProperties>
</file>