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. melléklet" sheetId="1" r:id="rId1"/>
  </sheets>
  <externalReferences>
    <externalReference r:id="rId2"/>
  </externalReferences>
  <definedNames>
    <definedName name="_xlnm.Print_Titles" localSheetId="0">'1. melléklet'!$8:$10</definedName>
    <definedName name="_xlnm.Print_Area" localSheetId="0">'1. melléklet'!$A$1:$K$166</definedName>
  </definedNames>
  <calcPr calcId="145621"/>
</workbook>
</file>

<file path=xl/calcChain.xml><?xml version="1.0" encoding="utf-8"?>
<calcChain xmlns="http://schemas.openxmlformats.org/spreadsheetml/2006/main">
  <c r="H154" i="1" l="1"/>
  <c r="J152" i="1"/>
  <c r="I152" i="1"/>
  <c r="K152" i="1" s="1"/>
  <c r="J151" i="1"/>
  <c r="K151" i="1" s="1"/>
  <c r="J150" i="1"/>
  <c r="J154" i="1" s="1"/>
  <c r="I150" i="1"/>
  <c r="J145" i="1"/>
  <c r="I145" i="1"/>
  <c r="H145" i="1"/>
  <c r="K144" i="1"/>
  <c r="K143" i="1"/>
  <c r="K142" i="1"/>
  <c r="K137" i="1"/>
  <c r="K132" i="1"/>
  <c r="J131" i="1"/>
  <c r="I131" i="1"/>
  <c r="K131" i="1" s="1"/>
  <c r="J130" i="1"/>
  <c r="I130" i="1"/>
  <c r="K129" i="1"/>
  <c r="J125" i="1"/>
  <c r="K125" i="1" s="1"/>
  <c r="I125" i="1"/>
  <c r="H125" i="1"/>
  <c r="K124" i="1"/>
  <c r="K123" i="1"/>
  <c r="K122" i="1"/>
  <c r="H118" i="1"/>
  <c r="J117" i="1"/>
  <c r="J118" i="1" s="1"/>
  <c r="I117" i="1"/>
  <c r="I118" i="1" s="1"/>
  <c r="H113" i="1"/>
  <c r="K112" i="1"/>
  <c r="J110" i="1"/>
  <c r="I110" i="1"/>
  <c r="K109" i="1"/>
  <c r="K106" i="1"/>
  <c r="J105" i="1"/>
  <c r="I105" i="1"/>
  <c r="J101" i="1"/>
  <c r="I101" i="1"/>
  <c r="K101" i="1" s="1"/>
  <c r="J96" i="1"/>
  <c r="I96" i="1"/>
  <c r="K95" i="1"/>
  <c r="K94" i="1"/>
  <c r="K93" i="1"/>
  <c r="K92" i="1"/>
  <c r="K91" i="1"/>
  <c r="K88" i="1"/>
  <c r="K87" i="1"/>
  <c r="J82" i="1"/>
  <c r="K82" i="1" s="1"/>
  <c r="I82" i="1"/>
  <c r="K81" i="1"/>
  <c r="K80" i="1"/>
  <c r="H78" i="1"/>
  <c r="K75" i="1"/>
  <c r="K74" i="1"/>
  <c r="K73" i="1"/>
  <c r="K72" i="1"/>
  <c r="J71" i="1"/>
  <c r="I71" i="1"/>
  <c r="K71" i="1" s="1"/>
  <c r="K70" i="1"/>
  <c r="K69" i="1"/>
  <c r="J67" i="1"/>
  <c r="J78" i="1" s="1"/>
  <c r="I67" i="1"/>
  <c r="K66" i="1"/>
  <c r="K59" i="1"/>
  <c r="K58" i="1"/>
  <c r="J57" i="1"/>
  <c r="K57" i="1" s="1"/>
  <c r="I57" i="1"/>
  <c r="I60" i="1" s="1"/>
  <c r="H54" i="1"/>
  <c r="K53" i="1"/>
  <c r="J52" i="1"/>
  <c r="K52" i="1" s="1"/>
  <c r="I52" i="1"/>
  <c r="K51" i="1"/>
  <c r="J50" i="1"/>
  <c r="I50" i="1"/>
  <c r="I54" i="1" s="1"/>
  <c r="H46" i="1"/>
  <c r="J45" i="1"/>
  <c r="K45" i="1" s="1"/>
  <c r="I45" i="1"/>
  <c r="J44" i="1"/>
  <c r="I44" i="1"/>
  <c r="J43" i="1"/>
  <c r="K43" i="1" s="1"/>
  <c r="I43" i="1"/>
  <c r="H40" i="1"/>
  <c r="J39" i="1"/>
  <c r="K39" i="1" s="1"/>
  <c r="I39" i="1"/>
  <c r="J38" i="1"/>
  <c r="I38" i="1"/>
  <c r="J37" i="1"/>
  <c r="I37" i="1"/>
  <c r="I40" i="1" s="1"/>
  <c r="H35" i="1"/>
  <c r="H62" i="1" s="1"/>
  <c r="H83" i="1" s="1"/>
  <c r="H146" i="1" s="1"/>
  <c r="H156" i="1" s="1"/>
  <c r="J34" i="1"/>
  <c r="I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J16" i="1"/>
  <c r="J35" i="1" s="1"/>
  <c r="I16" i="1"/>
  <c r="I35" i="1" s="1"/>
  <c r="K34" i="1" l="1"/>
  <c r="K44" i="1"/>
  <c r="K50" i="1"/>
  <c r="J113" i="1"/>
  <c r="K110" i="1"/>
  <c r="J60" i="1"/>
  <c r="K60" i="1" s="1"/>
  <c r="K145" i="1"/>
  <c r="K38" i="1"/>
  <c r="K96" i="1"/>
  <c r="K117" i="1"/>
  <c r="K16" i="1"/>
  <c r="I46" i="1"/>
  <c r="I62" i="1" s="1"/>
  <c r="J54" i="1"/>
  <c r="K54" i="1" s="1"/>
  <c r="I113" i="1"/>
  <c r="K105" i="1"/>
  <c r="J133" i="1"/>
  <c r="K118" i="1"/>
  <c r="K35" i="1"/>
  <c r="K113" i="1"/>
  <c r="J40" i="1"/>
  <c r="K40" i="1" s="1"/>
  <c r="K130" i="1"/>
  <c r="J46" i="1"/>
  <c r="K46" i="1" s="1"/>
  <c r="I78" i="1"/>
  <c r="K78" i="1" s="1"/>
  <c r="I133" i="1"/>
  <c r="I154" i="1"/>
  <c r="K154" i="1" s="1"/>
  <c r="K67" i="1"/>
  <c r="K150" i="1"/>
  <c r="K37" i="1"/>
  <c r="K133" i="1" l="1"/>
  <c r="J62" i="1"/>
  <c r="I83" i="1"/>
  <c r="I146" i="1" s="1"/>
  <c r="I156" i="1" s="1"/>
  <c r="J83" i="1" l="1"/>
  <c r="K62" i="1"/>
  <c r="J146" i="1" l="1"/>
  <c r="K83" i="1"/>
  <c r="K146" i="1" l="1"/>
  <c r="J156" i="1"/>
  <c r="K156" i="1" s="1"/>
</calcChain>
</file>

<file path=xl/sharedStrings.xml><?xml version="1.0" encoding="utf-8"?>
<sst xmlns="http://schemas.openxmlformats.org/spreadsheetml/2006/main" count="239" uniqueCount="160">
  <si>
    <t>SÁRVÁR VÁROS ÖNKORMÁNYZATA</t>
  </si>
  <si>
    <t>BEVÉTELEINEK FORRÁSONKÉNTI ÖSSZETÉTELE</t>
  </si>
  <si>
    <t>2020. év</t>
  </si>
  <si>
    <t>Ft-ban</t>
  </si>
  <si>
    <t>M  e  g  n  e  v  e  z  é  s:</t>
  </si>
  <si>
    <t>eredeti                 előirányzat</t>
  </si>
  <si>
    <t>módosított előirányzat</t>
  </si>
  <si>
    <t>teljesítés</t>
  </si>
  <si>
    <t>%-a</t>
  </si>
  <si>
    <t>I.</t>
  </si>
  <si>
    <t>HELYI ÖNKORMÁNYZATOK ÁLTALÁNOS MŰKÖDÉSÉNEK ÉS ÁGAZATI FELADATAINAK TÁMOGATÁSA</t>
  </si>
  <si>
    <t>HELYI ÖNKORMÁNYZATOK MŰKÖDÉSÉNEK ÁLTALÁNOS TÁMOGATÁSA</t>
  </si>
  <si>
    <t>1.</t>
  </si>
  <si>
    <t>Települési önkormányzatok működésének támogatása</t>
  </si>
  <si>
    <t>a.</t>
  </si>
  <si>
    <t>önkormányzati hivatal működésének támogatása</t>
  </si>
  <si>
    <t>ebből: beszámítás</t>
  </si>
  <si>
    <t>b.</t>
  </si>
  <si>
    <t>település-üzemeltetéshez kapcsolódó feladatellátás támogatása</t>
  </si>
  <si>
    <t>ba.</t>
  </si>
  <si>
    <t>zöldterület gazdálkodással kapcsolatos feladatok ellátásának támogatása</t>
  </si>
  <si>
    <t>bb.</t>
  </si>
  <si>
    <t>közvilágítás fenntartásának támogatása</t>
  </si>
  <si>
    <t>bc.</t>
  </si>
  <si>
    <t>köztemető fenntartással kapcsolatos feladatok támogatása</t>
  </si>
  <si>
    <t>bd.</t>
  </si>
  <si>
    <t>közutak fenntartásának támogatása</t>
  </si>
  <si>
    <t>c.</t>
  </si>
  <si>
    <t>egyéb önkormányzati feladatok támogatása</t>
  </si>
  <si>
    <t>d.  Lakott külterületettel kapcsolatos feladatok támogatása</t>
  </si>
  <si>
    <t>ebből.beszámítás</t>
  </si>
  <si>
    <t>e.</t>
  </si>
  <si>
    <t>Üdülőhelyi feladatok támogatása</t>
  </si>
  <si>
    <t>ebből:beszámítás</t>
  </si>
  <si>
    <t>2.</t>
  </si>
  <si>
    <t>Nem közművel összegyűjtött háztartási szennyvíz ártalmatlanítása</t>
  </si>
  <si>
    <t>3.</t>
  </si>
  <si>
    <t>Bérkompenzáció 2019. december hó, 2020. év</t>
  </si>
  <si>
    <t>Települési önkormányzatok működésének támogatása összesen:</t>
  </si>
  <si>
    <t>II.</t>
  </si>
  <si>
    <t>Települési önkormányzatok egyes köznevelési feladatainak támogatása</t>
  </si>
  <si>
    <t>Óvodapedagógusok, és az óvodapedagógusok nevelő munkáját közvetlenül segítők bértámogatása</t>
  </si>
  <si>
    <t>Óvodaműködtetési  támogatás</t>
  </si>
  <si>
    <t>Kiegészítő támogatások a pegadógusok minősítéséből adódó többletkiadásokhoz</t>
  </si>
  <si>
    <t>Települési önkormányzatok egyes köznevelési feladatainak támogatása összesen:</t>
  </si>
  <si>
    <t>III.</t>
  </si>
  <si>
    <t>Települési önkormányzatok szociális, gyermekjóléti és gyermekétkeztetési feladatainak támogatása</t>
  </si>
  <si>
    <t>Egyes szociális és gyermekjóléti feladatok támogatása</t>
  </si>
  <si>
    <t>Gyermekétkeztetés támogatása</t>
  </si>
  <si>
    <t>Szociális ágazati összevont pótlék támogatása</t>
  </si>
  <si>
    <t>Települési önkormányzatok szociális, gyermekjóléti és gyermekétkeztetési feladatainak támogatása összesen:</t>
  </si>
  <si>
    <t>IV.</t>
  </si>
  <si>
    <t>Települési önkormányzatok kulturális feladatainak támogatása</t>
  </si>
  <si>
    <t>Könyvtári, közművelődési és múzeumi feladatok támogatása</t>
  </si>
  <si>
    <t>d.</t>
  </si>
  <si>
    <t>települési önkormányzatok nyilvános könyvtári és közművelődési feladatainak támogatása</t>
  </si>
  <si>
    <t>települési önkormányzatok muzeális intézményi feladatainak támogatása</t>
  </si>
  <si>
    <t>Kulturális illetménypótlék támogatása</t>
  </si>
  <si>
    <t>Könyvtári érdekeltségnövelő támogatás</t>
  </si>
  <si>
    <t>Települési önkormányzatok kulturális feladatainak támogatása összesen:</t>
  </si>
  <si>
    <t>V.</t>
  </si>
  <si>
    <t xml:space="preserve">Működési célú költségvetetési támogatások és kiegészítő támogatások </t>
  </si>
  <si>
    <t xml:space="preserve">Idegenforgalmi adóhoz kapcsolódó kiegészítő támogatás címén </t>
  </si>
  <si>
    <t>1746/2020.(XI.11.) Korm. határozat alapján a Belügyminisztérium támogatása tartozás rendezése támogatás nyújtásával megvalósítása érdekében</t>
  </si>
  <si>
    <t>BM támogatás "Tisztítsuk meg az országot" projekt támogatása</t>
  </si>
  <si>
    <t xml:space="preserve">Működési célú költségvetési támogatások és kiegészítő támogatások </t>
  </si>
  <si>
    <t>Helyi önkormányzatok  működésének  általános támogatása összesen:</t>
  </si>
  <si>
    <t>Egyéb működési célú támogatások bevételei államháztartáson belülről</t>
  </si>
  <si>
    <t>gyermekvédelmi támogatások</t>
  </si>
  <si>
    <t>egészségügyi alapellátás feladatainak támogatása - NEAK</t>
  </si>
  <si>
    <t>Közfoglalkoztatottak támogatása</t>
  </si>
  <si>
    <t>4.</t>
  </si>
  <si>
    <t xml:space="preserve">Bérkompenzáció </t>
  </si>
  <si>
    <t>5.</t>
  </si>
  <si>
    <t>Sárvár Térsége Többcélú Kistérségi Társulás központi háziorvosi ügyelet támogatása</t>
  </si>
  <si>
    <t>6.</t>
  </si>
  <si>
    <t>Répceszentgyörgy Község Önkormányzata központi háziorvosi ügyelet támogatása</t>
  </si>
  <si>
    <t>7.</t>
  </si>
  <si>
    <t>Nyári diákmunka program támogatása</t>
  </si>
  <si>
    <t>8.</t>
  </si>
  <si>
    <t>Kullturális intézményben dolgozók béremelésének támogatása</t>
  </si>
  <si>
    <t>9.</t>
  </si>
  <si>
    <t>Magyar Művészeti  Akadémia támogatása - Várkörút programok</t>
  </si>
  <si>
    <t>10.</t>
  </si>
  <si>
    <t>Házi segítségnyújtási feladatokhoz Sitke Község Önkormányzata hozzájárulása</t>
  </si>
  <si>
    <t>11.</t>
  </si>
  <si>
    <t>Identitás és kohézió megerősítése TOP-5.3.1.-16-VS1-2018-00006</t>
  </si>
  <si>
    <t>12.</t>
  </si>
  <si>
    <t>Önkormányzati Hivatal működésének támogatása</t>
  </si>
  <si>
    <t>13.</t>
  </si>
  <si>
    <t>Család és Gyermekjóléti Szolgálat támogatása</t>
  </si>
  <si>
    <t>Egyéb működési célú támogatások bevételei államháztartáson belülről összesen:</t>
  </si>
  <si>
    <t>Elvonások és befizetések bevételei</t>
  </si>
  <si>
    <t>Intézmények 2020. évi szabad maradványainak elvonása</t>
  </si>
  <si>
    <t>Előző éveket érintő  zárszámadás kamat visszautalása</t>
  </si>
  <si>
    <t>MŰKÖDÉSI CÉLÚ TÁMOGATÁSOK ÁLLAMHÁZTARTÁSON BELÜLRŐL ÖSSZESEN:</t>
  </si>
  <si>
    <t>FELHALMOZÁSI CÉLÚ TÁMOGATÁSOK ÁLLAMHÁZTARTÁSON BELÜLRŐL</t>
  </si>
  <si>
    <t>Felhalmozási célú önkormányzati támogatások</t>
  </si>
  <si>
    <t>Belterületi utak, járdák, hidak felújítása BM támogatás</t>
  </si>
  <si>
    <t>Közművelődési érdekeltségnövelő támogatás</t>
  </si>
  <si>
    <t>Egyéb felhalmozási célú támogatások bevételei államháztartáson belülről</t>
  </si>
  <si>
    <t>A kerékpáros turizmus fejlesztése Sárváron TOP -1.2.1-16-VS1-2017-00002</t>
  </si>
  <si>
    <t>Bölcsődei férőhelyek bővítése Sárváron, azonosítószáma: TOP-1.4.1-18-VS1-2019-00004.</t>
  </si>
  <si>
    <t>Kerékpáros turizmus fejlesztése a sárvári szabadidő- és pihenőparkban, azonosítószáma: TOP-1.2.1-15-VS1-2019-00008.</t>
  </si>
  <si>
    <t>Országos Futópálya-építési Program keretében elnyert támogatás rekortán borítású futópálya kiépítéséhez</t>
  </si>
  <si>
    <r>
      <t xml:space="preserve"> </t>
    </r>
    <r>
      <rPr>
        <sz val="10"/>
        <color indexed="8"/>
        <rFont val="Times New Roman"/>
        <family val="1"/>
        <charset val="238"/>
      </rPr>
      <t xml:space="preserve">TOP-1.2.1-15-VS1-2016-00002; 5. sz. időközi elszámolása   </t>
    </r>
  </si>
  <si>
    <r>
      <t xml:space="preserve"> </t>
    </r>
    <r>
      <rPr>
        <sz val="10"/>
        <color indexed="8"/>
        <rFont val="Times New Roman"/>
        <family val="1"/>
        <charset val="238"/>
      </rPr>
      <t>TOP-1.4.1-15-00001 Bölcsöde felúj.támogatás. 7.sz. időközi elszámolása</t>
    </r>
  </si>
  <si>
    <t>KÖZHATALMI BEVÉTELEK</t>
  </si>
  <si>
    <t>Értékesítési és forgalmi adók</t>
  </si>
  <si>
    <t>helyi iparűzési adó</t>
  </si>
  <si>
    <t>Gépjárműadók</t>
  </si>
  <si>
    <t>gépjárműadó helyi önkormányzatot megillető része</t>
  </si>
  <si>
    <t>Egyéb áruhasználati és szolgáltatási adók</t>
  </si>
  <si>
    <t>Idegenforgalmi adó</t>
  </si>
  <si>
    <t>talajterhelési díj</t>
  </si>
  <si>
    <t>Egyéb közhatalmi bevételek</t>
  </si>
  <si>
    <t>Igazgatási szolgáltatási díjak</t>
  </si>
  <si>
    <t>Egyéb bírságok</t>
  </si>
  <si>
    <t>Helyi adópótlék, adóbírság</t>
  </si>
  <si>
    <t>Jövedelemadók</t>
  </si>
  <si>
    <t>Termőföld bérbeadásából származó jövedelem utáni szja</t>
  </si>
  <si>
    <t>KÖZHATALMI BEVÉTELEK ÖSSZESEN:</t>
  </si>
  <si>
    <t xml:space="preserve">IV. </t>
  </si>
  <si>
    <t>MŰKÖDÉSI BEVÉTELEK</t>
  </si>
  <si>
    <t>Intézményi működési bevételek</t>
  </si>
  <si>
    <t>MŰKÖDÉSI BEVÉTELEK ÖSSZESEN:</t>
  </si>
  <si>
    <t>FELHALMOZÁSI BEVÉTELEK</t>
  </si>
  <si>
    <t>Ingatlanok értékesítése</t>
  </si>
  <si>
    <t>önkormányzati ingatlanok értékesítése</t>
  </si>
  <si>
    <t>önkormányzati bérlakás értékesítések  törlesztő részleteinek bevétele</t>
  </si>
  <si>
    <t>Egyéb tárgyi eszközök értékesítése</t>
  </si>
  <si>
    <t>FELHALMOZÁSI BEVÉTELEK ÖSSZESEN:</t>
  </si>
  <si>
    <t>VI.</t>
  </si>
  <si>
    <t>MŰKÖDÉSI CÉLÚ ÁTVETT PÉNZESZKÖZÖK</t>
  </si>
  <si>
    <t>működési célú visszatérítendő támogatások, kölcsönök visszatérülése államháztartáson kívülről</t>
  </si>
  <si>
    <t>Kamatmentes szociális és temetési kölcsön törlesztése</t>
  </si>
  <si>
    <t>Egyéb működési célú átvett pénzeszközök (Intézményi költségvetésben szereplő)</t>
  </si>
  <si>
    <t>Koronavírus elleni védekezésre felajánlott támogatási összegek</t>
  </si>
  <si>
    <t>Zöld Pont Kft. Számla megszüntetés miatti átvétel</t>
  </si>
  <si>
    <t>MŰKÖDÉSI CÉLÚ ÁTVETT PÉNZESZKÖZÖK ÖSSZESEN:</t>
  </si>
  <si>
    <t>VII.</t>
  </si>
  <si>
    <t>FELHALMOZÁSI CÉLÚ ÁTVETT PÉNZESZKÖZÖK</t>
  </si>
  <si>
    <t>felhalmozási célú visszatérítendő támogatások, kölcsönök visszatérülése államháztartáson kívülről</t>
  </si>
  <si>
    <t>Első lakáshoz jutók lakásépítési és -vásárlási kölcsönének törlesztése</t>
  </si>
  <si>
    <t>Sárvári Gyógyfürdő Kft. tagi kölcsön visszatérülése</t>
  </si>
  <si>
    <t>Sárvári Zöld Pont Kft. tagi kölcsön visszatérülése</t>
  </si>
  <si>
    <t>Sárvári Sportfólió Kft. tagi kölcsön visszatérülése</t>
  </si>
  <si>
    <t>Egyéb felhalmozási célú átvett pénzeszközök</t>
  </si>
  <si>
    <t xml:space="preserve">  lakosságtól: szennyvízcsatorna hálózatra</t>
  </si>
  <si>
    <t>"WiFi4EU - az internetkapcsolat helyi közösségekben történő előmozdítása" projekt támogatása</t>
  </si>
  <si>
    <t>Egyéb felhalmozási  célú átvett pénzeszközök (Intézményi költségvetésben szereplő)</t>
  </si>
  <si>
    <t>FELHALMOZÁSI CÉLÚ ÁTVETT PÉNZESZKÖZÖK ÖSSZESEN:</t>
  </si>
  <si>
    <t>KÖLTSÉGVETÉSI BEVÉTELEK</t>
  </si>
  <si>
    <t>VIII.</t>
  </si>
  <si>
    <t>FINANSZÍROZÁSI BEVÉTELEK</t>
  </si>
  <si>
    <t>Előző évi költségvetési maradvány igénybevétele</t>
  </si>
  <si>
    <t>előző évi költségvetési maradvány igénybevétele előző évről áthúzódó feladatokra</t>
  </si>
  <si>
    <t xml:space="preserve">előző évben  megelőlegezett állami támogatás </t>
  </si>
  <si>
    <t>intézmények előző évi költségvetési maradványának igénybevétele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</si>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</sst>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1"/>
      <name val="Arial CE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horizontal="left"/>
    </xf>
    <xf numFmtId="164" fontId="5" fillId="0" borderId="0" xfId="1" applyNumberFormat="1" applyFont="1" applyAlignment="1"/>
    <xf numFmtId="0" fontId="5" fillId="0" borderId="0" xfId="0" applyFont="1" applyAlignment="1"/>
    <xf numFmtId="0" fontId="2" fillId="0" borderId="0" xfId="0" applyFont="1"/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/>
    <xf numFmtId="0" fontId="7" fillId="0" borderId="5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164" fontId="8" fillId="0" borderId="0" xfId="1" applyNumberFormat="1" applyFont="1"/>
    <xf numFmtId="0" fontId="8" fillId="0" borderId="0" xfId="0" applyFont="1" applyAlignment="1">
      <alignment vertical="justify"/>
    </xf>
    <xf numFmtId="164" fontId="8" fillId="0" borderId="0" xfId="1" applyNumberFormat="1" applyFont="1" applyAlignment="1">
      <alignment wrapText="1"/>
    </xf>
    <xf numFmtId="3" fontId="8" fillId="0" borderId="0" xfId="1" applyNumberFormat="1" applyFont="1" applyAlignment="1">
      <alignment horizontal="right" wrapText="1"/>
    </xf>
    <xf numFmtId="0" fontId="3" fillId="0" borderId="0" xfId="0" applyFont="1"/>
    <xf numFmtId="3" fontId="3" fillId="0" borderId="0" xfId="1" applyNumberFormat="1" applyFont="1" applyAlignment="1">
      <alignment horizontal="right"/>
    </xf>
    <xf numFmtId="165" fontId="3" fillId="0" borderId="0" xfId="0" applyNumberFormat="1" applyFont="1"/>
    <xf numFmtId="0" fontId="3" fillId="0" borderId="0" xfId="0" applyFont="1" applyAlignment="1">
      <alignment vertical="justify"/>
    </xf>
    <xf numFmtId="0" fontId="2" fillId="0" borderId="0" xfId="0" applyFont="1" applyAlignment="1"/>
    <xf numFmtId="3" fontId="3" fillId="0" borderId="0" xfId="1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164" fontId="11" fillId="0" borderId="0" xfId="1" applyNumberFormat="1" applyFont="1"/>
    <xf numFmtId="165" fontId="11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left" wrapText="1"/>
    </xf>
    <xf numFmtId="0" fontId="4" fillId="0" borderId="0" xfId="0" applyFont="1"/>
    <xf numFmtId="0" fontId="14" fillId="0" borderId="0" xfId="0" applyFont="1" applyAlignment="1">
      <alignment wrapText="1"/>
    </xf>
    <xf numFmtId="3" fontId="15" fillId="0" borderId="0" xfId="1" applyNumberFormat="1" applyFont="1" applyAlignment="1">
      <alignment horizontal="right" wrapText="1"/>
    </xf>
    <xf numFmtId="3" fontId="0" fillId="0" borderId="0" xfId="0" applyNumberFormat="1"/>
    <xf numFmtId="0" fontId="15" fillId="0" borderId="0" xfId="0" applyFont="1" applyAlignment="1">
      <alignment horizontal="left" wrapText="1"/>
    </xf>
    <xf numFmtId="3" fontId="15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3" fontId="9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0" fontId="9" fillId="0" borderId="0" xfId="0" applyFont="1" applyAlignment="1">
      <alignment vertical="justify"/>
    </xf>
    <xf numFmtId="0" fontId="7" fillId="0" borderId="0" xfId="2" applyFont="1" applyAlignment="1">
      <alignment horizontal="left"/>
    </xf>
    <xf numFmtId="3" fontId="7" fillId="0" borderId="0" xfId="1" applyNumberFormat="1" applyFont="1" applyBorder="1" applyAlignment="1">
      <alignment horizontal="right"/>
    </xf>
    <xf numFmtId="0" fontId="7" fillId="0" borderId="0" xfId="2" applyFont="1" applyAlignment="1">
      <alignment horizontal="left" wrapText="1"/>
    </xf>
    <xf numFmtId="3" fontId="7" fillId="0" borderId="0" xfId="1" applyNumberFormat="1" applyFont="1" applyFill="1" applyBorder="1" applyAlignment="1">
      <alignment horizontal="right"/>
    </xf>
    <xf numFmtId="0" fontId="7" fillId="0" borderId="0" xfId="2" applyFont="1" applyAlignment="1">
      <alignment vertical="center"/>
    </xf>
    <xf numFmtId="0" fontId="0" fillId="0" borderId="0" xfId="0" applyFont="1"/>
    <xf numFmtId="3" fontId="5" fillId="0" borderId="0" xfId="1" applyNumberFormat="1" applyFont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 wrapText="1"/>
    </xf>
    <xf numFmtId="0" fontId="0" fillId="0" borderId="0" xfId="0" applyFill="1"/>
    <xf numFmtId="0" fontId="2" fillId="0" borderId="0" xfId="0" applyFont="1" applyFill="1"/>
    <xf numFmtId="0" fontId="7" fillId="0" borderId="0" xfId="2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3" fontId="8" fillId="0" borderId="0" xfId="1" applyNumberFormat="1" applyFont="1" applyFill="1" applyAlignment="1">
      <alignment horizontal="right" wrapText="1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horizontal="left" vertical="center"/>
    </xf>
    <xf numFmtId="164" fontId="18" fillId="0" borderId="0" xfId="2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2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3" fontId="3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3" fontId="8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20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8" fillId="0" borderId="0" xfId="0" applyFont="1" applyAlignment="1">
      <alignment horizontal="left" wrapText="1"/>
    </xf>
    <xf numFmtId="0" fontId="5" fillId="0" borderId="0" xfId="2" applyFont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7" fillId="0" borderId="0" xfId="2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Fill="1" applyAlignment="1">
      <alignment horizontal="left" wrapText="1"/>
    </xf>
    <xf numFmtId="0" fontId="8" fillId="0" borderId="0" xfId="0" applyFont="1" applyAlignment="1">
      <alignment horizontal="center" wrapTex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horizontal="left" wrapText="1"/>
    </xf>
  </cellXfs>
  <cellStyles count="16">
    <cellStyle name="Ezres 2" xfId="3"/>
    <cellStyle name="Ezres 2 2" xfId="4"/>
    <cellStyle name="Ezres 2 3" xfId="5"/>
    <cellStyle name="Ezres 3" xfId="1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TGV99" xfId="2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esb/AppData/Local/Microsoft/Windows/INetCache/Content.Outlook/G7SI0XX0/2020.%20&#233;vi%20besz&#225;mol&#243;%20-%20mell&#233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bev. forrásonként"/>
      <sheetName val="2. bev.intézm."/>
      <sheetName val="3.működési bevételek"/>
      <sheetName val="4.felhalmozási bevételek "/>
      <sheetName val="5.finanszírozási bev."/>
      <sheetName val="6. köt. önként váll. bevét."/>
      <sheetName val="7.intézményfinanszírozás"/>
      <sheetName val="8. kiadások"/>
      <sheetName val="9. működ.kiad."/>
      <sheetName val="10. felhalmozási kiadások"/>
      <sheetName val="11. finanszírozási kiadások"/>
      <sheetName val="12.köt.önk.állmig. fel."/>
      <sheetName val="13. működési pe. átad. "/>
      <sheetName val="14.szoc. kiadások "/>
      <sheetName val="15.Beruházások"/>
      <sheetName val="16. Felújítások"/>
      <sheetName val="17. közgazd.mérleg"/>
      <sheetName val="18 pénzeszközök "/>
      <sheetName val="19.Mérleg "/>
      <sheetName val="20.mérleg intézm."/>
      <sheetName val="21. Vagyon kim."/>
      <sheetName val="22. Összesített vagyon "/>
      <sheetName val="23.SKÖH vagyon "/>
      <sheetName val="24. Önk.vagyona"/>
      <sheetName val="25.IGESZ és int."/>
      <sheetName val="26. részesedések"/>
      <sheetName val="27.maradvány"/>
      <sheetName val="28. maradvány intézm."/>
      <sheetName val="29.kezességv."/>
      <sheetName val="30. többéve kihat.felad."/>
      <sheetName val="31. létszám"/>
      <sheetName val="32. közvetett tám."/>
      <sheetName val="33. juttatások"/>
      <sheetName val="34.EU támog."/>
      <sheetName val="35.AKÜ fizetési köt."/>
      <sheetName val="36. eredménykim."/>
      <sheetName val="37. TE. állományának alakulása"/>
      <sheetName val="38.eszközök értékv. "/>
      <sheetName val="39. kiegészítő tájékoztató  "/>
      <sheetName val="40. melléklet"/>
      <sheetName val="41. melléklet"/>
      <sheetName val="42. melléklet"/>
      <sheetName val="43. melléklet"/>
      <sheetName val="44. melléklet"/>
      <sheetName val="45. melléklet"/>
      <sheetName val=" 46. melléklet"/>
      <sheetName val="47. melléklet"/>
      <sheetName val="48.melléklet"/>
      <sheetName val="49. melléklet"/>
      <sheetName val="50. melléklet"/>
    </sheetNames>
    <sheetDataSet>
      <sheetData sheetId="0"/>
      <sheetData sheetId="1"/>
      <sheetData sheetId="2"/>
      <sheetData sheetId="3">
        <row r="22">
          <cell r="M22">
            <v>257244221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V179"/>
  <sheetViews>
    <sheetView tabSelected="1" zoomScaleNormal="100" workbookViewId="0">
      <selection activeCell="A6" sqref="A6:K6"/>
    </sheetView>
  </sheetViews>
  <sheetFormatPr defaultRowHeight="12.75" x14ac:dyDescent="0.2"/>
  <cols>
    <col min="1" max="1" width="3.7109375" customWidth="1"/>
    <col min="2" max="2" width="3.42578125" customWidth="1"/>
    <col min="3" max="3" width="4.28515625" customWidth="1"/>
    <col min="4" max="4" width="4" customWidth="1"/>
    <col min="5" max="5" width="3.42578125" customWidth="1"/>
    <col min="6" max="6" width="43.28515625" customWidth="1"/>
    <col min="7" max="7" width="2.85546875" customWidth="1"/>
    <col min="8" max="8" width="15.28515625" customWidth="1"/>
    <col min="9" max="10" width="17" customWidth="1"/>
    <col min="11" max="11" width="9" customWidth="1"/>
    <col min="13" max="13" width="15" customWidth="1"/>
    <col min="14" max="14" width="19.7109375" customWidth="1"/>
    <col min="16" max="16" width="12.7109375" bestFit="1" customWidth="1"/>
  </cols>
  <sheetData>
    <row r="2" spans="1:12" ht="4.5" customHeight="1" x14ac:dyDescent="0.2">
      <c r="A2" s="1"/>
      <c r="B2" s="1"/>
      <c r="C2" s="1"/>
      <c r="D2" s="1"/>
      <c r="E2" s="1"/>
      <c r="F2" s="1"/>
      <c r="G2" s="1"/>
      <c r="H2" s="2"/>
      <c r="I2" s="2"/>
      <c r="J2" s="2"/>
      <c r="K2" s="3"/>
      <c r="L2" s="4"/>
    </row>
    <row r="3" spans="1:12" ht="16.5" customHeight="1" x14ac:dyDescent="0.2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4"/>
    </row>
    <row r="4" spans="1:12" ht="18" customHeight="1" x14ac:dyDescent="0.2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4"/>
    </row>
    <row r="5" spans="1:12" x14ac:dyDescent="0.2">
      <c r="A5" s="88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4"/>
    </row>
    <row r="6" spans="1:12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4"/>
    </row>
    <row r="7" spans="1:12" ht="8.25" customHeight="1" thickBot="1" x14ac:dyDescent="0.25">
      <c r="A7" s="5"/>
      <c r="B7" s="5"/>
      <c r="C7" s="6"/>
      <c r="D7" s="6"/>
      <c r="E7" s="6"/>
      <c r="F7" s="7"/>
      <c r="G7" s="7"/>
      <c r="H7" s="89" t="s">
        <v>3</v>
      </c>
      <c r="I7" s="89"/>
      <c r="J7" s="89"/>
      <c r="K7" s="89"/>
      <c r="L7" s="4"/>
    </row>
    <row r="8" spans="1:12" ht="15.75" customHeight="1" x14ac:dyDescent="0.2">
      <c r="A8" s="90" t="s">
        <v>4</v>
      </c>
      <c r="B8" s="91"/>
      <c r="C8" s="91"/>
      <c r="D8" s="91"/>
      <c r="E8" s="91"/>
      <c r="F8" s="91"/>
      <c r="G8" s="92"/>
      <c r="H8" s="99" t="s">
        <v>5</v>
      </c>
      <c r="I8" s="99" t="s">
        <v>6</v>
      </c>
      <c r="J8" s="99" t="s">
        <v>7</v>
      </c>
      <c r="K8" s="8" t="s">
        <v>7</v>
      </c>
      <c r="L8" s="4"/>
    </row>
    <row r="9" spans="1:12" ht="15" customHeight="1" x14ac:dyDescent="0.2">
      <c r="A9" s="93"/>
      <c r="B9" s="94"/>
      <c r="C9" s="94"/>
      <c r="D9" s="94"/>
      <c r="E9" s="94"/>
      <c r="F9" s="94"/>
      <c r="G9" s="95"/>
      <c r="H9" s="100"/>
      <c r="I9" s="100"/>
      <c r="J9" s="100"/>
      <c r="K9" s="9"/>
      <c r="L9" s="4"/>
    </row>
    <row r="10" spans="1:12" ht="17.25" customHeight="1" thickBot="1" x14ac:dyDescent="0.25">
      <c r="A10" s="96"/>
      <c r="B10" s="97"/>
      <c r="C10" s="97"/>
      <c r="D10" s="97"/>
      <c r="E10" s="97"/>
      <c r="F10" s="97"/>
      <c r="G10" s="98"/>
      <c r="H10" s="101"/>
      <c r="I10" s="101"/>
      <c r="J10" s="101"/>
      <c r="K10" s="10" t="s">
        <v>8</v>
      </c>
      <c r="L10" s="4"/>
    </row>
    <row r="11" spans="1:12" ht="5.25" customHeight="1" x14ac:dyDescent="0.2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3"/>
      <c r="L11" s="4"/>
    </row>
    <row r="12" spans="1:12" ht="36" customHeight="1" x14ac:dyDescent="0.2">
      <c r="A12" s="14" t="s">
        <v>9</v>
      </c>
      <c r="B12" s="87" t="s">
        <v>10</v>
      </c>
      <c r="C12" s="87"/>
      <c r="D12" s="87"/>
      <c r="E12" s="87"/>
      <c r="F12" s="87"/>
      <c r="G12" s="87"/>
      <c r="H12" s="15"/>
      <c r="I12" s="15"/>
      <c r="J12" s="15"/>
      <c r="K12" s="16"/>
      <c r="L12" s="4"/>
    </row>
    <row r="13" spans="1:12" ht="18" customHeight="1" x14ac:dyDescent="0.2">
      <c r="A13" s="17"/>
      <c r="B13" s="17" t="s">
        <v>9</v>
      </c>
      <c r="C13" s="17" t="s">
        <v>11</v>
      </c>
      <c r="D13" s="17"/>
      <c r="E13" s="17"/>
      <c r="F13" s="17"/>
      <c r="G13" s="17"/>
      <c r="H13" s="18"/>
      <c r="I13" s="18"/>
      <c r="J13" s="18"/>
      <c r="K13" s="17"/>
      <c r="L13" s="4"/>
    </row>
    <row r="14" spans="1:12" ht="7.5" customHeight="1" x14ac:dyDescent="0.2">
      <c r="A14" s="17"/>
      <c r="B14" s="17"/>
      <c r="C14" s="19"/>
      <c r="D14" s="87"/>
      <c r="E14" s="87"/>
      <c r="F14" s="87"/>
      <c r="G14" s="15"/>
      <c r="H14" s="20"/>
      <c r="I14" s="20"/>
      <c r="J14" s="20"/>
      <c r="K14" s="16"/>
      <c r="L14" s="4"/>
    </row>
    <row r="15" spans="1:12" ht="29.25" customHeight="1" x14ac:dyDescent="0.2">
      <c r="A15" s="17"/>
      <c r="B15" s="17"/>
      <c r="C15" s="19" t="s">
        <v>12</v>
      </c>
      <c r="D15" s="17"/>
      <c r="E15" s="103" t="s">
        <v>13</v>
      </c>
      <c r="F15" s="103"/>
      <c r="G15" s="15"/>
      <c r="H15" s="21"/>
      <c r="I15" s="21"/>
      <c r="J15" s="21"/>
      <c r="K15" s="16"/>
      <c r="L15" s="4"/>
    </row>
    <row r="16" spans="1:12" x14ac:dyDescent="0.2">
      <c r="A16" s="22"/>
      <c r="B16" s="22"/>
      <c r="C16" s="22"/>
      <c r="D16" s="22" t="s">
        <v>14</v>
      </c>
      <c r="E16" s="22" t="s">
        <v>15</v>
      </c>
      <c r="F16" s="4"/>
      <c r="G16" s="4"/>
      <c r="H16" s="23">
        <v>183337400</v>
      </c>
      <c r="I16" s="23">
        <f>183337400+33627100+4838294+1017444</f>
        <v>222820238</v>
      </c>
      <c r="J16" s="23">
        <f>183337400+33627100+4838294+1017444</f>
        <v>222820238</v>
      </c>
      <c r="K16" s="24">
        <f>J16/I16*100</f>
        <v>100</v>
      </c>
      <c r="L16" s="4"/>
    </row>
    <row r="17" spans="1:19" x14ac:dyDescent="0.2">
      <c r="A17" s="22"/>
      <c r="B17" s="22"/>
      <c r="C17" s="22"/>
      <c r="D17" s="22"/>
      <c r="E17" s="22"/>
      <c r="F17" s="22" t="s">
        <v>16</v>
      </c>
      <c r="G17" s="22"/>
      <c r="H17" s="23">
        <v>-74767267</v>
      </c>
      <c r="I17" s="23">
        <v>-74767267</v>
      </c>
      <c r="J17" s="23">
        <v>-74767267</v>
      </c>
      <c r="K17" s="24">
        <f t="shared" ref="K17:K78" si="0">J17/I17*100</f>
        <v>100</v>
      </c>
      <c r="L17" s="4"/>
    </row>
    <row r="18" spans="1:19" ht="24" customHeight="1" x14ac:dyDescent="0.2">
      <c r="A18" s="22"/>
      <c r="B18" s="22"/>
      <c r="C18" s="22"/>
      <c r="D18" s="25" t="s">
        <v>17</v>
      </c>
      <c r="E18" s="104" t="s">
        <v>18</v>
      </c>
      <c r="F18" s="105"/>
      <c r="G18" s="26"/>
      <c r="H18" s="27"/>
      <c r="I18" s="27"/>
      <c r="J18" s="27"/>
      <c r="K18" s="24"/>
      <c r="L18" s="4"/>
    </row>
    <row r="19" spans="1:19" ht="25.5" x14ac:dyDescent="0.2">
      <c r="A19" s="22"/>
      <c r="B19" s="22"/>
      <c r="C19" s="22"/>
      <c r="D19" s="22"/>
      <c r="E19" s="28" t="s">
        <v>19</v>
      </c>
      <c r="F19" s="29" t="s">
        <v>20</v>
      </c>
      <c r="G19" s="29"/>
      <c r="H19" s="23">
        <v>23274720</v>
      </c>
      <c r="I19" s="23">
        <v>23274720</v>
      </c>
      <c r="J19" s="23">
        <v>23274720</v>
      </c>
      <c r="K19" s="24">
        <f t="shared" si="0"/>
        <v>100</v>
      </c>
      <c r="L19" s="4"/>
    </row>
    <row r="20" spans="1:19" x14ac:dyDescent="0.2">
      <c r="A20" s="22"/>
      <c r="B20" s="22"/>
      <c r="C20" s="22"/>
      <c r="D20" s="22"/>
      <c r="E20" s="22"/>
      <c r="F20" s="22" t="s">
        <v>16</v>
      </c>
      <c r="G20" s="22"/>
      <c r="H20" s="23">
        <v>-23274720</v>
      </c>
      <c r="I20" s="23">
        <v>-23274720</v>
      </c>
      <c r="J20" s="23">
        <v>-23274720</v>
      </c>
      <c r="K20" s="24">
        <f t="shared" si="0"/>
        <v>100</v>
      </c>
      <c r="L20" s="4"/>
    </row>
    <row r="21" spans="1:19" x14ac:dyDescent="0.2">
      <c r="A21" s="22"/>
      <c r="B21" s="22"/>
      <c r="C21" s="22"/>
      <c r="D21" s="22"/>
      <c r="E21" s="22" t="s">
        <v>21</v>
      </c>
      <c r="F21" s="29" t="s">
        <v>22</v>
      </c>
      <c r="G21" s="29"/>
      <c r="H21" s="23">
        <v>41280000</v>
      </c>
      <c r="I21" s="23">
        <v>41280000</v>
      </c>
      <c r="J21" s="23">
        <v>41280000</v>
      </c>
      <c r="K21" s="24">
        <f t="shared" si="0"/>
        <v>100</v>
      </c>
      <c r="L21" s="4"/>
    </row>
    <row r="22" spans="1:19" x14ac:dyDescent="0.2">
      <c r="A22" s="22"/>
      <c r="B22" s="22"/>
      <c r="C22" s="22"/>
      <c r="D22" s="22"/>
      <c r="E22" s="22"/>
      <c r="F22" s="22" t="s">
        <v>16</v>
      </c>
      <c r="G22" s="22"/>
      <c r="H22" s="23">
        <v>-41280000</v>
      </c>
      <c r="I22" s="23">
        <v>-41280000</v>
      </c>
      <c r="J22" s="23">
        <v>-41280000</v>
      </c>
      <c r="K22" s="24">
        <f t="shared" si="0"/>
        <v>100</v>
      </c>
      <c r="L22" s="4"/>
    </row>
    <row r="23" spans="1:19" ht="24" customHeight="1" x14ac:dyDescent="0.2">
      <c r="A23" s="22"/>
      <c r="B23" s="22"/>
      <c r="C23" s="22"/>
      <c r="D23" s="22"/>
      <c r="E23" s="30" t="s">
        <v>23</v>
      </c>
      <c r="F23" s="29" t="s">
        <v>24</v>
      </c>
      <c r="G23" s="29"/>
      <c r="H23" s="23">
        <v>11078392</v>
      </c>
      <c r="I23" s="23">
        <v>11078392</v>
      </c>
      <c r="J23" s="23">
        <v>11078392</v>
      </c>
      <c r="K23" s="24">
        <f t="shared" si="0"/>
        <v>100</v>
      </c>
      <c r="L23" s="4"/>
    </row>
    <row r="24" spans="1:19" x14ac:dyDescent="0.2">
      <c r="A24" s="22"/>
      <c r="B24" s="22"/>
      <c r="C24" s="22"/>
      <c r="D24" s="22"/>
      <c r="E24" s="22"/>
      <c r="F24" s="22" t="s">
        <v>16</v>
      </c>
      <c r="G24" s="22"/>
      <c r="H24" s="23">
        <v>-11078392</v>
      </c>
      <c r="I24" s="23">
        <v>-11078392</v>
      </c>
      <c r="J24" s="23">
        <v>-11078392</v>
      </c>
      <c r="K24" s="24">
        <f t="shared" si="0"/>
        <v>100</v>
      </c>
      <c r="L24" s="4"/>
    </row>
    <row r="25" spans="1:19" x14ac:dyDescent="0.2">
      <c r="A25" s="22"/>
      <c r="B25" s="22"/>
      <c r="C25" s="22"/>
      <c r="D25" s="22"/>
      <c r="E25" s="22" t="s">
        <v>25</v>
      </c>
      <c r="F25" s="29" t="s">
        <v>26</v>
      </c>
      <c r="G25" s="29"/>
      <c r="H25" s="23">
        <v>17573150</v>
      </c>
      <c r="I25" s="23">
        <v>17573150</v>
      </c>
      <c r="J25" s="23">
        <v>17573150</v>
      </c>
      <c r="K25" s="24">
        <f t="shared" si="0"/>
        <v>100</v>
      </c>
      <c r="L25" s="4"/>
    </row>
    <row r="26" spans="1:19" x14ac:dyDescent="0.2">
      <c r="A26" s="22"/>
      <c r="B26" s="22"/>
      <c r="C26" s="22"/>
      <c r="D26" s="22"/>
      <c r="E26" s="22"/>
      <c r="F26" s="22" t="s">
        <v>16</v>
      </c>
      <c r="G26" s="22"/>
      <c r="H26" s="23">
        <v>-17573150</v>
      </c>
      <c r="I26" s="23">
        <v>-17573150</v>
      </c>
      <c r="J26" s="23">
        <v>-17573150</v>
      </c>
      <c r="K26" s="24">
        <f t="shared" si="0"/>
        <v>100</v>
      </c>
      <c r="L26" s="4"/>
    </row>
    <row r="27" spans="1:19" x14ac:dyDescent="0.2">
      <c r="A27" s="22"/>
      <c r="B27" s="22"/>
      <c r="C27" s="22"/>
      <c r="D27" s="22" t="s">
        <v>27</v>
      </c>
      <c r="E27" s="22" t="s">
        <v>28</v>
      </c>
      <c r="F27" s="22"/>
      <c r="G27" s="22"/>
      <c r="H27" s="23">
        <v>39703500</v>
      </c>
      <c r="I27" s="23">
        <v>39703500</v>
      </c>
      <c r="J27" s="23">
        <v>39703500</v>
      </c>
      <c r="K27" s="24">
        <f t="shared" si="0"/>
        <v>100</v>
      </c>
      <c r="L27" s="4"/>
    </row>
    <row r="28" spans="1:19" ht="15.75" x14ac:dyDescent="0.25">
      <c r="A28" s="22"/>
      <c r="B28" s="22"/>
      <c r="C28" s="22"/>
      <c r="D28" s="22"/>
      <c r="E28" s="22"/>
      <c r="F28" s="22" t="s">
        <v>16</v>
      </c>
      <c r="G28" s="22"/>
      <c r="H28" s="23">
        <v>-39703500</v>
      </c>
      <c r="I28" s="23">
        <v>-39703500</v>
      </c>
      <c r="J28" s="23">
        <v>-39703500</v>
      </c>
      <c r="K28" s="24">
        <f t="shared" si="0"/>
        <v>100</v>
      </c>
      <c r="L28" s="4"/>
      <c r="N28" s="31"/>
      <c r="O28" s="31"/>
      <c r="P28" s="31"/>
      <c r="Q28" s="32"/>
      <c r="R28" s="32"/>
      <c r="S28" s="33"/>
    </row>
    <row r="29" spans="1:19" ht="15.75" x14ac:dyDescent="0.25">
      <c r="A29" s="22"/>
      <c r="B29" s="22"/>
      <c r="C29" s="22"/>
      <c r="D29" s="22" t="s">
        <v>29</v>
      </c>
      <c r="E29" s="22"/>
      <c r="F29" s="22"/>
      <c r="G29" s="22"/>
      <c r="H29" s="23">
        <v>800700</v>
      </c>
      <c r="I29" s="23">
        <v>800700</v>
      </c>
      <c r="J29" s="23">
        <v>800700</v>
      </c>
      <c r="K29" s="24">
        <f t="shared" si="0"/>
        <v>100</v>
      </c>
      <c r="L29" s="4"/>
      <c r="N29" s="31"/>
      <c r="O29" s="31"/>
      <c r="P29" s="31"/>
      <c r="Q29" s="32"/>
      <c r="R29" s="32"/>
      <c r="S29" s="33"/>
    </row>
    <row r="30" spans="1:19" ht="15.75" x14ac:dyDescent="0.25">
      <c r="A30" s="22"/>
      <c r="B30" s="22"/>
      <c r="C30" s="22"/>
      <c r="D30" s="22"/>
      <c r="E30" s="22"/>
      <c r="F30" s="22" t="s">
        <v>30</v>
      </c>
      <c r="G30" s="22"/>
      <c r="H30" s="23">
        <v>-800700</v>
      </c>
      <c r="I30" s="23">
        <v>-800700</v>
      </c>
      <c r="J30" s="23">
        <v>-800700</v>
      </c>
      <c r="K30" s="24">
        <f t="shared" si="0"/>
        <v>100</v>
      </c>
      <c r="L30" s="4"/>
      <c r="N30" s="31"/>
      <c r="O30" s="31"/>
      <c r="P30" s="31"/>
      <c r="Q30" s="32"/>
      <c r="R30" s="32"/>
      <c r="S30" s="33"/>
    </row>
    <row r="31" spans="1:19" x14ac:dyDescent="0.2">
      <c r="A31" s="22"/>
      <c r="B31" s="22"/>
      <c r="C31" s="22"/>
      <c r="D31" s="22" t="s">
        <v>31</v>
      </c>
      <c r="E31" s="22" t="s">
        <v>32</v>
      </c>
      <c r="F31" s="22"/>
      <c r="G31" s="22"/>
      <c r="H31" s="23">
        <v>232326755</v>
      </c>
      <c r="I31" s="23">
        <v>232326755</v>
      </c>
      <c r="J31" s="23">
        <v>232326755</v>
      </c>
      <c r="K31" s="24">
        <f t="shared" si="0"/>
        <v>100</v>
      </c>
      <c r="L31" s="4"/>
      <c r="M31" s="34"/>
    </row>
    <row r="32" spans="1:19" x14ac:dyDescent="0.2">
      <c r="A32" s="22"/>
      <c r="B32" s="22"/>
      <c r="C32" s="22"/>
      <c r="D32" s="22"/>
      <c r="E32" s="22"/>
      <c r="F32" s="22" t="s">
        <v>33</v>
      </c>
      <c r="G32" s="22"/>
      <c r="H32" s="23">
        <v>-232326755</v>
      </c>
      <c r="I32" s="23">
        <v>-232326755</v>
      </c>
      <c r="J32" s="23">
        <v>-232326755</v>
      </c>
      <c r="K32" s="24">
        <f t="shared" si="0"/>
        <v>100</v>
      </c>
      <c r="L32" s="4"/>
    </row>
    <row r="33" spans="1:14" ht="15" customHeight="1" x14ac:dyDescent="0.2">
      <c r="A33" s="22"/>
      <c r="B33" s="22"/>
      <c r="C33" s="25" t="s">
        <v>34</v>
      </c>
      <c r="D33" s="106" t="s">
        <v>35</v>
      </c>
      <c r="E33" s="106"/>
      <c r="F33" s="106"/>
      <c r="G33" s="35"/>
      <c r="H33" s="23">
        <v>142000</v>
      </c>
      <c r="I33" s="23">
        <v>142000</v>
      </c>
      <c r="J33" s="23">
        <v>142000</v>
      </c>
      <c r="K33" s="24">
        <f t="shared" si="0"/>
        <v>100</v>
      </c>
      <c r="L33" s="4"/>
      <c r="M33" s="34"/>
    </row>
    <row r="34" spans="1:14" ht="15" customHeight="1" x14ac:dyDescent="0.2">
      <c r="A34" s="22"/>
      <c r="B34" s="22"/>
      <c r="C34" s="25" t="s">
        <v>36</v>
      </c>
      <c r="D34" s="106" t="s">
        <v>37</v>
      </c>
      <c r="E34" s="106"/>
      <c r="F34" s="106"/>
      <c r="G34" s="29"/>
      <c r="H34" s="23"/>
      <c r="I34" s="23">
        <f>633799+540208+27258+270386+281283</f>
        <v>1752934</v>
      </c>
      <c r="J34" s="23">
        <f>633799+540208+27258+270386+281283</f>
        <v>1752934</v>
      </c>
      <c r="K34" s="24">
        <f t="shared" si="0"/>
        <v>100</v>
      </c>
      <c r="L34" s="4"/>
      <c r="M34" s="34"/>
    </row>
    <row r="35" spans="1:14" ht="37.5" customHeight="1" x14ac:dyDescent="0.25">
      <c r="A35" s="36"/>
      <c r="B35" s="36"/>
      <c r="C35" s="107" t="s">
        <v>38</v>
      </c>
      <c r="D35" s="108"/>
      <c r="E35" s="108"/>
      <c r="F35" s="108"/>
      <c r="G35" s="37"/>
      <c r="H35" s="38">
        <f>SUM(H16:H33)</f>
        <v>108712133</v>
      </c>
      <c r="I35" s="38">
        <f>SUM(I16:I34)</f>
        <v>149947905</v>
      </c>
      <c r="J35" s="38">
        <f>SUM(J16:J34)</f>
        <v>149947905</v>
      </c>
      <c r="K35" s="24">
        <f t="shared" si="0"/>
        <v>100</v>
      </c>
      <c r="L35" s="4"/>
      <c r="N35" s="39"/>
    </row>
    <row r="36" spans="1:14" ht="31.5" customHeight="1" x14ac:dyDescent="0.2">
      <c r="A36" s="5"/>
      <c r="B36" s="5"/>
      <c r="C36" s="14" t="s">
        <v>39</v>
      </c>
      <c r="D36" s="103" t="s">
        <v>40</v>
      </c>
      <c r="E36" s="103"/>
      <c r="F36" s="103"/>
      <c r="G36" s="15"/>
      <c r="H36" s="23"/>
      <c r="I36" s="23"/>
      <c r="J36" s="23"/>
      <c r="K36" s="24"/>
      <c r="L36" s="4"/>
    </row>
    <row r="37" spans="1:14" ht="31.5" customHeight="1" x14ac:dyDescent="0.2">
      <c r="A37" s="22"/>
      <c r="B37" s="22"/>
      <c r="C37" s="22"/>
      <c r="D37" s="22" t="s">
        <v>12</v>
      </c>
      <c r="E37" s="106" t="s">
        <v>41</v>
      </c>
      <c r="F37" s="106"/>
      <c r="G37" s="35"/>
      <c r="H37" s="27">
        <v>296043700</v>
      </c>
      <c r="I37" s="27">
        <f>296043700+3060050+2400000+9836999+15000000+1000000+720000-3497200-1311450</f>
        <v>323252099</v>
      </c>
      <c r="J37" s="27">
        <f>296043700+3060050+2400000+9836999+15000000+1000000+720000-3497200-1311450</f>
        <v>323252099</v>
      </c>
      <c r="K37" s="24">
        <f t="shared" si="0"/>
        <v>100</v>
      </c>
      <c r="L37" s="4"/>
    </row>
    <row r="38" spans="1:14" ht="21.75" customHeight="1" x14ac:dyDescent="0.2">
      <c r="A38" s="22"/>
      <c r="B38" s="22"/>
      <c r="C38" s="22"/>
      <c r="D38" s="22" t="s">
        <v>34</v>
      </c>
      <c r="E38" s="22" t="s">
        <v>42</v>
      </c>
      <c r="F38" s="22"/>
      <c r="G38" s="22"/>
      <c r="H38" s="23">
        <v>55323200</v>
      </c>
      <c r="I38" s="23">
        <f>55323200+944780-749980</f>
        <v>55518000</v>
      </c>
      <c r="J38" s="23">
        <f>55323200+944780-749980</f>
        <v>55518000</v>
      </c>
      <c r="K38" s="24">
        <f t="shared" si="0"/>
        <v>100</v>
      </c>
      <c r="L38" s="4"/>
    </row>
    <row r="39" spans="1:14" ht="27" customHeight="1" x14ac:dyDescent="0.2">
      <c r="A39" s="22"/>
      <c r="B39" s="22"/>
      <c r="C39" s="22"/>
      <c r="D39" s="22" t="s">
        <v>36</v>
      </c>
      <c r="E39" s="106" t="s">
        <v>43</v>
      </c>
      <c r="F39" s="106"/>
      <c r="G39" s="22"/>
      <c r="H39" s="23">
        <v>5414300</v>
      </c>
      <c r="I39" s="23">
        <f>5414300+1090926+259000-115704</f>
        <v>6648522</v>
      </c>
      <c r="J39" s="23">
        <f>5414300+1090926+259000-115704</f>
        <v>6648522</v>
      </c>
      <c r="K39" s="24">
        <f t="shared" si="0"/>
        <v>100</v>
      </c>
      <c r="L39" s="4"/>
    </row>
    <row r="40" spans="1:14" ht="39" customHeight="1" x14ac:dyDescent="0.25">
      <c r="A40" s="36"/>
      <c r="B40" s="36"/>
      <c r="C40" s="102" t="s">
        <v>44</v>
      </c>
      <c r="D40" s="102"/>
      <c r="E40" s="102"/>
      <c r="F40" s="102"/>
      <c r="G40" s="40"/>
      <c r="H40" s="41">
        <f>SUM(H37:H39)</f>
        <v>356781200</v>
      </c>
      <c r="I40" s="41">
        <f>SUM(I37:I39)</f>
        <v>385418621</v>
      </c>
      <c r="J40" s="41">
        <f>SUM(J37:J39)</f>
        <v>385418621</v>
      </c>
      <c r="K40" s="24">
        <f t="shared" si="0"/>
        <v>100</v>
      </c>
      <c r="L40" s="4"/>
    </row>
    <row r="41" spans="1:14" ht="7.5" customHeight="1" x14ac:dyDescent="0.2">
      <c r="A41" s="17"/>
      <c r="B41" s="17"/>
      <c r="C41" s="17"/>
      <c r="D41" s="15"/>
      <c r="E41" s="15"/>
      <c r="F41" s="15"/>
      <c r="G41" s="15"/>
      <c r="H41" s="21"/>
      <c r="I41" s="21"/>
      <c r="J41" s="21"/>
      <c r="K41" s="24"/>
      <c r="L41" s="4"/>
    </row>
    <row r="42" spans="1:14" ht="27" customHeight="1" x14ac:dyDescent="0.2">
      <c r="A42" s="22"/>
      <c r="B42" s="22"/>
      <c r="C42" s="19" t="s">
        <v>45</v>
      </c>
      <c r="D42" s="103" t="s">
        <v>46</v>
      </c>
      <c r="E42" s="103"/>
      <c r="F42" s="103"/>
      <c r="G42" s="15"/>
      <c r="H42" s="21"/>
      <c r="I42" s="21"/>
      <c r="J42" s="21"/>
      <c r="K42" s="24"/>
      <c r="L42" s="4"/>
    </row>
    <row r="43" spans="1:14" ht="17.25" customHeight="1" x14ac:dyDescent="0.2">
      <c r="A43" s="22"/>
      <c r="B43" s="22"/>
      <c r="C43" s="22"/>
      <c r="D43" s="22" t="s">
        <v>12</v>
      </c>
      <c r="E43" s="22" t="s">
        <v>47</v>
      </c>
      <c r="F43" s="22"/>
      <c r="G43" s="22"/>
      <c r="H43" s="23">
        <v>142510525</v>
      </c>
      <c r="I43" s="23">
        <f>142510525+760000+1960800+660000-50000-1710000-8286000+7768500+6304200+570000+25000+3535200-261440-660000-5088100-906000-773400</f>
        <v>146359285</v>
      </c>
      <c r="J43" s="23">
        <f>142510525+760000+1960800+660000-50000-1710000-8286000+7768500+6304200+570000+25000+3535200-261440-660000-5088100-906000-773400</f>
        <v>146359285</v>
      </c>
      <c r="K43" s="24">
        <f t="shared" si="0"/>
        <v>100</v>
      </c>
      <c r="L43" s="4"/>
    </row>
    <row r="44" spans="1:14" ht="22.5" customHeight="1" x14ac:dyDescent="0.2">
      <c r="A44" s="22"/>
      <c r="B44" s="22"/>
      <c r="C44" s="22"/>
      <c r="D44" s="22" t="s">
        <v>34</v>
      </c>
      <c r="E44" s="22" t="s">
        <v>48</v>
      </c>
      <c r="F44" s="22"/>
      <c r="G44" s="22"/>
      <c r="H44" s="23">
        <v>82307221</v>
      </c>
      <c r="I44" s="23">
        <f>82307221-12254000+2793120+1804000+508050-1661883</f>
        <v>73496508</v>
      </c>
      <c r="J44" s="23">
        <f>82307221-12254000+2793120+1804000+508050-1661883</f>
        <v>73496508</v>
      </c>
      <c r="K44" s="24">
        <f t="shared" si="0"/>
        <v>100</v>
      </c>
      <c r="L44" s="4"/>
      <c r="N44" s="39"/>
    </row>
    <row r="45" spans="1:14" ht="22.5" customHeight="1" x14ac:dyDescent="0.2">
      <c r="A45" s="22"/>
      <c r="B45" s="22"/>
      <c r="C45" s="22"/>
      <c r="D45" s="22" t="s">
        <v>36</v>
      </c>
      <c r="E45" s="109" t="s">
        <v>49</v>
      </c>
      <c r="F45" s="109"/>
      <c r="G45" s="22"/>
      <c r="H45" s="23"/>
      <c r="I45" s="23">
        <f>9067855+5824172+4174643+4150810</f>
        <v>23217480</v>
      </c>
      <c r="J45" s="23">
        <f>9067855+5824172+4174643+4150810</f>
        <v>23217480</v>
      </c>
      <c r="K45" s="24">
        <f t="shared" si="0"/>
        <v>100</v>
      </c>
      <c r="L45" s="4"/>
      <c r="M45" s="39"/>
    </row>
    <row r="46" spans="1:14" ht="31.5" customHeight="1" x14ac:dyDescent="0.25">
      <c r="A46" s="36"/>
      <c r="B46" s="36"/>
      <c r="C46" s="102" t="s">
        <v>50</v>
      </c>
      <c r="D46" s="102"/>
      <c r="E46" s="102"/>
      <c r="F46" s="102"/>
      <c r="G46" s="42"/>
      <c r="H46" s="41">
        <f>SUM(H43:H44)</f>
        <v>224817746</v>
      </c>
      <c r="I46" s="41">
        <f>SUM(I43:I45)</f>
        <v>243073273</v>
      </c>
      <c r="J46" s="41">
        <f>SUM(J43:J45)</f>
        <v>243073273</v>
      </c>
      <c r="K46" s="24">
        <f t="shared" si="0"/>
        <v>100</v>
      </c>
      <c r="L46" s="4"/>
    </row>
    <row r="47" spans="1:14" ht="6.75" customHeight="1" x14ac:dyDescent="0.2">
      <c r="A47" s="22"/>
      <c r="B47" s="22"/>
      <c r="C47" s="22"/>
      <c r="D47" s="22"/>
      <c r="E47" s="22"/>
      <c r="F47" s="22"/>
      <c r="G47" s="22"/>
      <c r="H47" s="23"/>
      <c r="I47" s="23"/>
      <c r="J47" s="23"/>
      <c r="K47" s="24"/>
      <c r="L47" s="4"/>
    </row>
    <row r="48" spans="1:14" ht="14.25" x14ac:dyDescent="0.2">
      <c r="A48" s="22"/>
      <c r="B48" s="22"/>
      <c r="C48" s="19" t="s">
        <v>51</v>
      </c>
      <c r="D48" s="103" t="s">
        <v>52</v>
      </c>
      <c r="E48" s="103"/>
      <c r="F48" s="103"/>
      <c r="G48" s="15"/>
      <c r="H48" s="21"/>
      <c r="I48" s="21"/>
      <c r="J48" s="21"/>
      <c r="K48" s="24"/>
      <c r="L48" s="4"/>
    </row>
    <row r="49" spans="1:14" ht="27.75" customHeight="1" x14ac:dyDescent="0.2">
      <c r="A49" s="22"/>
      <c r="B49" s="22"/>
      <c r="C49" s="22"/>
      <c r="D49" s="22" t="s">
        <v>12</v>
      </c>
      <c r="E49" s="106" t="s">
        <v>53</v>
      </c>
      <c r="F49" s="106"/>
      <c r="G49" s="35"/>
      <c r="H49" s="27"/>
      <c r="I49" s="27"/>
      <c r="J49" s="27"/>
      <c r="K49" s="24"/>
      <c r="L49" s="4"/>
    </row>
    <row r="50" spans="1:14" ht="25.5" x14ac:dyDescent="0.2">
      <c r="A50" s="22"/>
      <c r="B50" s="22"/>
      <c r="C50" s="22"/>
      <c r="D50" s="22"/>
      <c r="E50" s="22" t="s">
        <v>54</v>
      </c>
      <c r="F50" s="29" t="s">
        <v>55</v>
      </c>
      <c r="G50" s="29"/>
      <c r="H50" s="27">
        <v>18395955</v>
      </c>
      <c r="I50" s="27">
        <f>18395955+6323150</f>
        <v>24719105</v>
      </c>
      <c r="J50" s="27">
        <f>18395955+6323150</f>
        <v>24719105</v>
      </c>
      <c r="K50" s="24">
        <f t="shared" si="0"/>
        <v>100</v>
      </c>
      <c r="L50" s="4"/>
    </row>
    <row r="51" spans="1:14" ht="25.5" x14ac:dyDescent="0.2">
      <c r="A51" s="22"/>
      <c r="B51" s="22"/>
      <c r="C51" s="22"/>
      <c r="D51" s="22"/>
      <c r="E51" s="22" t="s">
        <v>31</v>
      </c>
      <c r="F51" s="29" t="s">
        <v>56</v>
      </c>
      <c r="G51" s="29"/>
      <c r="H51" s="27">
        <v>26111000</v>
      </c>
      <c r="I51" s="27">
        <v>26111000</v>
      </c>
      <c r="J51" s="27">
        <v>26111000</v>
      </c>
      <c r="K51" s="24">
        <f t="shared" si="0"/>
        <v>100</v>
      </c>
      <c r="L51" s="4"/>
    </row>
    <row r="52" spans="1:14" ht="18" customHeight="1" x14ac:dyDescent="0.2">
      <c r="A52" s="22"/>
      <c r="B52" s="22"/>
      <c r="C52" s="22"/>
      <c r="D52" s="22" t="s">
        <v>34</v>
      </c>
      <c r="E52" s="22" t="s">
        <v>57</v>
      </c>
      <c r="F52" s="29"/>
      <c r="G52" s="29"/>
      <c r="H52" s="27"/>
      <c r="I52" s="27">
        <f>3415370+2077329+1314483+1369398</f>
        <v>8176580</v>
      </c>
      <c r="J52" s="27">
        <f>3415370+2077329+1314483+1369398</f>
        <v>8176580</v>
      </c>
      <c r="K52" s="24">
        <f t="shared" si="0"/>
        <v>100</v>
      </c>
      <c r="L52" s="4"/>
    </row>
    <row r="53" spans="1:14" ht="18" customHeight="1" x14ac:dyDescent="0.2">
      <c r="A53" s="22"/>
      <c r="B53" s="22"/>
      <c r="C53" s="22"/>
      <c r="D53" s="22" t="s">
        <v>36</v>
      </c>
      <c r="E53" s="22" t="s">
        <v>58</v>
      </c>
      <c r="F53" s="29"/>
      <c r="G53" s="29"/>
      <c r="H53" s="27"/>
      <c r="I53" s="27">
        <v>1436000</v>
      </c>
      <c r="J53" s="27">
        <v>1436000</v>
      </c>
      <c r="K53" s="24">
        <f t="shared" si="0"/>
        <v>100</v>
      </c>
      <c r="L53" s="4"/>
    </row>
    <row r="54" spans="1:14" ht="31.5" customHeight="1" x14ac:dyDescent="0.25">
      <c r="A54" s="36"/>
      <c r="B54" s="36"/>
      <c r="C54" s="102" t="s">
        <v>59</v>
      </c>
      <c r="D54" s="102"/>
      <c r="E54" s="102"/>
      <c r="F54" s="102"/>
      <c r="G54" s="40"/>
      <c r="H54" s="41">
        <f>SUM(H50:H53)</f>
        <v>44506955</v>
      </c>
      <c r="I54" s="41">
        <f>SUM(I50:I53)</f>
        <v>60442685</v>
      </c>
      <c r="J54" s="41">
        <f>SUM(J50:J53)</f>
        <v>60442685</v>
      </c>
      <c r="K54" s="24">
        <f t="shared" si="0"/>
        <v>100</v>
      </c>
      <c r="L54" s="4"/>
    </row>
    <row r="55" spans="1:14" ht="6.75" customHeight="1" x14ac:dyDescent="0.2">
      <c r="A55" s="22"/>
      <c r="B55" s="22"/>
      <c r="C55" s="22"/>
      <c r="D55" s="22"/>
      <c r="E55" s="22"/>
      <c r="F55" s="29"/>
      <c r="G55" s="29"/>
      <c r="H55" s="27"/>
      <c r="I55" s="27"/>
      <c r="J55" s="27"/>
      <c r="K55" s="24"/>
      <c r="L55" s="4"/>
    </row>
    <row r="56" spans="1:14" ht="28.5" customHeight="1" x14ac:dyDescent="0.2">
      <c r="A56" s="22"/>
      <c r="B56" s="22"/>
      <c r="C56" s="19" t="s">
        <v>60</v>
      </c>
      <c r="D56" s="103" t="s">
        <v>61</v>
      </c>
      <c r="E56" s="103"/>
      <c r="F56" s="103"/>
      <c r="G56" s="15"/>
      <c r="H56" s="21"/>
      <c r="I56" s="21"/>
      <c r="J56" s="21"/>
      <c r="K56" s="24"/>
      <c r="L56" s="4"/>
    </row>
    <row r="57" spans="1:14" ht="30.75" customHeight="1" x14ac:dyDescent="0.25">
      <c r="A57" s="22"/>
      <c r="B57" s="22"/>
      <c r="C57" s="22"/>
      <c r="D57" s="22" t="s">
        <v>12</v>
      </c>
      <c r="E57" s="111" t="s">
        <v>62</v>
      </c>
      <c r="F57" s="111"/>
      <c r="G57" s="29"/>
      <c r="H57" s="27"/>
      <c r="I57" s="27">
        <f>5821000+61506500</f>
        <v>67327500</v>
      </c>
      <c r="J57" s="27">
        <f>5821000+61506500</f>
        <v>67327500</v>
      </c>
      <c r="K57" s="24">
        <f t="shared" si="0"/>
        <v>100</v>
      </c>
      <c r="L57" s="4"/>
    </row>
    <row r="58" spans="1:14" ht="53.25" customHeight="1" x14ac:dyDescent="0.25">
      <c r="A58" s="22"/>
      <c r="B58" s="22"/>
      <c r="C58" s="22"/>
      <c r="D58" s="22" t="s">
        <v>34</v>
      </c>
      <c r="E58" s="111" t="s">
        <v>63</v>
      </c>
      <c r="F58" s="111"/>
      <c r="G58" s="29"/>
      <c r="H58" s="27"/>
      <c r="I58" s="27">
        <v>1800000000</v>
      </c>
      <c r="J58" s="27">
        <v>1800000000</v>
      </c>
      <c r="K58" s="24">
        <f t="shared" si="0"/>
        <v>100</v>
      </c>
      <c r="L58" s="4"/>
    </row>
    <row r="59" spans="1:14" ht="34.9" customHeight="1" x14ac:dyDescent="0.25">
      <c r="A59" s="22"/>
      <c r="B59" s="22"/>
      <c r="C59" s="22"/>
      <c r="D59" s="22" t="s">
        <v>36</v>
      </c>
      <c r="E59" s="111" t="s">
        <v>64</v>
      </c>
      <c r="F59" s="111"/>
      <c r="G59" s="29"/>
      <c r="H59" s="27"/>
      <c r="I59" s="27">
        <v>6998350</v>
      </c>
      <c r="J59" s="27">
        <v>6998350</v>
      </c>
      <c r="K59" s="24">
        <f t="shared" si="0"/>
        <v>100</v>
      </c>
      <c r="L59" s="4"/>
    </row>
    <row r="60" spans="1:14" ht="32.25" customHeight="1" x14ac:dyDescent="0.25">
      <c r="A60" s="22"/>
      <c r="B60" s="22"/>
      <c r="C60" s="102" t="s">
        <v>65</v>
      </c>
      <c r="D60" s="102"/>
      <c r="E60" s="102"/>
      <c r="F60" s="102"/>
      <c r="G60" s="29"/>
      <c r="H60" s="27"/>
      <c r="I60" s="41">
        <f>I57+I58+I59</f>
        <v>1874325850</v>
      </c>
      <c r="J60" s="41">
        <f>J57+J58+J59</f>
        <v>1874325850</v>
      </c>
      <c r="K60" s="24">
        <f t="shared" si="0"/>
        <v>100</v>
      </c>
      <c r="L60" s="4"/>
      <c r="M60" s="41"/>
      <c r="N60" s="39"/>
    </row>
    <row r="61" spans="1:14" ht="6.75" customHeight="1" x14ac:dyDescent="0.2">
      <c r="A61" s="22"/>
      <c r="B61" s="22"/>
      <c r="C61" s="22"/>
      <c r="D61" s="22"/>
      <c r="E61" s="22"/>
      <c r="F61" s="29"/>
      <c r="G61" s="29"/>
      <c r="H61" s="27"/>
      <c r="I61" s="27"/>
      <c r="J61" s="27"/>
      <c r="K61" s="24"/>
      <c r="L61" s="4"/>
    </row>
    <row r="62" spans="1:14" ht="30" customHeight="1" x14ac:dyDescent="0.2">
      <c r="A62" s="11"/>
      <c r="B62" s="103" t="s">
        <v>66</v>
      </c>
      <c r="C62" s="103"/>
      <c r="D62" s="103"/>
      <c r="E62" s="103"/>
      <c r="F62" s="103"/>
      <c r="G62" s="43"/>
      <c r="H62" s="44">
        <f>H35+H40+H46+H54</f>
        <v>734818034</v>
      </c>
      <c r="I62" s="44">
        <f>I35+I40+I46+I54+I60</f>
        <v>2713208334</v>
      </c>
      <c r="J62" s="44">
        <f>J35+J40+J46+J54+J60</f>
        <v>2713208334</v>
      </c>
      <c r="K62" s="24">
        <f t="shared" si="0"/>
        <v>100</v>
      </c>
      <c r="L62" s="4"/>
    </row>
    <row r="63" spans="1:14" ht="6.6" customHeight="1" x14ac:dyDescent="0.2">
      <c r="A63" s="11"/>
      <c r="B63" s="15"/>
      <c r="C63" s="15"/>
      <c r="D63" s="15"/>
      <c r="E63" s="15"/>
      <c r="F63" s="15"/>
      <c r="G63" s="15"/>
      <c r="H63" s="45"/>
      <c r="I63" s="45"/>
      <c r="J63" s="45"/>
      <c r="K63" s="24"/>
      <c r="L63" s="4"/>
    </row>
    <row r="64" spans="1:14" ht="30" customHeight="1" x14ac:dyDescent="0.2">
      <c r="A64" s="11"/>
      <c r="B64" s="46" t="s">
        <v>39</v>
      </c>
      <c r="C64" s="103" t="s">
        <v>67</v>
      </c>
      <c r="D64" s="103"/>
      <c r="E64" s="103"/>
      <c r="F64" s="103"/>
      <c r="G64" s="15"/>
      <c r="H64" s="21"/>
      <c r="I64" s="21"/>
      <c r="J64" s="21"/>
      <c r="K64" s="24"/>
      <c r="L64" s="4"/>
    </row>
    <row r="65" spans="1:16" ht="21.75" customHeight="1" x14ac:dyDescent="0.2">
      <c r="A65" s="11"/>
      <c r="B65" s="11"/>
      <c r="C65" s="7" t="s">
        <v>12</v>
      </c>
      <c r="D65" s="47" t="s">
        <v>68</v>
      </c>
      <c r="E65" s="11"/>
      <c r="F65" s="11"/>
      <c r="G65" s="11"/>
      <c r="H65" s="48"/>
      <c r="I65" s="48"/>
      <c r="J65" s="48"/>
      <c r="K65" s="24"/>
      <c r="L65" s="4"/>
    </row>
    <row r="66" spans="1:16" ht="18.75" customHeight="1" x14ac:dyDescent="0.2">
      <c r="A66" s="11"/>
      <c r="B66" s="11"/>
      <c r="C66" s="7" t="s">
        <v>34</v>
      </c>
      <c r="D66" s="110" t="s">
        <v>69</v>
      </c>
      <c r="E66" s="110"/>
      <c r="F66" s="110"/>
      <c r="G66" s="49"/>
      <c r="H66" s="48">
        <v>97200000</v>
      </c>
      <c r="I66" s="48">
        <v>102450100</v>
      </c>
      <c r="J66" s="48">
        <v>102450100</v>
      </c>
      <c r="K66" s="24">
        <f t="shared" si="0"/>
        <v>100</v>
      </c>
      <c r="L66" s="4"/>
      <c r="M66" s="39"/>
    </row>
    <row r="67" spans="1:16" ht="18.75" customHeight="1" x14ac:dyDescent="0.2">
      <c r="A67" s="11"/>
      <c r="B67" s="11"/>
      <c r="C67" s="7" t="s">
        <v>36</v>
      </c>
      <c r="D67" s="110" t="s">
        <v>70</v>
      </c>
      <c r="E67" s="110"/>
      <c r="F67" s="110"/>
      <c r="G67" s="49"/>
      <c r="H67" s="50">
        <v>691784</v>
      </c>
      <c r="I67" s="50">
        <f>691784+2127936+1142037+806056</f>
        <v>4767813</v>
      </c>
      <c r="J67" s="50">
        <f>691784+2127936+1142037+806056</f>
        <v>4767813</v>
      </c>
      <c r="K67" s="24">
        <f t="shared" si="0"/>
        <v>100</v>
      </c>
      <c r="L67" s="4"/>
    </row>
    <row r="68" spans="1:16" ht="18.75" customHeight="1" x14ac:dyDescent="0.2">
      <c r="A68" s="11"/>
      <c r="B68" s="11"/>
      <c r="C68" s="7" t="s">
        <v>71</v>
      </c>
      <c r="D68" s="110" t="s">
        <v>72</v>
      </c>
      <c r="E68" s="110"/>
      <c r="F68" s="110"/>
      <c r="G68" s="49"/>
      <c r="H68" s="50"/>
      <c r="I68" s="50"/>
      <c r="J68" s="50"/>
      <c r="K68" s="24"/>
      <c r="L68" s="4"/>
    </row>
    <row r="69" spans="1:16" ht="25.5" customHeight="1" x14ac:dyDescent="0.2">
      <c r="A69" s="11"/>
      <c r="B69" s="11"/>
      <c r="C69" s="51" t="s">
        <v>73</v>
      </c>
      <c r="D69" s="110" t="s">
        <v>74</v>
      </c>
      <c r="E69" s="110"/>
      <c r="F69" s="110"/>
      <c r="G69" s="49"/>
      <c r="H69" s="50"/>
      <c r="I69" s="50">
        <v>4175600</v>
      </c>
      <c r="J69" s="50">
        <v>4175600</v>
      </c>
      <c r="K69" s="24">
        <f t="shared" si="0"/>
        <v>100</v>
      </c>
      <c r="L69" s="4"/>
    </row>
    <row r="70" spans="1:16" ht="25.5" customHeight="1" x14ac:dyDescent="0.2">
      <c r="A70" s="11"/>
      <c r="B70" s="11"/>
      <c r="C70" s="51" t="s">
        <v>75</v>
      </c>
      <c r="D70" s="113" t="s">
        <v>76</v>
      </c>
      <c r="E70" s="113"/>
      <c r="F70" s="113"/>
      <c r="G70" s="49"/>
      <c r="H70" s="50"/>
      <c r="I70" s="50">
        <v>23400</v>
      </c>
      <c r="J70" s="50">
        <v>23400</v>
      </c>
      <c r="K70" s="24">
        <f t="shared" si="0"/>
        <v>100</v>
      </c>
      <c r="L70" s="52"/>
    </row>
    <row r="71" spans="1:16" ht="17.25" customHeight="1" x14ac:dyDescent="0.2">
      <c r="A71" s="11"/>
      <c r="B71" s="11"/>
      <c r="C71" s="7" t="s">
        <v>77</v>
      </c>
      <c r="D71" s="110" t="s">
        <v>78</v>
      </c>
      <c r="E71" s="110"/>
      <c r="F71" s="110"/>
      <c r="G71" s="49"/>
      <c r="H71" s="50"/>
      <c r="I71" s="50">
        <f>184036+349275+314737</f>
        <v>848048</v>
      </c>
      <c r="J71" s="50">
        <f>184036+349275+314737</f>
        <v>848048</v>
      </c>
      <c r="K71" s="24">
        <f t="shared" si="0"/>
        <v>100</v>
      </c>
      <c r="L71" s="4"/>
      <c r="M71" s="39"/>
      <c r="P71" s="39"/>
    </row>
    <row r="72" spans="1:16" ht="17.25" customHeight="1" x14ac:dyDescent="0.2">
      <c r="A72" s="11"/>
      <c r="B72" s="11"/>
      <c r="C72" s="7" t="s">
        <v>79</v>
      </c>
      <c r="D72" s="110" t="s">
        <v>80</v>
      </c>
      <c r="E72" s="110"/>
      <c r="F72" s="110"/>
      <c r="G72" s="49"/>
      <c r="H72" s="50"/>
      <c r="I72" s="50">
        <v>647072</v>
      </c>
      <c r="J72" s="50">
        <v>647072</v>
      </c>
      <c r="K72" s="24">
        <f t="shared" si="0"/>
        <v>100</v>
      </c>
      <c r="L72" s="4"/>
    </row>
    <row r="73" spans="1:16" ht="17.25" customHeight="1" x14ac:dyDescent="0.2">
      <c r="A73" s="11"/>
      <c r="B73" s="11"/>
      <c r="C73" s="7" t="s">
        <v>81</v>
      </c>
      <c r="D73" s="110" t="s">
        <v>82</v>
      </c>
      <c r="E73" s="110"/>
      <c r="F73" s="110"/>
      <c r="G73" s="49"/>
      <c r="H73" s="50"/>
      <c r="I73" s="50">
        <v>1475000</v>
      </c>
      <c r="J73" s="50">
        <v>1475000</v>
      </c>
      <c r="K73" s="24">
        <f t="shared" si="0"/>
        <v>100</v>
      </c>
      <c r="L73" s="4"/>
    </row>
    <row r="74" spans="1:16" ht="26.25" customHeight="1" x14ac:dyDescent="0.2">
      <c r="A74" s="11"/>
      <c r="B74" s="11"/>
      <c r="C74" s="51" t="s">
        <v>83</v>
      </c>
      <c r="D74" s="110" t="s">
        <v>84</v>
      </c>
      <c r="E74" s="110"/>
      <c r="F74" s="110"/>
      <c r="G74" s="49"/>
      <c r="H74" s="50"/>
      <c r="I74" s="50">
        <v>600000</v>
      </c>
      <c r="J74" s="50">
        <v>600000</v>
      </c>
      <c r="K74" s="24">
        <f t="shared" si="0"/>
        <v>100</v>
      </c>
      <c r="L74" s="4"/>
      <c r="N74" s="39"/>
    </row>
    <row r="75" spans="1:16" ht="28.9" customHeight="1" x14ac:dyDescent="0.2">
      <c r="A75" s="11"/>
      <c r="B75" s="11"/>
      <c r="C75" s="51" t="s">
        <v>85</v>
      </c>
      <c r="D75" s="110" t="s">
        <v>86</v>
      </c>
      <c r="E75" s="110"/>
      <c r="F75" s="110"/>
      <c r="G75" s="49"/>
      <c r="H75" s="50"/>
      <c r="I75" s="50">
        <v>1524000</v>
      </c>
      <c r="J75" s="50">
        <v>1524000</v>
      </c>
      <c r="K75" s="24">
        <f t="shared" si="0"/>
        <v>100</v>
      </c>
      <c r="L75" s="4"/>
      <c r="N75" s="39"/>
    </row>
    <row r="76" spans="1:16" ht="19.149999999999999" customHeight="1" x14ac:dyDescent="0.2">
      <c r="A76" s="11"/>
      <c r="B76" s="11"/>
      <c r="C76" s="7" t="s">
        <v>87</v>
      </c>
      <c r="D76" s="110" t="s">
        <v>88</v>
      </c>
      <c r="E76" s="110"/>
      <c r="F76" s="110"/>
      <c r="G76" s="49"/>
      <c r="H76" s="50">
        <v>33627100</v>
      </c>
      <c r="I76" s="50"/>
      <c r="J76" s="50"/>
      <c r="K76" s="24"/>
      <c r="L76" s="4"/>
      <c r="N76" s="39"/>
    </row>
    <row r="77" spans="1:16" ht="18" customHeight="1" x14ac:dyDescent="0.2">
      <c r="A77" s="11"/>
      <c r="B77" s="11"/>
      <c r="C77" s="7" t="s">
        <v>89</v>
      </c>
      <c r="D77" s="110" t="s">
        <v>90</v>
      </c>
      <c r="E77" s="110"/>
      <c r="F77" s="110"/>
      <c r="G77" s="49"/>
      <c r="H77" s="50">
        <v>760000</v>
      </c>
      <c r="I77" s="50"/>
      <c r="J77" s="50"/>
      <c r="K77" s="24"/>
      <c r="L77" s="4"/>
      <c r="N77" s="39"/>
    </row>
    <row r="78" spans="1:16" ht="31.5" customHeight="1" x14ac:dyDescent="0.2">
      <c r="A78" s="11"/>
      <c r="B78" s="87" t="s">
        <v>91</v>
      </c>
      <c r="C78" s="87"/>
      <c r="D78" s="87"/>
      <c r="E78" s="87"/>
      <c r="F78" s="87"/>
      <c r="G78" s="15"/>
      <c r="H78" s="53">
        <f>SUM(H65:H77)</f>
        <v>132278884</v>
      </c>
      <c r="I78" s="53">
        <f>SUM(I65:I75)</f>
        <v>116511033</v>
      </c>
      <c r="J78" s="53">
        <f>SUM(J65:J75)</f>
        <v>116511033</v>
      </c>
      <c r="K78" s="24">
        <f t="shared" si="0"/>
        <v>100</v>
      </c>
      <c r="L78" s="4"/>
    </row>
    <row r="79" spans="1:16" s="57" customFormat="1" ht="15.75" customHeight="1" x14ac:dyDescent="0.2">
      <c r="A79" s="54"/>
      <c r="B79" s="55" t="s">
        <v>45</v>
      </c>
      <c r="C79" s="112" t="s">
        <v>92</v>
      </c>
      <c r="D79" s="112"/>
      <c r="E79" s="112"/>
      <c r="F79" s="112"/>
      <c r="G79" s="55"/>
      <c r="H79" s="56"/>
      <c r="K79" s="24"/>
      <c r="L79" s="58"/>
    </row>
    <row r="80" spans="1:16" ht="16.899999999999999" customHeight="1" x14ac:dyDescent="0.2">
      <c r="A80" s="59"/>
      <c r="B80" s="55"/>
      <c r="C80" s="55" t="s">
        <v>12</v>
      </c>
      <c r="D80" s="112" t="s">
        <v>93</v>
      </c>
      <c r="E80" s="112"/>
      <c r="F80" s="112"/>
      <c r="G80" s="55"/>
      <c r="H80" s="60"/>
      <c r="I80" s="56">
        <v>76412034</v>
      </c>
      <c r="J80" s="56">
        <v>76412034</v>
      </c>
      <c r="K80" s="24">
        <f t="shared" ref="K80:K143" si="1">J80/I80*100</f>
        <v>100</v>
      </c>
      <c r="L80" s="58"/>
    </row>
    <row r="81" spans="1:16" ht="16.899999999999999" customHeight="1" x14ac:dyDescent="0.2">
      <c r="A81" s="59"/>
      <c r="B81" s="55"/>
      <c r="C81" s="55" t="s">
        <v>34</v>
      </c>
      <c r="D81" s="114" t="s">
        <v>94</v>
      </c>
      <c r="E81" s="114"/>
      <c r="F81" s="114"/>
      <c r="G81" s="55"/>
      <c r="H81" s="60"/>
      <c r="I81" s="56">
        <v>120416</v>
      </c>
      <c r="J81" s="56">
        <v>120416</v>
      </c>
      <c r="K81" s="24">
        <f t="shared" si="1"/>
        <v>100</v>
      </c>
      <c r="L81" s="58"/>
    </row>
    <row r="82" spans="1:16" ht="18.600000000000001" customHeight="1" x14ac:dyDescent="0.2">
      <c r="A82" s="59"/>
      <c r="B82" s="112" t="s">
        <v>92</v>
      </c>
      <c r="C82" s="112"/>
      <c r="D82" s="112"/>
      <c r="E82" s="112"/>
      <c r="F82" s="112"/>
      <c r="G82" s="55"/>
      <c r="H82" s="60"/>
      <c r="I82" s="56">
        <f>I80+I81</f>
        <v>76532450</v>
      </c>
      <c r="J82" s="56">
        <f>J80+J81</f>
        <v>76532450</v>
      </c>
      <c r="K82" s="24">
        <f t="shared" si="1"/>
        <v>100</v>
      </c>
      <c r="L82" s="58"/>
    </row>
    <row r="83" spans="1:16" ht="33" customHeight="1" x14ac:dyDescent="0.2">
      <c r="A83" s="112" t="s">
        <v>95</v>
      </c>
      <c r="B83" s="112"/>
      <c r="C83" s="112"/>
      <c r="D83" s="112"/>
      <c r="E83" s="112"/>
      <c r="F83" s="112"/>
      <c r="G83" s="55"/>
      <c r="H83" s="61">
        <f>H62+H78</f>
        <v>867096918</v>
      </c>
      <c r="I83" s="61">
        <f>I62+I78+I82</f>
        <v>2906251817</v>
      </c>
      <c r="J83" s="61">
        <f>J62+J78+J82</f>
        <v>2906251817</v>
      </c>
      <c r="K83" s="24">
        <f t="shared" si="1"/>
        <v>100</v>
      </c>
      <c r="L83" s="58"/>
      <c r="N83" s="34"/>
    </row>
    <row r="84" spans="1:16" ht="7.5" customHeight="1" x14ac:dyDescent="0.2">
      <c r="A84" s="11"/>
      <c r="B84" s="11"/>
      <c r="C84" s="11"/>
      <c r="D84" s="11"/>
      <c r="E84" s="11"/>
      <c r="F84" s="11"/>
      <c r="G84" s="11"/>
      <c r="H84" s="48"/>
      <c r="I84" s="48"/>
      <c r="J84" s="48"/>
      <c r="K84" s="24"/>
      <c r="L84" s="4"/>
    </row>
    <row r="85" spans="1:16" ht="30" customHeight="1" x14ac:dyDescent="0.2">
      <c r="A85" s="62" t="s">
        <v>39</v>
      </c>
      <c r="B85" s="87" t="s">
        <v>96</v>
      </c>
      <c r="C85" s="87"/>
      <c r="D85" s="87"/>
      <c r="E85" s="87"/>
      <c r="F85" s="87"/>
      <c r="G85" s="15"/>
      <c r="H85" s="21"/>
      <c r="I85" s="21"/>
      <c r="J85" s="21"/>
      <c r="K85" s="24"/>
      <c r="L85" s="4"/>
      <c r="N85" s="34"/>
    </row>
    <row r="86" spans="1:16" ht="23.25" customHeight="1" x14ac:dyDescent="0.2">
      <c r="A86" s="63" t="s">
        <v>12</v>
      </c>
      <c r="B86" s="87" t="s">
        <v>97</v>
      </c>
      <c r="C86" s="87"/>
      <c r="D86" s="87"/>
      <c r="E86" s="87"/>
      <c r="F86" s="87"/>
      <c r="G86" s="15"/>
      <c r="H86" s="21"/>
      <c r="I86" s="21"/>
      <c r="J86" s="21"/>
      <c r="K86" s="24"/>
      <c r="L86" s="4"/>
    </row>
    <row r="87" spans="1:16" ht="23.25" customHeight="1" x14ac:dyDescent="0.2">
      <c r="A87" s="62"/>
      <c r="B87" s="35" t="s">
        <v>12</v>
      </c>
      <c r="C87" s="106" t="s">
        <v>98</v>
      </c>
      <c r="D87" s="106"/>
      <c r="E87" s="106"/>
      <c r="F87" s="106"/>
      <c r="G87" s="15"/>
      <c r="H87" s="21"/>
      <c r="I87" s="27">
        <v>40000000</v>
      </c>
      <c r="J87" s="27">
        <v>40000000</v>
      </c>
      <c r="K87" s="24">
        <f t="shared" si="1"/>
        <v>100</v>
      </c>
      <c r="L87" s="4"/>
    </row>
    <row r="88" spans="1:16" ht="21.75" customHeight="1" x14ac:dyDescent="0.2">
      <c r="A88" s="17"/>
      <c r="B88" s="35" t="s">
        <v>34</v>
      </c>
      <c r="C88" s="106" t="s">
        <v>99</v>
      </c>
      <c r="D88" s="106"/>
      <c r="E88" s="106"/>
      <c r="F88" s="106"/>
      <c r="G88" s="15"/>
      <c r="H88" s="21"/>
      <c r="I88" s="27">
        <v>260000</v>
      </c>
      <c r="J88" s="27">
        <v>260000</v>
      </c>
      <c r="K88" s="24">
        <f t="shared" si="1"/>
        <v>100</v>
      </c>
      <c r="L88" s="4"/>
      <c r="M88" s="106"/>
      <c r="N88" s="106"/>
      <c r="O88" s="106"/>
      <c r="P88" s="106"/>
    </row>
    <row r="89" spans="1:16" ht="25.5" customHeight="1" x14ac:dyDescent="0.25">
      <c r="A89" s="64" t="s">
        <v>34</v>
      </c>
      <c r="B89" s="115" t="s">
        <v>100</v>
      </c>
      <c r="C89" s="115"/>
      <c r="D89" s="115"/>
      <c r="E89" s="115"/>
      <c r="F89" s="115"/>
      <c r="G89" s="15"/>
      <c r="H89" s="65"/>
      <c r="I89" s="65"/>
      <c r="J89" s="65"/>
      <c r="K89" s="24"/>
      <c r="L89" s="4"/>
    </row>
    <row r="90" spans="1:16" ht="29.25" customHeight="1" x14ac:dyDescent="0.2">
      <c r="A90" s="17"/>
      <c r="B90" s="35" t="s">
        <v>12</v>
      </c>
      <c r="C90" s="106" t="s">
        <v>101</v>
      </c>
      <c r="D90" s="106"/>
      <c r="E90" s="106"/>
      <c r="F90" s="106"/>
      <c r="G90" s="15"/>
      <c r="H90" s="27"/>
      <c r="I90" s="27"/>
      <c r="J90" s="27"/>
      <c r="K90" s="24"/>
      <c r="L90" s="4"/>
    </row>
    <row r="91" spans="1:16" ht="29.25" customHeight="1" x14ac:dyDescent="0.2">
      <c r="A91" s="17"/>
      <c r="B91" s="35" t="s">
        <v>34</v>
      </c>
      <c r="C91" s="106" t="s">
        <v>102</v>
      </c>
      <c r="D91" s="106"/>
      <c r="E91" s="106"/>
      <c r="F91" s="106"/>
      <c r="G91" s="15"/>
      <c r="H91" s="27"/>
      <c r="I91" s="27">
        <v>182350112</v>
      </c>
      <c r="J91" s="27">
        <v>182350112</v>
      </c>
      <c r="K91" s="24">
        <f t="shared" si="1"/>
        <v>100</v>
      </c>
      <c r="L91" s="4"/>
    </row>
    <row r="92" spans="1:16" ht="28.5" customHeight="1" x14ac:dyDescent="0.2">
      <c r="A92" s="17"/>
      <c r="B92" s="35" t="s">
        <v>36</v>
      </c>
      <c r="C92" s="106" t="s">
        <v>103</v>
      </c>
      <c r="D92" s="106"/>
      <c r="E92" s="106"/>
      <c r="F92" s="106"/>
      <c r="G92" s="15"/>
      <c r="H92" s="27"/>
      <c r="I92" s="27">
        <v>477510000</v>
      </c>
      <c r="J92" s="27">
        <v>477510000</v>
      </c>
      <c r="K92" s="24">
        <f t="shared" si="1"/>
        <v>100</v>
      </c>
      <c r="L92" s="4"/>
    </row>
    <row r="93" spans="1:16" ht="27.75" customHeight="1" x14ac:dyDescent="0.2">
      <c r="A93" s="17"/>
      <c r="B93" s="35" t="s">
        <v>71</v>
      </c>
      <c r="C93" s="106" t="s">
        <v>104</v>
      </c>
      <c r="D93" s="106"/>
      <c r="E93" s="106"/>
      <c r="F93" s="106"/>
      <c r="G93" s="15"/>
      <c r="H93" s="27"/>
      <c r="I93" s="27">
        <v>44964420</v>
      </c>
      <c r="J93" s="27">
        <v>44964420</v>
      </c>
      <c r="K93" s="24">
        <f t="shared" si="1"/>
        <v>100</v>
      </c>
      <c r="L93" s="4"/>
    </row>
    <row r="94" spans="1:16" ht="21" customHeight="1" x14ac:dyDescent="0.2">
      <c r="A94" s="17"/>
      <c r="B94" s="35" t="s">
        <v>73</v>
      </c>
      <c r="C94" s="106" t="s">
        <v>105</v>
      </c>
      <c r="D94" s="106"/>
      <c r="E94" s="106"/>
      <c r="F94" s="106"/>
      <c r="G94" s="15"/>
      <c r="H94" s="27"/>
      <c r="I94" s="27">
        <v>3902570</v>
      </c>
      <c r="J94" s="27">
        <v>3902570</v>
      </c>
      <c r="K94" s="24">
        <f t="shared" si="1"/>
        <v>100</v>
      </c>
      <c r="L94" s="4"/>
    </row>
    <row r="95" spans="1:16" ht="33" customHeight="1" x14ac:dyDescent="0.2">
      <c r="A95" s="17"/>
      <c r="B95" s="35" t="s">
        <v>75</v>
      </c>
      <c r="C95" s="106" t="s">
        <v>106</v>
      </c>
      <c r="D95" s="106"/>
      <c r="E95" s="106"/>
      <c r="F95" s="106"/>
      <c r="G95" s="15"/>
      <c r="H95" s="27"/>
      <c r="I95" s="27">
        <v>873686</v>
      </c>
      <c r="J95" s="27">
        <v>873686</v>
      </c>
      <c r="K95" s="24">
        <f t="shared" si="1"/>
        <v>100</v>
      </c>
      <c r="L95" s="4"/>
    </row>
    <row r="96" spans="1:16" ht="28.5" customHeight="1" x14ac:dyDescent="0.2">
      <c r="A96" s="17"/>
      <c r="B96" s="15"/>
      <c r="C96" s="87" t="s">
        <v>100</v>
      </c>
      <c r="D96" s="87"/>
      <c r="E96" s="87"/>
      <c r="F96" s="87"/>
      <c r="G96" s="15"/>
      <c r="H96" s="21"/>
      <c r="I96" s="21">
        <f>SUM(I87:I95)</f>
        <v>749860788</v>
      </c>
      <c r="J96" s="21">
        <f>SUM(J87:J95)</f>
        <v>749860788</v>
      </c>
      <c r="K96" s="24">
        <f t="shared" si="1"/>
        <v>100</v>
      </c>
    </row>
    <row r="97" spans="1:12" ht="11.25" customHeight="1" x14ac:dyDescent="0.2">
      <c r="A97" s="22"/>
      <c r="B97" s="22"/>
      <c r="C97" s="22"/>
      <c r="D97" s="22"/>
      <c r="E97" s="22"/>
      <c r="F97" s="22"/>
      <c r="G97" s="22"/>
      <c r="H97" s="23"/>
      <c r="I97" s="23"/>
      <c r="J97" s="23"/>
      <c r="K97" s="24"/>
      <c r="L97" s="4"/>
    </row>
    <row r="98" spans="1:12" x14ac:dyDescent="0.2">
      <c r="A98" s="17" t="s">
        <v>45</v>
      </c>
      <c r="B98" s="17" t="s">
        <v>107</v>
      </c>
      <c r="C98" s="17"/>
      <c r="D98" s="17"/>
      <c r="E98" s="17"/>
      <c r="F98" s="17"/>
      <c r="G98" s="17"/>
      <c r="H98" s="66"/>
      <c r="I98" s="66"/>
      <c r="J98" s="66"/>
      <c r="K98" s="24"/>
      <c r="L98" s="4"/>
    </row>
    <row r="99" spans="1:12" ht="6.75" customHeight="1" x14ac:dyDescent="0.2">
      <c r="A99" s="22"/>
      <c r="B99" s="22"/>
      <c r="C99" s="22"/>
      <c r="D99" s="22"/>
      <c r="E99" s="22"/>
      <c r="F99" s="22"/>
      <c r="G99" s="22"/>
      <c r="H99" s="23"/>
      <c r="I99" s="23"/>
      <c r="J99" s="23"/>
      <c r="K99" s="24"/>
      <c r="L99" s="4"/>
    </row>
    <row r="100" spans="1:12" x14ac:dyDescent="0.2">
      <c r="A100" s="17"/>
      <c r="B100" s="17" t="s">
        <v>12</v>
      </c>
      <c r="C100" s="17" t="s">
        <v>108</v>
      </c>
      <c r="D100" s="17"/>
      <c r="E100" s="17"/>
      <c r="F100" s="17"/>
      <c r="G100" s="17"/>
      <c r="H100" s="66"/>
      <c r="I100" s="66"/>
      <c r="J100" s="66"/>
      <c r="K100" s="24"/>
      <c r="L100" s="4"/>
    </row>
    <row r="101" spans="1:12" x14ac:dyDescent="0.2">
      <c r="A101" s="22"/>
      <c r="B101" s="22"/>
      <c r="C101" s="22" t="s">
        <v>12</v>
      </c>
      <c r="D101" s="22" t="s">
        <v>109</v>
      </c>
      <c r="E101" s="22"/>
      <c r="F101" s="22"/>
      <c r="G101" s="22"/>
      <c r="H101" s="23">
        <v>1650000000</v>
      </c>
      <c r="I101" s="23">
        <f>1600000000+50000000+370452321</f>
        <v>2020452321</v>
      </c>
      <c r="J101" s="23">
        <f>1600000000+50000000+370452321</f>
        <v>2020452321</v>
      </c>
      <c r="K101" s="24">
        <f t="shared" si="1"/>
        <v>100</v>
      </c>
      <c r="L101" s="22"/>
    </row>
    <row r="102" spans="1:12" x14ac:dyDescent="0.2">
      <c r="A102" s="17"/>
      <c r="B102" s="17" t="s">
        <v>34</v>
      </c>
      <c r="C102" s="17" t="s">
        <v>110</v>
      </c>
      <c r="D102" s="17"/>
      <c r="E102" s="17"/>
      <c r="F102" s="17"/>
      <c r="G102" s="17"/>
      <c r="H102" s="66"/>
      <c r="I102" s="66"/>
      <c r="J102" s="66"/>
      <c r="K102" s="24"/>
      <c r="L102" s="22"/>
    </row>
    <row r="103" spans="1:12" x14ac:dyDescent="0.2">
      <c r="A103" s="22"/>
      <c r="B103" s="22"/>
      <c r="C103" s="22" t="s">
        <v>12</v>
      </c>
      <c r="D103" s="22" t="s">
        <v>111</v>
      </c>
      <c r="E103" s="22"/>
      <c r="F103" s="22"/>
      <c r="G103" s="22"/>
      <c r="H103" s="23">
        <v>58000000</v>
      </c>
      <c r="I103" s="23"/>
      <c r="J103" s="23"/>
      <c r="K103" s="24"/>
      <c r="L103" s="22"/>
    </row>
    <row r="104" spans="1:12" ht="21" customHeight="1" x14ac:dyDescent="0.2">
      <c r="A104" s="22"/>
      <c r="B104" s="17" t="s">
        <v>36</v>
      </c>
      <c r="C104" s="17" t="s">
        <v>112</v>
      </c>
      <c r="D104" s="22"/>
      <c r="E104" s="22"/>
      <c r="F104" s="22"/>
      <c r="G104" s="22"/>
      <c r="H104" s="23"/>
      <c r="I104" s="23"/>
      <c r="J104" s="23"/>
      <c r="K104" s="24"/>
      <c r="L104" s="22"/>
    </row>
    <row r="105" spans="1:12" ht="19.5" customHeight="1" x14ac:dyDescent="0.2">
      <c r="A105" s="22"/>
      <c r="B105" s="22"/>
      <c r="C105" s="22" t="s">
        <v>12</v>
      </c>
      <c r="D105" s="22" t="s">
        <v>113</v>
      </c>
      <c r="E105" s="22"/>
      <c r="F105" s="22"/>
      <c r="G105" s="22"/>
      <c r="H105" s="23">
        <v>250000000</v>
      </c>
      <c r="I105" s="23">
        <f>250000000-201000000+19408295</f>
        <v>68408295</v>
      </c>
      <c r="J105" s="23">
        <f>250000000-201000000+19408295</f>
        <v>68408295</v>
      </c>
      <c r="K105" s="24">
        <f t="shared" si="1"/>
        <v>100</v>
      </c>
      <c r="L105" s="22"/>
    </row>
    <row r="106" spans="1:12" ht="18.75" customHeight="1" x14ac:dyDescent="0.2">
      <c r="A106" s="22"/>
      <c r="B106" s="22"/>
      <c r="C106" s="17" t="s">
        <v>34</v>
      </c>
      <c r="D106" s="22" t="s">
        <v>114</v>
      </c>
      <c r="E106" s="22"/>
      <c r="F106" s="22"/>
      <c r="G106" s="22"/>
      <c r="H106" s="23"/>
      <c r="I106" s="23">
        <v>461160</v>
      </c>
      <c r="J106" s="23">
        <v>461160</v>
      </c>
      <c r="K106" s="24">
        <f t="shared" si="1"/>
        <v>100</v>
      </c>
      <c r="L106" s="22"/>
    </row>
    <row r="107" spans="1:12" ht="18.75" customHeight="1" x14ac:dyDescent="0.2">
      <c r="A107" s="17"/>
      <c r="B107" s="17" t="s">
        <v>71</v>
      </c>
      <c r="C107" s="17" t="s">
        <v>115</v>
      </c>
      <c r="D107" s="17"/>
      <c r="E107" s="17"/>
      <c r="F107" s="17"/>
      <c r="G107" s="17"/>
      <c r="H107" s="66"/>
      <c r="I107" s="66"/>
      <c r="J107" s="66"/>
      <c r="K107" s="24"/>
      <c r="L107" s="22"/>
    </row>
    <row r="108" spans="1:12" ht="19.5" customHeight="1" x14ac:dyDescent="0.2">
      <c r="A108" s="22"/>
      <c r="B108" s="22"/>
      <c r="C108" s="17" t="s">
        <v>12</v>
      </c>
      <c r="D108" s="22" t="s">
        <v>116</v>
      </c>
      <c r="E108" s="22"/>
      <c r="F108" s="22"/>
      <c r="G108" s="22"/>
      <c r="H108" s="23"/>
      <c r="I108" s="23"/>
      <c r="J108" s="23"/>
      <c r="K108" s="24"/>
      <c r="L108" s="22"/>
    </row>
    <row r="109" spans="1:12" ht="18.75" customHeight="1" x14ac:dyDescent="0.2">
      <c r="A109" s="22"/>
      <c r="B109" s="22"/>
      <c r="C109" s="17" t="s">
        <v>34</v>
      </c>
      <c r="D109" s="22" t="s">
        <v>117</v>
      </c>
      <c r="E109" s="22"/>
      <c r="F109" s="22"/>
      <c r="G109" s="22"/>
      <c r="H109" s="23">
        <v>1000000</v>
      </c>
      <c r="I109" s="23">
        <v>1000000</v>
      </c>
      <c r="J109" s="23">
        <v>1000000</v>
      </c>
      <c r="K109" s="24">
        <f t="shared" si="1"/>
        <v>100</v>
      </c>
      <c r="L109" s="22"/>
    </row>
    <row r="110" spans="1:12" ht="18.75" customHeight="1" x14ac:dyDescent="0.2">
      <c r="A110" s="22"/>
      <c r="B110" s="22"/>
      <c r="C110" s="17" t="s">
        <v>36</v>
      </c>
      <c r="D110" s="22" t="s">
        <v>118</v>
      </c>
      <c r="E110" s="22"/>
      <c r="F110" s="22"/>
      <c r="G110" s="22"/>
      <c r="H110" s="23">
        <v>5000000</v>
      </c>
      <c r="I110" s="23">
        <f>5000000-3833838</f>
        <v>1166162</v>
      </c>
      <c r="J110" s="23">
        <f>5000000-3833838</f>
        <v>1166162</v>
      </c>
      <c r="K110" s="24">
        <f t="shared" si="1"/>
        <v>100</v>
      </c>
      <c r="L110" s="22"/>
    </row>
    <row r="111" spans="1:12" ht="14.25" customHeight="1" x14ac:dyDescent="0.2">
      <c r="A111" s="11"/>
      <c r="B111" s="11" t="s">
        <v>73</v>
      </c>
      <c r="C111" s="17" t="s">
        <v>119</v>
      </c>
      <c r="D111" s="11"/>
      <c r="E111" s="11"/>
      <c r="F111" s="11"/>
      <c r="G111" s="11"/>
      <c r="H111" s="67"/>
      <c r="I111" s="67"/>
      <c r="J111" s="67"/>
      <c r="K111" s="24"/>
      <c r="L111" s="22"/>
    </row>
    <row r="112" spans="1:12" ht="14.25" customHeight="1" x14ac:dyDescent="0.2">
      <c r="A112" s="11"/>
      <c r="B112" s="11"/>
      <c r="C112" s="17" t="s">
        <v>12</v>
      </c>
      <c r="D112" s="116" t="s">
        <v>120</v>
      </c>
      <c r="E112" s="116"/>
      <c r="F112" s="116"/>
      <c r="G112" s="11"/>
      <c r="H112" s="67"/>
      <c r="I112" s="67">
        <v>29506</v>
      </c>
      <c r="J112" s="67">
        <v>29506</v>
      </c>
      <c r="K112" s="24">
        <f t="shared" si="1"/>
        <v>100</v>
      </c>
      <c r="L112" s="22"/>
    </row>
    <row r="113" spans="1:22" ht="18" customHeight="1" x14ac:dyDescent="0.2">
      <c r="A113" s="17" t="s">
        <v>121</v>
      </c>
      <c r="B113" s="11"/>
      <c r="C113" s="11"/>
      <c r="D113" s="11"/>
      <c r="E113" s="11"/>
      <c r="F113" s="11"/>
      <c r="G113" s="11"/>
      <c r="H113" s="45">
        <f>SUM(H101:H110)</f>
        <v>1964000000</v>
      </c>
      <c r="I113" s="45">
        <f>SUM(I101:I112)</f>
        <v>2091517444</v>
      </c>
      <c r="J113" s="45">
        <f>SUM(J101:J112)</f>
        <v>2091517444</v>
      </c>
      <c r="K113" s="24">
        <f t="shared" si="1"/>
        <v>100</v>
      </c>
      <c r="L113" s="22"/>
      <c r="N113" s="34"/>
    </row>
    <row r="114" spans="1:22" ht="7.5" customHeight="1" x14ac:dyDescent="0.2">
      <c r="A114" s="11"/>
      <c r="B114" s="11"/>
      <c r="C114" s="11"/>
      <c r="D114" s="11"/>
      <c r="E114" s="11"/>
      <c r="F114" s="11"/>
      <c r="G114" s="11"/>
      <c r="H114" s="67"/>
      <c r="I114" s="67"/>
      <c r="J114" s="67"/>
      <c r="K114" s="24"/>
      <c r="L114" s="22"/>
    </row>
    <row r="115" spans="1:22" ht="22.5" customHeight="1" x14ac:dyDescent="0.2">
      <c r="A115" s="17" t="s">
        <v>122</v>
      </c>
      <c r="B115" s="17" t="s">
        <v>123</v>
      </c>
      <c r="C115" s="17"/>
      <c r="D115" s="17"/>
      <c r="E115" s="17"/>
      <c r="F115" s="17"/>
      <c r="G115" s="17"/>
      <c r="H115" s="66"/>
      <c r="I115" s="66"/>
      <c r="J115" s="66"/>
      <c r="K115" s="24"/>
      <c r="L115" s="22"/>
    </row>
    <row r="116" spans="1:22" x14ac:dyDescent="0.2">
      <c r="A116" s="11"/>
      <c r="B116" s="11"/>
      <c r="C116" s="11"/>
      <c r="D116" s="11"/>
      <c r="E116" s="11"/>
      <c r="F116" s="11"/>
      <c r="G116" s="11"/>
      <c r="H116" s="48"/>
      <c r="I116" s="48"/>
      <c r="J116" s="48"/>
      <c r="K116" s="24"/>
      <c r="L116" s="4"/>
    </row>
    <row r="117" spans="1:22" ht="22.5" customHeight="1" x14ac:dyDescent="0.2">
      <c r="A117" s="11"/>
      <c r="B117" s="11" t="s">
        <v>12</v>
      </c>
      <c r="C117" s="116" t="s">
        <v>124</v>
      </c>
      <c r="D117" s="116"/>
      <c r="E117" s="116"/>
      <c r="F117" s="116"/>
      <c r="G117" s="68"/>
      <c r="H117" s="48">
        <v>379962399</v>
      </c>
      <c r="I117" s="48">
        <f>382540072+1000000</f>
        <v>383540072</v>
      </c>
      <c r="J117" s="48">
        <f>'[1]3.működési bevételek'!M22</f>
        <v>257244221</v>
      </c>
      <c r="K117" s="24">
        <f t="shared" si="1"/>
        <v>67.071015463541968</v>
      </c>
      <c r="L117" s="4"/>
      <c r="N117" s="34"/>
    </row>
    <row r="118" spans="1:22" ht="16.5" customHeight="1" x14ac:dyDescent="0.2">
      <c r="A118" s="17" t="s">
        <v>125</v>
      </c>
      <c r="B118" s="11"/>
      <c r="C118" s="11"/>
      <c r="D118" s="11"/>
      <c r="E118" s="11"/>
      <c r="F118" s="11"/>
      <c r="G118" s="11"/>
      <c r="H118" s="45">
        <f>SUM(H117)</f>
        <v>379962399</v>
      </c>
      <c r="I118" s="45">
        <f>SUM(I117)</f>
        <v>383540072</v>
      </c>
      <c r="J118" s="45">
        <f>SUM(J117)</f>
        <v>257244221</v>
      </c>
      <c r="K118" s="24">
        <f t="shared" si="1"/>
        <v>67.071015463541968</v>
      </c>
      <c r="L118" s="4"/>
      <c r="N118" s="69"/>
      <c r="O118" s="70"/>
      <c r="P118" s="70"/>
      <c r="Q118" s="70"/>
      <c r="R118" s="70"/>
      <c r="S118" s="70"/>
      <c r="T118" s="70"/>
      <c r="U118" s="70"/>
      <c r="V118" s="70"/>
    </row>
    <row r="119" spans="1:22" ht="9.75" customHeight="1" x14ac:dyDescent="0.25">
      <c r="A119" s="11"/>
      <c r="B119" s="11"/>
      <c r="C119" s="11"/>
      <c r="D119" s="11"/>
      <c r="E119" s="11"/>
      <c r="F119" s="11"/>
      <c r="G119" s="11"/>
      <c r="H119" s="48"/>
      <c r="I119" s="48"/>
      <c r="J119" s="48"/>
      <c r="K119" s="24"/>
      <c r="L119" s="4"/>
      <c r="N119" s="71"/>
      <c r="O119" s="71"/>
      <c r="P119" s="71"/>
      <c r="Q119" s="71"/>
      <c r="R119" s="71"/>
      <c r="S119" s="71"/>
      <c r="T119" s="72"/>
      <c r="U119" s="72"/>
      <c r="V119" s="73"/>
    </row>
    <row r="120" spans="1:22" ht="21.75" customHeight="1" x14ac:dyDescent="0.25">
      <c r="A120" s="17" t="s">
        <v>60</v>
      </c>
      <c r="B120" s="17" t="s">
        <v>126</v>
      </c>
      <c r="C120" s="17"/>
      <c r="D120" s="17"/>
      <c r="E120" s="17"/>
      <c r="F120" s="17"/>
      <c r="G120" s="17"/>
      <c r="H120" s="66"/>
      <c r="I120" s="66"/>
      <c r="J120" s="66"/>
      <c r="K120" s="24"/>
      <c r="L120" s="4"/>
      <c r="N120" s="71"/>
      <c r="O120" s="71"/>
      <c r="P120" s="71"/>
      <c r="Q120" s="71"/>
      <c r="R120" s="71"/>
      <c r="S120" s="71"/>
      <c r="T120" s="72"/>
      <c r="U120" s="72"/>
      <c r="V120" s="74"/>
    </row>
    <row r="121" spans="1:22" ht="21.75" customHeight="1" x14ac:dyDescent="0.25">
      <c r="A121" s="22"/>
      <c r="B121" s="22" t="s">
        <v>12</v>
      </c>
      <c r="C121" s="22" t="s">
        <v>127</v>
      </c>
      <c r="D121" s="22"/>
      <c r="E121" s="22"/>
      <c r="F121" s="22"/>
      <c r="G121" s="22"/>
      <c r="H121" s="23"/>
      <c r="I121" s="23"/>
      <c r="J121" s="23"/>
      <c r="K121" s="24"/>
      <c r="L121" s="4"/>
      <c r="N121" s="71"/>
      <c r="O121" s="71"/>
      <c r="P121" s="71"/>
      <c r="Q121" s="71"/>
      <c r="R121" s="71"/>
      <c r="S121" s="71"/>
      <c r="T121" s="72"/>
      <c r="U121" s="72"/>
      <c r="V121" s="74"/>
    </row>
    <row r="122" spans="1:22" ht="15.75" customHeight="1" x14ac:dyDescent="0.2">
      <c r="A122" s="22"/>
      <c r="B122" s="22"/>
      <c r="C122" s="22" t="s">
        <v>14</v>
      </c>
      <c r="D122" s="22" t="s">
        <v>128</v>
      </c>
      <c r="E122" s="22"/>
      <c r="F122" s="22"/>
      <c r="G122" s="22"/>
      <c r="H122" s="23">
        <v>45000000</v>
      </c>
      <c r="I122" s="23">
        <v>45000000</v>
      </c>
      <c r="J122" s="75">
        <v>71010772</v>
      </c>
      <c r="K122" s="24">
        <f t="shared" si="1"/>
        <v>157.80171555555555</v>
      </c>
      <c r="L122" s="4"/>
    </row>
    <row r="123" spans="1:22" ht="18" customHeight="1" x14ac:dyDescent="0.2">
      <c r="A123" s="22"/>
      <c r="B123" s="22"/>
      <c r="C123" s="22" t="s">
        <v>17</v>
      </c>
      <c r="D123" s="22" t="s">
        <v>129</v>
      </c>
      <c r="E123" s="22"/>
      <c r="F123" s="22"/>
      <c r="G123" s="22"/>
      <c r="H123" s="23">
        <v>5000000</v>
      </c>
      <c r="I123" s="23">
        <v>5000000</v>
      </c>
      <c r="J123" s="75">
        <v>6619934</v>
      </c>
      <c r="K123" s="24">
        <f t="shared" si="1"/>
        <v>132.39867999999998</v>
      </c>
      <c r="L123" s="4"/>
    </row>
    <row r="124" spans="1:22" ht="18" customHeight="1" x14ac:dyDescent="0.2">
      <c r="A124" s="22"/>
      <c r="B124" s="22" t="s">
        <v>34</v>
      </c>
      <c r="C124" s="22" t="s">
        <v>130</v>
      </c>
      <c r="D124" s="22"/>
      <c r="E124" s="22"/>
      <c r="F124" s="22"/>
      <c r="G124" s="22"/>
      <c r="H124" s="23"/>
      <c r="I124" s="23">
        <v>78740</v>
      </c>
      <c r="J124" s="23">
        <v>527559</v>
      </c>
      <c r="K124" s="24">
        <f t="shared" si="1"/>
        <v>670.00127000254008</v>
      </c>
      <c r="L124" s="4"/>
    </row>
    <row r="125" spans="1:22" ht="21.75" customHeight="1" x14ac:dyDescent="0.2">
      <c r="A125" s="17" t="s">
        <v>131</v>
      </c>
      <c r="B125" s="11"/>
      <c r="C125" s="11"/>
      <c r="D125" s="11"/>
      <c r="E125" s="11"/>
      <c r="F125" s="11"/>
      <c r="G125" s="11"/>
      <c r="H125" s="45">
        <f>SUM(H122:H124)</f>
        <v>50000000</v>
      </c>
      <c r="I125" s="45">
        <f>SUM(I122:I124)</f>
        <v>50078740</v>
      </c>
      <c r="J125" s="45">
        <f>SUM(J122:J124)</f>
        <v>78158265</v>
      </c>
      <c r="K125" s="24">
        <f t="shared" si="1"/>
        <v>156.07074978324135</v>
      </c>
      <c r="L125" s="4"/>
    </row>
    <row r="126" spans="1:22" ht="9" customHeight="1" x14ac:dyDescent="0.2">
      <c r="A126" s="11"/>
      <c r="B126" s="11"/>
      <c r="C126" s="11"/>
      <c r="D126" s="11"/>
      <c r="E126" s="11"/>
      <c r="F126" s="11"/>
      <c r="G126" s="11"/>
      <c r="H126" s="67"/>
      <c r="I126" s="67"/>
      <c r="J126" s="67"/>
      <c r="K126" s="24"/>
      <c r="L126" s="4"/>
    </row>
    <row r="127" spans="1:22" x14ac:dyDescent="0.2">
      <c r="A127" s="17" t="s">
        <v>132</v>
      </c>
      <c r="B127" s="17" t="s">
        <v>133</v>
      </c>
      <c r="C127" s="17"/>
      <c r="D127" s="17"/>
      <c r="E127" s="17"/>
      <c r="F127" s="17"/>
      <c r="G127" s="17"/>
      <c r="H127" s="66"/>
      <c r="I127" s="66"/>
      <c r="J127" s="66"/>
      <c r="K127" s="24"/>
      <c r="L127" s="4"/>
    </row>
    <row r="128" spans="1:22" ht="30.75" customHeight="1" x14ac:dyDescent="0.2">
      <c r="A128" s="17"/>
      <c r="B128" s="25" t="s">
        <v>12</v>
      </c>
      <c r="C128" s="106" t="s">
        <v>134</v>
      </c>
      <c r="D128" s="106"/>
      <c r="E128" s="106"/>
      <c r="F128" s="106"/>
      <c r="G128" s="35"/>
      <c r="H128" s="76"/>
      <c r="I128" s="76"/>
      <c r="J128" s="76"/>
      <c r="K128" s="24"/>
      <c r="L128" s="4"/>
    </row>
    <row r="129" spans="1:12" ht="19.5" customHeight="1" x14ac:dyDescent="0.2">
      <c r="A129" s="17"/>
      <c r="B129" s="17"/>
      <c r="C129" s="35" t="s">
        <v>12</v>
      </c>
      <c r="D129" s="106" t="s">
        <v>135</v>
      </c>
      <c r="E129" s="106"/>
      <c r="F129" s="106"/>
      <c r="G129" s="35"/>
      <c r="H129" s="27"/>
      <c r="I129" s="27">
        <v>32000</v>
      </c>
      <c r="J129" s="27">
        <v>32000</v>
      </c>
      <c r="K129" s="24">
        <f t="shared" si="1"/>
        <v>100</v>
      </c>
      <c r="L129" s="4"/>
    </row>
    <row r="130" spans="1:12" ht="29.25" customHeight="1" x14ac:dyDescent="0.2">
      <c r="A130" s="22"/>
      <c r="B130" s="28" t="s">
        <v>34</v>
      </c>
      <c r="C130" s="104" t="s">
        <v>136</v>
      </c>
      <c r="D130" s="104"/>
      <c r="E130" s="104"/>
      <c r="F130" s="104"/>
      <c r="G130" s="29"/>
      <c r="H130" s="23"/>
      <c r="I130" s="23">
        <f>120000+200000+415000+5500679</f>
        <v>6235679</v>
      </c>
      <c r="J130" s="23">
        <f>120000+200000+415000+5500679</f>
        <v>6235679</v>
      </c>
      <c r="K130" s="24">
        <f t="shared" si="1"/>
        <v>100</v>
      </c>
      <c r="L130" s="4"/>
    </row>
    <row r="131" spans="1:12" ht="21.75" customHeight="1" x14ac:dyDescent="0.2">
      <c r="A131" s="22"/>
      <c r="B131" s="22" t="s">
        <v>36</v>
      </c>
      <c r="C131" s="22" t="s">
        <v>137</v>
      </c>
      <c r="D131" s="29"/>
      <c r="E131" s="29"/>
      <c r="F131" s="29"/>
      <c r="G131" s="29"/>
      <c r="H131" s="23"/>
      <c r="I131" s="23">
        <f>737000+1832350</f>
        <v>2569350</v>
      </c>
      <c r="J131" s="23">
        <f>737000+1832350</f>
        <v>2569350</v>
      </c>
      <c r="K131" s="24">
        <f t="shared" si="1"/>
        <v>100</v>
      </c>
      <c r="L131" s="4"/>
    </row>
    <row r="132" spans="1:12" ht="18.75" customHeight="1" x14ac:dyDescent="0.2">
      <c r="A132" s="22"/>
      <c r="B132" s="22" t="s">
        <v>71</v>
      </c>
      <c r="C132" s="106" t="s">
        <v>138</v>
      </c>
      <c r="D132" s="106"/>
      <c r="E132" s="106"/>
      <c r="F132" s="106"/>
      <c r="G132" s="29"/>
      <c r="H132" s="23"/>
      <c r="I132" s="23">
        <v>2100696</v>
      </c>
      <c r="J132" s="23">
        <v>2100696</v>
      </c>
      <c r="K132" s="24">
        <f t="shared" si="1"/>
        <v>100</v>
      </c>
      <c r="L132" s="4"/>
    </row>
    <row r="133" spans="1:12" ht="21.75" customHeight="1" x14ac:dyDescent="0.2">
      <c r="A133" s="17" t="s">
        <v>139</v>
      </c>
      <c r="B133" s="22"/>
      <c r="C133" s="22"/>
      <c r="D133" s="22"/>
      <c r="E133" s="22"/>
      <c r="F133" s="22"/>
      <c r="G133" s="22"/>
      <c r="H133" s="77"/>
      <c r="I133" s="77">
        <f>SUM(I129:I132)</f>
        <v>10937725</v>
      </c>
      <c r="J133" s="77">
        <f>SUM(J129:J132)</f>
        <v>10937725</v>
      </c>
      <c r="K133" s="24">
        <f t="shared" si="1"/>
        <v>100</v>
      </c>
      <c r="L133" s="4"/>
    </row>
    <row r="134" spans="1:12" ht="6.75" customHeight="1" x14ac:dyDescent="0.2">
      <c r="A134" s="22"/>
      <c r="B134" s="22"/>
      <c r="C134" s="22"/>
      <c r="D134" s="22"/>
      <c r="E134" s="22"/>
      <c r="F134" s="22"/>
      <c r="G134" s="22"/>
      <c r="H134" s="23"/>
      <c r="I134" s="23"/>
      <c r="J134" s="23"/>
      <c r="K134" s="24"/>
      <c r="L134" s="4"/>
    </row>
    <row r="135" spans="1:12" ht="18" customHeight="1" x14ac:dyDescent="0.2">
      <c r="A135" s="17" t="s">
        <v>140</v>
      </c>
      <c r="B135" s="17" t="s">
        <v>141</v>
      </c>
      <c r="C135" s="17"/>
      <c r="D135" s="17"/>
      <c r="E135" s="17"/>
      <c r="F135" s="17"/>
      <c r="G135" s="17"/>
      <c r="H135" s="66"/>
      <c r="I135" s="66"/>
      <c r="J135" s="66"/>
      <c r="K135" s="24"/>
      <c r="L135" s="4"/>
    </row>
    <row r="136" spans="1:12" ht="27.75" customHeight="1" x14ac:dyDescent="0.2">
      <c r="A136" s="22"/>
      <c r="B136" s="25" t="s">
        <v>12</v>
      </c>
      <c r="C136" s="106" t="s">
        <v>142</v>
      </c>
      <c r="D136" s="106"/>
      <c r="E136" s="106"/>
      <c r="F136" s="106"/>
      <c r="G136" s="35"/>
      <c r="H136" s="27"/>
      <c r="I136" s="27"/>
      <c r="J136" s="27"/>
      <c r="K136" s="24"/>
      <c r="L136" s="4"/>
    </row>
    <row r="137" spans="1:12" ht="27" customHeight="1" x14ac:dyDescent="0.2">
      <c r="A137" s="22"/>
      <c r="B137" s="22"/>
      <c r="C137" s="78" t="s">
        <v>12</v>
      </c>
      <c r="D137" s="106" t="s">
        <v>143</v>
      </c>
      <c r="E137" s="106"/>
      <c r="F137" s="106"/>
      <c r="G137" s="35"/>
      <c r="H137" s="27">
        <v>2000000</v>
      </c>
      <c r="I137" s="27">
        <v>2000000</v>
      </c>
      <c r="J137" s="56">
        <v>622000</v>
      </c>
      <c r="K137" s="24">
        <f t="shared" si="1"/>
        <v>31.1</v>
      </c>
      <c r="L137" s="4"/>
    </row>
    <row r="138" spans="1:12" ht="17.25" customHeight="1" x14ac:dyDescent="0.2">
      <c r="A138" s="22"/>
      <c r="B138" s="22"/>
      <c r="C138" s="78" t="s">
        <v>34</v>
      </c>
      <c r="D138" s="106" t="s">
        <v>144</v>
      </c>
      <c r="E138" s="106"/>
      <c r="F138" s="106"/>
      <c r="G138" s="35"/>
      <c r="H138" s="27">
        <v>13000000</v>
      </c>
      <c r="J138" s="57"/>
      <c r="K138" s="24"/>
      <c r="L138" s="4"/>
    </row>
    <row r="139" spans="1:12" ht="17.25" customHeight="1" x14ac:dyDescent="0.2">
      <c r="A139" s="22"/>
      <c r="B139" s="22"/>
      <c r="C139" s="78" t="s">
        <v>36</v>
      </c>
      <c r="D139" s="106" t="s">
        <v>145</v>
      </c>
      <c r="E139" s="106"/>
      <c r="F139" s="106"/>
      <c r="G139" s="35"/>
      <c r="H139" s="27"/>
      <c r="I139" s="27"/>
      <c r="J139" s="56"/>
      <c r="K139" s="24"/>
      <c r="L139" s="4"/>
    </row>
    <row r="140" spans="1:12" ht="17.25" customHeight="1" x14ac:dyDescent="0.2">
      <c r="A140" s="22"/>
      <c r="B140" s="22"/>
      <c r="C140" s="78" t="s">
        <v>71</v>
      </c>
      <c r="D140" s="106" t="s">
        <v>146</v>
      </c>
      <c r="E140" s="106"/>
      <c r="F140" s="106"/>
      <c r="G140" s="35"/>
      <c r="H140" s="27"/>
      <c r="I140" s="27"/>
      <c r="J140" s="56"/>
      <c r="K140" s="24"/>
      <c r="L140" s="4"/>
    </row>
    <row r="141" spans="1:12" x14ac:dyDescent="0.2">
      <c r="A141" s="22"/>
      <c r="B141" s="22" t="s">
        <v>34</v>
      </c>
      <c r="C141" s="22" t="s">
        <v>147</v>
      </c>
      <c r="D141" s="22"/>
      <c r="E141" s="22"/>
      <c r="F141" s="22"/>
      <c r="G141" s="22"/>
      <c r="J141" s="57"/>
      <c r="K141" s="24"/>
      <c r="L141" s="4"/>
    </row>
    <row r="142" spans="1:12" ht="19.5" customHeight="1" x14ac:dyDescent="0.2">
      <c r="A142" s="22"/>
      <c r="B142" s="22"/>
      <c r="C142" s="22" t="s">
        <v>12</v>
      </c>
      <c r="D142" s="47" t="s">
        <v>148</v>
      </c>
      <c r="E142" s="6"/>
      <c r="F142" s="7"/>
      <c r="G142" s="7"/>
      <c r="H142" s="56">
        <v>350000</v>
      </c>
      <c r="I142" s="56">
        <v>350000</v>
      </c>
      <c r="J142" s="56">
        <v>626800</v>
      </c>
      <c r="K142" s="24">
        <f t="shared" si="1"/>
        <v>179.08571428571429</v>
      </c>
      <c r="L142" s="4"/>
    </row>
    <row r="143" spans="1:12" ht="30.75" customHeight="1" x14ac:dyDescent="0.2">
      <c r="A143" s="22"/>
      <c r="B143" s="22"/>
      <c r="C143" s="22" t="s">
        <v>34</v>
      </c>
      <c r="D143" s="117" t="s">
        <v>149</v>
      </c>
      <c r="E143" s="117"/>
      <c r="F143" s="117"/>
      <c r="G143" s="22"/>
      <c r="H143" s="23">
        <v>4957790</v>
      </c>
      <c r="I143" s="23">
        <v>4957790</v>
      </c>
      <c r="J143" s="23">
        <v>5244976</v>
      </c>
      <c r="K143" s="24">
        <f t="shared" si="1"/>
        <v>105.79262130909134</v>
      </c>
      <c r="L143" s="4"/>
    </row>
    <row r="144" spans="1:12" ht="30.75" customHeight="1" x14ac:dyDescent="0.2">
      <c r="A144" s="22"/>
      <c r="B144" s="22"/>
      <c r="C144" s="22" t="s">
        <v>36</v>
      </c>
      <c r="D144" s="104" t="s">
        <v>150</v>
      </c>
      <c r="E144" s="104"/>
      <c r="F144" s="104"/>
      <c r="G144" s="104"/>
      <c r="H144" s="23"/>
      <c r="I144" s="23">
        <v>3479818</v>
      </c>
      <c r="J144" s="23">
        <v>3479818</v>
      </c>
      <c r="K144" s="24">
        <f t="shared" ref="K144:K156" si="2">J144/I144*100</f>
        <v>100</v>
      </c>
      <c r="L144" s="4"/>
    </row>
    <row r="145" spans="1:14" ht="19.5" customHeight="1" x14ac:dyDescent="0.2">
      <c r="A145" s="87" t="s">
        <v>151</v>
      </c>
      <c r="B145" s="87"/>
      <c r="C145" s="87"/>
      <c r="D145" s="87"/>
      <c r="E145" s="87"/>
      <c r="F145" s="87"/>
      <c r="G145" s="15"/>
      <c r="H145" s="77">
        <f>SUM(H137:H143)</f>
        <v>20307790</v>
      </c>
      <c r="I145" s="77">
        <f>SUM(I137:I144)</f>
        <v>10787608</v>
      </c>
      <c r="J145" s="77">
        <f>SUM(J137:J144)</f>
        <v>9973594</v>
      </c>
      <c r="K145" s="24">
        <f t="shared" si="2"/>
        <v>92.454175198060582</v>
      </c>
      <c r="L145" s="4"/>
      <c r="N145" s="34"/>
    </row>
    <row r="146" spans="1:14" x14ac:dyDescent="0.2">
      <c r="A146" s="17" t="s">
        <v>152</v>
      </c>
      <c r="B146" s="17"/>
      <c r="C146" s="17"/>
      <c r="D146" s="17"/>
      <c r="E146" s="17"/>
      <c r="F146" s="17"/>
      <c r="G146" s="17"/>
      <c r="H146" s="77">
        <f>H83+H113+H118+H125+H133+H145+H96</f>
        <v>3281367107</v>
      </c>
      <c r="I146" s="77">
        <f>I83+I113+I118+I125+I133+I145+I96</f>
        <v>6202974194</v>
      </c>
      <c r="J146" s="77">
        <f>J83+J113+J118+J125+J133+J145+J96</f>
        <v>6103943854</v>
      </c>
      <c r="K146" s="24">
        <f t="shared" si="2"/>
        <v>98.403502305461956</v>
      </c>
      <c r="L146" s="4"/>
    </row>
    <row r="147" spans="1:14" ht="8.25" customHeight="1" x14ac:dyDescent="0.2">
      <c r="A147" s="17"/>
      <c r="B147" s="17"/>
      <c r="C147" s="17"/>
      <c r="D147" s="17"/>
      <c r="E147" s="17"/>
      <c r="F147" s="17"/>
      <c r="G147" s="17"/>
      <c r="H147" s="77"/>
      <c r="I147" s="77"/>
      <c r="J147" s="77"/>
      <c r="K147" s="24"/>
      <c r="L147" s="4"/>
    </row>
    <row r="148" spans="1:14" x14ac:dyDescent="0.2">
      <c r="A148" s="17" t="s">
        <v>153</v>
      </c>
      <c r="B148" s="87" t="s">
        <v>154</v>
      </c>
      <c r="C148" s="87"/>
      <c r="D148" s="87"/>
      <c r="E148" s="87"/>
      <c r="F148" s="87"/>
      <c r="G148" s="15"/>
      <c r="H148" s="27"/>
      <c r="I148" s="27"/>
      <c r="J148" s="27"/>
      <c r="K148" s="24"/>
      <c r="L148" s="4"/>
    </row>
    <row r="149" spans="1:14" x14ac:dyDescent="0.2">
      <c r="A149" s="17"/>
      <c r="B149" s="15" t="s">
        <v>12</v>
      </c>
      <c r="C149" s="87" t="s">
        <v>155</v>
      </c>
      <c r="D149" s="87"/>
      <c r="E149" s="87"/>
      <c r="F149" s="87"/>
      <c r="G149" s="15"/>
      <c r="H149" s="27"/>
      <c r="I149" s="27"/>
      <c r="J149" s="27"/>
      <c r="K149" s="24"/>
      <c r="L149" s="4"/>
    </row>
    <row r="150" spans="1:14" ht="33" customHeight="1" x14ac:dyDescent="0.2">
      <c r="A150" s="17"/>
      <c r="B150" s="15"/>
      <c r="C150" s="79" t="s">
        <v>12</v>
      </c>
      <c r="D150" s="106" t="s">
        <v>156</v>
      </c>
      <c r="E150" s="106"/>
      <c r="F150" s="106"/>
      <c r="G150" s="35"/>
      <c r="H150" s="27">
        <v>606947461</v>
      </c>
      <c r="I150" s="27">
        <f>600000000+6247461+700000+21035565+3900000+456056746-357142876</f>
        <v>730796896</v>
      </c>
      <c r="J150" s="27">
        <f>600000000+6247461+700000+21035565+3900000+456056746-357142876</f>
        <v>730796896</v>
      </c>
      <c r="K150" s="24">
        <f t="shared" si="2"/>
        <v>100</v>
      </c>
      <c r="L150" s="4"/>
    </row>
    <row r="151" spans="1:14" ht="15" customHeight="1" x14ac:dyDescent="0.2">
      <c r="A151" s="22"/>
      <c r="B151" s="22"/>
      <c r="C151" s="22" t="s">
        <v>34</v>
      </c>
      <c r="D151" s="22" t="s">
        <v>157</v>
      </c>
      <c r="E151" s="22"/>
      <c r="F151" s="22"/>
      <c r="G151" s="22"/>
      <c r="H151" s="23">
        <v>28348281</v>
      </c>
      <c r="I151" s="23">
        <v>28348281</v>
      </c>
      <c r="J151" s="23">
        <f>28348281+41318084</f>
        <v>69666365</v>
      </c>
      <c r="K151" s="24">
        <f t="shared" si="2"/>
        <v>245.7516383444908</v>
      </c>
      <c r="L151" s="4"/>
      <c r="N151" s="39"/>
    </row>
    <row r="152" spans="1:14" ht="15" customHeight="1" x14ac:dyDescent="0.2">
      <c r="A152" s="22"/>
      <c r="B152" s="22"/>
      <c r="C152" s="22" t="s">
        <v>36</v>
      </c>
      <c r="D152" s="22" t="s">
        <v>158</v>
      </c>
      <c r="E152" s="22"/>
      <c r="F152" s="22"/>
      <c r="G152" s="22"/>
      <c r="H152" s="23"/>
      <c r="I152" s="23">
        <f>28286668+11885965+6180234+23736996+11558674+16471557+2460810-773-1166130+5027+146566-108626-1165778+1974149</f>
        <v>100265339</v>
      </c>
      <c r="J152" s="23">
        <f>28286668+11885965+6180234+23736996+11558674+16471557+2460810-773-1166130+5027+146566-108626-1165778+1974149</f>
        <v>100265339</v>
      </c>
      <c r="K152" s="24">
        <f t="shared" si="2"/>
        <v>100</v>
      </c>
      <c r="L152" s="4"/>
    </row>
    <row r="153" spans="1:14" x14ac:dyDescent="0.2">
      <c r="K153" s="24"/>
    </row>
    <row r="154" spans="1:14" ht="21.75" customHeight="1" x14ac:dyDescent="0.2">
      <c r="A154" s="17" t="s">
        <v>154</v>
      </c>
      <c r="B154" s="17"/>
      <c r="C154" s="17"/>
      <c r="D154" s="17"/>
      <c r="E154" s="17"/>
      <c r="F154" s="17"/>
      <c r="G154" s="17"/>
      <c r="H154" s="77">
        <f>SUM(H150:H151)</f>
        <v>635295742</v>
      </c>
      <c r="I154" s="77">
        <f>SUM(I150:I153)</f>
        <v>859410516</v>
      </c>
      <c r="J154" s="77">
        <f>SUM(J150:J153)</f>
        <v>900728600</v>
      </c>
      <c r="K154" s="24">
        <f t="shared" si="2"/>
        <v>104.80772380960718</v>
      </c>
      <c r="L154" s="4"/>
      <c r="N154" s="34"/>
    </row>
    <row r="155" spans="1:14" ht="10.5" customHeight="1" x14ac:dyDescent="0.2">
      <c r="A155" s="22"/>
      <c r="B155" s="22"/>
      <c r="C155" s="22"/>
      <c r="D155" s="22"/>
      <c r="E155" s="22"/>
      <c r="F155" s="22"/>
      <c r="G155" s="22"/>
      <c r="H155" s="23"/>
      <c r="I155" s="23"/>
      <c r="J155" s="23"/>
      <c r="K155" s="24"/>
      <c r="L155" s="4"/>
    </row>
    <row r="156" spans="1:14" ht="21.75" customHeight="1" x14ac:dyDescent="0.2">
      <c r="A156" s="80" t="s">
        <v>159</v>
      </c>
      <c r="B156" s="80"/>
      <c r="C156" s="80"/>
      <c r="D156" s="80"/>
      <c r="E156" s="80"/>
      <c r="F156" s="80"/>
      <c r="G156" s="17"/>
      <c r="H156" s="81">
        <f>H146+H154</f>
        <v>3916662849</v>
      </c>
      <c r="I156" s="81">
        <f>I146+I154</f>
        <v>7062384710</v>
      </c>
      <c r="J156" s="81">
        <f>J146+J154</f>
        <v>7004672454</v>
      </c>
      <c r="K156" s="24">
        <f t="shared" si="2"/>
        <v>99.182821973457749</v>
      </c>
      <c r="L156" s="4"/>
      <c r="N156" s="34"/>
    </row>
    <row r="157" spans="1:14" x14ac:dyDescent="0.2">
      <c r="A157" s="4"/>
      <c r="B157" s="4"/>
      <c r="C157" s="4"/>
      <c r="D157" s="4"/>
      <c r="E157" s="4"/>
      <c r="F157" s="4"/>
      <c r="G157" s="4"/>
      <c r="H157" s="82"/>
      <c r="I157" s="82"/>
      <c r="J157" s="82"/>
      <c r="K157" s="22"/>
      <c r="L157" s="4"/>
    </row>
    <row r="158" spans="1:14" ht="15" x14ac:dyDescent="0.25">
      <c r="A158" s="83"/>
      <c r="B158" s="83"/>
      <c r="C158" s="83"/>
      <c r="D158" s="83"/>
      <c r="E158" s="83"/>
      <c r="F158" s="83"/>
      <c r="G158" s="83"/>
      <c r="H158" s="84"/>
      <c r="I158" s="84"/>
      <c r="J158" s="84"/>
      <c r="K158" s="85"/>
      <c r="L158" s="4"/>
    </row>
    <row r="159" spans="1:14" ht="15" x14ac:dyDescent="0.25">
      <c r="A159" s="83"/>
      <c r="B159" s="83"/>
      <c r="C159" s="83"/>
      <c r="D159" s="83"/>
      <c r="E159" s="83"/>
      <c r="F159" s="83"/>
      <c r="G159" s="83"/>
      <c r="H159" s="77"/>
      <c r="I159" s="77"/>
      <c r="J159" s="77"/>
      <c r="K159" s="85"/>
      <c r="L159" s="4"/>
    </row>
    <row r="160" spans="1:14" ht="15" x14ac:dyDescent="0.25">
      <c r="A160" s="83"/>
      <c r="B160" s="83"/>
      <c r="C160" s="83"/>
      <c r="D160" s="83"/>
      <c r="E160" s="83"/>
      <c r="F160" s="83"/>
      <c r="G160" s="83"/>
      <c r="H160" s="86"/>
      <c r="I160" s="86"/>
      <c r="J160" s="86"/>
      <c r="K160" s="85"/>
      <c r="L160" s="4"/>
    </row>
    <row r="161" spans="1:14" ht="15" x14ac:dyDescent="0.25">
      <c r="A161" s="83"/>
      <c r="B161" s="83"/>
      <c r="C161" s="83"/>
      <c r="D161" s="83"/>
      <c r="E161" s="83"/>
      <c r="F161" s="83"/>
      <c r="G161" s="83"/>
      <c r="H161" s="85"/>
      <c r="I161" s="85"/>
      <c r="J161" s="85"/>
      <c r="K161" s="85"/>
      <c r="L161" s="4"/>
    </row>
    <row r="162" spans="1:14" ht="15" x14ac:dyDescent="0.25">
      <c r="A162" s="83"/>
      <c r="B162" s="83"/>
      <c r="C162" s="83"/>
      <c r="D162" s="83"/>
      <c r="E162" s="83"/>
      <c r="F162" s="83"/>
      <c r="G162" s="83"/>
      <c r="H162" s="85"/>
      <c r="I162" s="85"/>
      <c r="J162" s="85"/>
      <c r="K162" s="85"/>
      <c r="L162" s="4"/>
      <c r="N162" s="34"/>
    </row>
    <row r="163" spans="1:14" ht="15" x14ac:dyDescent="0.25">
      <c r="A163" s="83"/>
      <c r="B163" s="83"/>
      <c r="C163" s="83"/>
      <c r="D163" s="83"/>
      <c r="E163" s="83"/>
      <c r="F163" s="83"/>
      <c r="G163" s="83"/>
      <c r="H163" s="85"/>
      <c r="I163" s="85"/>
      <c r="J163" s="85"/>
      <c r="K163" s="85"/>
      <c r="L163" s="4"/>
    </row>
    <row r="164" spans="1:14" ht="15" x14ac:dyDescent="0.25">
      <c r="A164" s="83"/>
      <c r="B164" s="83"/>
      <c r="C164" s="83"/>
      <c r="D164" s="83"/>
      <c r="E164" s="83"/>
      <c r="F164" s="83"/>
      <c r="G164" s="83"/>
      <c r="H164" s="85"/>
      <c r="I164" s="85"/>
      <c r="J164" s="85"/>
      <c r="K164" s="85"/>
      <c r="L164" s="4"/>
    </row>
    <row r="165" spans="1:14" ht="15" x14ac:dyDescent="0.25">
      <c r="A165" s="83"/>
      <c r="B165" s="83"/>
      <c r="C165" s="83"/>
      <c r="D165" s="83"/>
      <c r="E165" s="83"/>
      <c r="F165" s="83"/>
      <c r="G165" s="83"/>
      <c r="H165" s="85"/>
      <c r="I165" s="85"/>
      <c r="J165" s="85"/>
      <c r="K165" s="85"/>
      <c r="L165" s="4"/>
    </row>
    <row r="166" spans="1:14" ht="15" x14ac:dyDescent="0.25">
      <c r="A166" s="83"/>
      <c r="B166" s="83"/>
      <c r="C166" s="83"/>
      <c r="D166" s="83"/>
      <c r="E166" s="83"/>
      <c r="F166" s="83"/>
      <c r="G166" s="83"/>
      <c r="H166" s="85"/>
      <c r="I166" s="85"/>
      <c r="J166" s="85"/>
      <c r="K166" s="85"/>
      <c r="L166" s="4"/>
    </row>
    <row r="167" spans="1:14" ht="15" x14ac:dyDescent="0.25">
      <c r="A167" s="83"/>
      <c r="B167" s="83"/>
      <c r="C167" s="83"/>
      <c r="D167" s="83"/>
      <c r="E167" s="83"/>
      <c r="F167" s="83"/>
      <c r="G167" s="83"/>
      <c r="H167" s="85"/>
      <c r="I167" s="85"/>
      <c r="J167" s="85"/>
      <c r="K167" s="85"/>
      <c r="L167" s="4"/>
    </row>
    <row r="168" spans="1:14" ht="15" x14ac:dyDescent="0.25">
      <c r="A168" s="83"/>
      <c r="B168" s="83"/>
      <c r="C168" s="83"/>
      <c r="D168" s="83"/>
      <c r="E168" s="83"/>
      <c r="F168" s="83"/>
      <c r="G168" s="83"/>
      <c r="H168" s="85"/>
      <c r="I168" s="85"/>
      <c r="J168" s="85"/>
      <c r="K168" s="85"/>
      <c r="L168" s="4"/>
    </row>
    <row r="169" spans="1:14" ht="15" x14ac:dyDescent="0.25">
      <c r="A169" s="83"/>
      <c r="B169" s="83"/>
      <c r="C169" s="83"/>
      <c r="D169" s="83"/>
      <c r="E169" s="83"/>
      <c r="F169" s="83"/>
      <c r="G169" s="83"/>
      <c r="H169" s="85"/>
      <c r="I169" s="85"/>
      <c r="J169" s="85"/>
      <c r="K169" s="85"/>
      <c r="L169" s="4"/>
    </row>
    <row r="170" spans="1:14" ht="15" x14ac:dyDescent="0.25">
      <c r="A170" s="83"/>
      <c r="B170" s="83"/>
      <c r="C170" s="83"/>
      <c r="D170" s="83"/>
      <c r="E170" s="83"/>
      <c r="F170" s="83"/>
      <c r="G170" s="83"/>
      <c r="H170" s="85"/>
      <c r="I170" s="85"/>
      <c r="J170" s="85"/>
      <c r="K170" s="85"/>
      <c r="L170" s="4"/>
    </row>
    <row r="171" spans="1:14" ht="15" x14ac:dyDescent="0.25">
      <c r="A171" s="83"/>
      <c r="B171" s="83"/>
      <c r="C171" s="83"/>
      <c r="D171" s="83"/>
      <c r="E171" s="83"/>
      <c r="F171" s="83"/>
      <c r="G171" s="83"/>
      <c r="H171" s="85"/>
      <c r="I171" s="85"/>
      <c r="J171" s="85"/>
      <c r="K171" s="85"/>
      <c r="L171" s="4"/>
    </row>
    <row r="172" spans="1:14" ht="15" x14ac:dyDescent="0.25">
      <c r="A172" s="83"/>
      <c r="B172" s="83"/>
      <c r="C172" s="83"/>
      <c r="D172" s="83"/>
      <c r="E172" s="83"/>
      <c r="F172" s="83"/>
      <c r="G172" s="83"/>
      <c r="H172" s="85"/>
      <c r="I172" s="85"/>
      <c r="J172" s="85"/>
      <c r="K172" s="85"/>
      <c r="L172" s="4"/>
    </row>
    <row r="173" spans="1:14" ht="15" x14ac:dyDescent="0.25">
      <c r="A173" s="83"/>
      <c r="B173" s="83"/>
      <c r="C173" s="83"/>
      <c r="D173" s="83"/>
      <c r="E173" s="83"/>
      <c r="F173" s="83"/>
      <c r="G173" s="83"/>
      <c r="H173" s="85"/>
      <c r="I173" s="85"/>
      <c r="J173" s="85"/>
      <c r="K173" s="85"/>
      <c r="L173" s="4"/>
    </row>
    <row r="174" spans="1:14" ht="15" x14ac:dyDescent="0.25">
      <c r="A174" s="83"/>
      <c r="B174" s="83"/>
      <c r="C174" s="83"/>
      <c r="D174" s="83"/>
      <c r="E174" s="83"/>
      <c r="F174" s="83"/>
      <c r="G174" s="83"/>
      <c r="H174" s="85"/>
      <c r="I174" s="85"/>
      <c r="J174" s="85"/>
      <c r="K174" s="85"/>
      <c r="L174" s="4"/>
    </row>
    <row r="175" spans="1:14" ht="15" x14ac:dyDescent="0.25">
      <c r="A175" s="83"/>
      <c r="B175" s="83"/>
      <c r="C175" s="83"/>
      <c r="D175" s="83"/>
      <c r="E175" s="83"/>
      <c r="F175" s="83"/>
      <c r="G175" s="83"/>
      <c r="H175" s="85"/>
      <c r="I175" s="85"/>
      <c r="J175" s="85"/>
      <c r="K175" s="85"/>
      <c r="L175" s="4"/>
    </row>
    <row r="176" spans="1:14" ht="15" x14ac:dyDescent="0.25">
      <c r="H176" s="85"/>
      <c r="I176" s="85"/>
      <c r="J176" s="85"/>
      <c r="K176" s="85"/>
    </row>
    <row r="177" spans="8:11" ht="15" x14ac:dyDescent="0.25">
      <c r="H177" s="85"/>
      <c r="I177" s="85"/>
      <c r="J177" s="85"/>
      <c r="K177" s="85"/>
    </row>
    <row r="178" spans="8:11" ht="15" x14ac:dyDescent="0.25">
      <c r="H178" s="85"/>
      <c r="I178" s="85"/>
      <c r="J178" s="85"/>
      <c r="K178" s="85"/>
    </row>
    <row r="179" spans="8:11" ht="15" x14ac:dyDescent="0.25">
      <c r="H179" s="85"/>
      <c r="I179" s="85"/>
      <c r="J179" s="85"/>
      <c r="K179" s="85"/>
    </row>
  </sheetData>
  <mergeCells count="81">
    <mergeCell ref="A145:F145"/>
    <mergeCell ref="B148:F148"/>
    <mergeCell ref="C149:F149"/>
    <mergeCell ref="D150:F150"/>
    <mergeCell ref="D137:F137"/>
    <mergeCell ref="D138:F138"/>
    <mergeCell ref="D139:F139"/>
    <mergeCell ref="D140:F140"/>
    <mergeCell ref="D143:F143"/>
    <mergeCell ref="D144:G144"/>
    <mergeCell ref="M88:P88"/>
    <mergeCell ref="B89:F89"/>
    <mergeCell ref="C90:F90"/>
    <mergeCell ref="C136:F136"/>
    <mergeCell ref="C92:F92"/>
    <mergeCell ref="C93:F93"/>
    <mergeCell ref="C94:F94"/>
    <mergeCell ref="C95:F95"/>
    <mergeCell ref="C96:F96"/>
    <mergeCell ref="D112:F112"/>
    <mergeCell ref="C117:F117"/>
    <mergeCell ref="C128:F128"/>
    <mergeCell ref="D129:F129"/>
    <mergeCell ref="C130:F130"/>
    <mergeCell ref="C132:F132"/>
    <mergeCell ref="C91:F91"/>
    <mergeCell ref="D80:F80"/>
    <mergeCell ref="D81:F81"/>
    <mergeCell ref="B82:F82"/>
    <mergeCell ref="A83:F83"/>
    <mergeCell ref="B85:F85"/>
    <mergeCell ref="B86:F86"/>
    <mergeCell ref="C87:F87"/>
    <mergeCell ref="C88:F88"/>
    <mergeCell ref="C79:F79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B78:F78"/>
    <mergeCell ref="D67:F67"/>
    <mergeCell ref="D48:F48"/>
    <mergeCell ref="E49:F49"/>
    <mergeCell ref="C54:F54"/>
    <mergeCell ref="D56:F56"/>
    <mergeCell ref="E57:F57"/>
    <mergeCell ref="E58:F58"/>
    <mergeCell ref="E59:F59"/>
    <mergeCell ref="C60:F60"/>
    <mergeCell ref="B62:F62"/>
    <mergeCell ref="C64:F64"/>
    <mergeCell ref="D66:F66"/>
    <mergeCell ref="C46:F46"/>
    <mergeCell ref="E15:F15"/>
    <mergeCell ref="E18:F18"/>
    <mergeCell ref="D33:F33"/>
    <mergeCell ref="D34:F34"/>
    <mergeCell ref="C35:F35"/>
    <mergeCell ref="D36:F36"/>
    <mergeCell ref="E37:F37"/>
    <mergeCell ref="E39:F39"/>
    <mergeCell ref="C40:F40"/>
    <mergeCell ref="D42:F42"/>
    <mergeCell ref="E45:F45"/>
    <mergeCell ref="D14:F14"/>
    <mergeCell ref="A3:K3"/>
    <mergeCell ref="A4:K4"/>
    <mergeCell ref="A5:K5"/>
    <mergeCell ref="A6:K6"/>
    <mergeCell ref="H7:K7"/>
    <mergeCell ref="A8:G10"/>
    <mergeCell ref="H8:H10"/>
    <mergeCell ref="I8:I10"/>
    <mergeCell ref="J8:J10"/>
    <mergeCell ref="B12:G12"/>
  </mergeCells>
  <pageMargins left="0" right="0" top="0.74803149606299213" bottom="0.74803149606299213" header="0.31496062992125984" footer="0.31496062992125984"/>
  <pageSetup paperSize="9" scale="79" orientation="portrait" r:id="rId1"/>
  <rowBreaks count="3" manualBreakCount="3">
    <brk id="47" max="10" man="1"/>
    <brk id="83" max="10" man="1"/>
    <brk id="1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 melléklet</vt:lpstr>
      <vt:lpstr>'1. melléklet'!Nyomtatási_cím</vt:lpstr>
      <vt:lpstr>'1.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cp:lastPrinted>2021-05-14T08:16:20Z</cp:lastPrinted>
  <dcterms:created xsi:type="dcterms:W3CDTF">2021-05-14T08:15:37Z</dcterms:created>
  <dcterms:modified xsi:type="dcterms:W3CDTF">2021-05-19T13:50:22Z</dcterms:modified>
</cp:coreProperties>
</file>