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27795" windowHeight="12090"/>
  </bookViews>
  <sheets>
    <sheet name="41. melléklet" sheetId="1" r:id="rId1"/>
  </sheets>
  <externalReferences>
    <externalReference r:id="rId2"/>
  </externalReferences>
  <definedNames>
    <definedName name="_xlnm.Print_Titles" localSheetId="0">'41. melléklet'!$9:$11</definedName>
    <definedName name="_xlnm.Print_Area" localSheetId="0">'41. melléklet'!$A$1:$J$156</definedName>
  </definedNames>
  <calcPr calcId="145621"/>
</workbook>
</file>

<file path=xl/calcChain.xml><?xml version="1.0" encoding="utf-8"?>
<calcChain xmlns="http://schemas.openxmlformats.org/spreadsheetml/2006/main">
  <c r="I152" i="1" l="1"/>
  <c r="J151" i="1"/>
  <c r="I150" i="1"/>
  <c r="H150" i="1"/>
  <c r="H145" i="1"/>
  <c r="J143" i="1"/>
  <c r="J142" i="1"/>
  <c r="I140" i="1"/>
  <c r="I145" i="1" s="1"/>
  <c r="J138" i="1"/>
  <c r="J137" i="1"/>
  <c r="I131" i="1"/>
  <c r="I130" i="1"/>
  <c r="H129" i="1"/>
  <c r="H133" i="1" s="1"/>
  <c r="I125" i="1"/>
  <c r="H125" i="1"/>
  <c r="J124" i="1"/>
  <c r="J123" i="1"/>
  <c r="J122" i="1"/>
  <c r="H118" i="1"/>
  <c r="I117" i="1"/>
  <c r="J117" i="1" s="1"/>
  <c r="H113" i="1"/>
  <c r="I110" i="1"/>
  <c r="J110" i="1" s="1"/>
  <c r="J109" i="1"/>
  <c r="J106" i="1"/>
  <c r="I105" i="1"/>
  <c r="J105" i="1" s="1"/>
  <c r="I101" i="1"/>
  <c r="I96" i="1"/>
  <c r="H96" i="1"/>
  <c r="I82" i="1"/>
  <c r="I73" i="1"/>
  <c r="H70" i="1"/>
  <c r="H78" i="1" s="1"/>
  <c r="I69" i="1"/>
  <c r="J69" i="1" s="1"/>
  <c r="I68" i="1"/>
  <c r="I58" i="1"/>
  <c r="I61" i="1" s="1"/>
  <c r="H55" i="1"/>
  <c r="I53" i="1"/>
  <c r="J52" i="1"/>
  <c r="I51" i="1"/>
  <c r="J51" i="1" s="1"/>
  <c r="H47" i="1"/>
  <c r="I46" i="1"/>
  <c r="I45" i="1"/>
  <c r="J45" i="1" s="1"/>
  <c r="I44" i="1"/>
  <c r="I40" i="1"/>
  <c r="I39" i="1"/>
  <c r="J39" i="1" s="1"/>
  <c r="I38" i="1"/>
  <c r="H38" i="1"/>
  <c r="H41" i="1" s="1"/>
  <c r="H36" i="1"/>
  <c r="I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8" i="1"/>
  <c r="I17" i="1"/>
  <c r="J17" i="1" s="1"/>
  <c r="I154" i="1" l="1"/>
  <c r="I47" i="1"/>
  <c r="J47" i="1" s="1"/>
  <c r="I78" i="1"/>
  <c r="J78" i="1" s="1"/>
  <c r="J44" i="1"/>
  <c r="I55" i="1"/>
  <c r="J55" i="1" s="1"/>
  <c r="J68" i="1"/>
  <c r="H64" i="1"/>
  <c r="H83" i="1" s="1"/>
  <c r="H146" i="1" s="1"/>
  <c r="I133" i="1"/>
  <c r="J133" i="1" s="1"/>
  <c r="I113" i="1"/>
  <c r="J113" i="1" s="1"/>
  <c r="J125" i="1"/>
  <c r="I41" i="1"/>
  <c r="J41" i="1" s="1"/>
  <c r="I118" i="1"/>
  <c r="J118" i="1" s="1"/>
  <c r="J130" i="1"/>
  <c r="J145" i="1"/>
  <c r="J150" i="1"/>
  <c r="I36" i="1"/>
  <c r="J101" i="1"/>
  <c r="H154" i="1"/>
  <c r="J38" i="1"/>
  <c r="H156" i="1" l="1"/>
  <c r="I64" i="1"/>
  <c r="J36" i="1"/>
  <c r="J154" i="1"/>
  <c r="J64" i="1" l="1"/>
  <c r="I83" i="1"/>
  <c r="I146" i="1" l="1"/>
  <c r="J83" i="1"/>
  <c r="I156" i="1" l="1"/>
  <c r="J156" i="1" s="1"/>
  <c r="J146" i="1"/>
</calcChain>
</file>

<file path=xl/sharedStrings.xml><?xml version="1.0" encoding="utf-8"?>
<sst xmlns="http://schemas.openxmlformats.org/spreadsheetml/2006/main" count="237" uniqueCount="155">
  <si>
    <t>SÁRVÁR VÁROS ÖNKORMÁNYZATA</t>
  </si>
  <si>
    <t>BEVÉTELEINEK FORRÁSONKÉNTI ÖSSZETÉTELE</t>
  </si>
  <si>
    <t>2020. év</t>
  </si>
  <si>
    <t>M  e  g  n  e  v  e  z  é  s:</t>
  </si>
  <si>
    <t>tervezett</t>
  </si>
  <si>
    <t>változás</t>
  </si>
  <si>
    <t>előirányzat</t>
  </si>
  <si>
    <t>2019. év</t>
  </si>
  <si>
    <t>%-a</t>
  </si>
  <si>
    <t>I.</t>
  </si>
  <si>
    <t>HELYI ÖNKORMÁNYZATOK ÁLTALÁNOS MŰKÖDÉSÉNEK ÉS ÁGAZATI FELADATAINAK TÁMOGATÁSA</t>
  </si>
  <si>
    <t>HELYI ÖNKORMÁNYZATOK MŰKÖDÉSÉNEK ÁLTALÁNOS TÁMOGATÁSA</t>
  </si>
  <si>
    <t>1.</t>
  </si>
  <si>
    <t>Települési önkormányzatok működésének támogatása</t>
  </si>
  <si>
    <t>a.</t>
  </si>
  <si>
    <t>önkormányzati hivatal működésének támogatása</t>
  </si>
  <si>
    <t>ebből: beszámítás</t>
  </si>
  <si>
    <t>b.</t>
  </si>
  <si>
    <t>település-üzemeltetéshez kapcsolódó feladatellátás támogatása</t>
  </si>
  <si>
    <t>ba.</t>
  </si>
  <si>
    <t>zöldterület gazdálkodással kapcsolatos feladatok ellátásának támogatása</t>
  </si>
  <si>
    <t>bb.</t>
  </si>
  <si>
    <t>közvilágítás fenntartásának támogatása</t>
  </si>
  <si>
    <t>bc.</t>
  </si>
  <si>
    <t>köztemető fenntartással kapcsolatos feladatok támogatása</t>
  </si>
  <si>
    <t>bd.</t>
  </si>
  <si>
    <t>közutak fenntartásának támogatása</t>
  </si>
  <si>
    <t>c.</t>
  </si>
  <si>
    <t>egyéb önkormányzati feladatok támogatása</t>
  </si>
  <si>
    <t>d.  Lakott külterületettel kapcsolatos feladatok támogatása</t>
  </si>
  <si>
    <t>ebből.beszámítás</t>
  </si>
  <si>
    <t>e.</t>
  </si>
  <si>
    <t>Üdülőhelyi feladatok támogatása</t>
  </si>
  <si>
    <t>ebből:beszámítás</t>
  </si>
  <si>
    <t>2.</t>
  </si>
  <si>
    <t>Nem közművel összegyűjtött háztartási szennyvíz ártalmatlanítása</t>
  </si>
  <si>
    <t>3.</t>
  </si>
  <si>
    <t>Bérkompenzáció 2019. december hó, 2020. év</t>
  </si>
  <si>
    <t>Települési önkormányzatok működésének támogatása összesen:</t>
  </si>
  <si>
    <t>II.</t>
  </si>
  <si>
    <t>Települési önkormányzatok egyes köznevelési feladatainak támogatása</t>
  </si>
  <si>
    <t>Óvodapedagógusok, és az óvodapedagógusok nevelő munkáját közvetlenül segítők bértámogatása</t>
  </si>
  <si>
    <t>Óvodaműködtetési  támogatás</t>
  </si>
  <si>
    <t>Kiegészítő támogatások a pegadógusok minősítéséből adódó többletkiadásokhoz</t>
  </si>
  <si>
    <t>Települési önkormányzatok egyes köznevelési feladatainak támogatása összesen:</t>
  </si>
  <si>
    <t>III.</t>
  </si>
  <si>
    <t>Települési önkormányzatok szociális, gyermekjóléti és gyermekétkeztetési feladatainak támogatása</t>
  </si>
  <si>
    <t>Egyes szociális és gyermekjóléti feladatok támogatása</t>
  </si>
  <si>
    <t>Gyermekétkeztetés támogatása</t>
  </si>
  <si>
    <t>Szociális ágazati összevont pótlék támogatása</t>
  </si>
  <si>
    <t>Települési önkormányzatok szociális, gyermekjóléti és gyermekétkeztetési feladatainak támogatása összesen:</t>
  </si>
  <si>
    <t>IV.</t>
  </si>
  <si>
    <t>Települési önkormányzatok kulturális feladatainak támogatása</t>
  </si>
  <si>
    <t>Könyvtári, közművelődési és múzeumi feladatok támogatása</t>
  </si>
  <si>
    <t>d.</t>
  </si>
  <si>
    <t>települési önkormányzatok nyilvános könyvtári és közművelődési feladatainak támogatása</t>
  </si>
  <si>
    <t>települési önkormányzatok muzeális intézményi feladatainak támogatása</t>
  </si>
  <si>
    <t>Kulturális illetménypótlék támogatása</t>
  </si>
  <si>
    <t>Könyvtári érdekeltségnövelő támogatás</t>
  </si>
  <si>
    <t>Települési önkormányzatok kulturális feladatainak támogatása összesen:</t>
  </si>
  <si>
    <t>V.</t>
  </si>
  <si>
    <t xml:space="preserve">Működési célú költségvetetési támogatások és kiegészítő támogatások </t>
  </si>
  <si>
    <t xml:space="preserve">Idegenforgalmi adóhoz kapcsolódó kiegészítő támogatás címén </t>
  </si>
  <si>
    <t>1746/2020.(XI.11.) Korm. határozat alapján a Belügyminisztéri támogatása tartozás rendezése támogatás nyújtásával megvalósítása érdekében</t>
  </si>
  <si>
    <t>BM támogatás "Tisztítsuk meg az országot" projekt támogatása</t>
  </si>
  <si>
    <t>Helyi önkormányzatok  működésének  általános támogatása összesen:</t>
  </si>
  <si>
    <t>Egyéb működési célú támogatások bevételei államháztartáson belülről</t>
  </si>
  <si>
    <t>gyermekvédelmi támogatások</t>
  </si>
  <si>
    <t>egészségügyi alapellátás feladatainak támogatása - NEAK</t>
  </si>
  <si>
    <t>Közfoglalkoztatottak támogatása</t>
  </si>
  <si>
    <t>4.</t>
  </si>
  <si>
    <t xml:space="preserve">Bérkompenzáció </t>
  </si>
  <si>
    <t>5.</t>
  </si>
  <si>
    <t>Sárvár Térsége Többcélú Kistérségi Társulás központi házirovosi ügyelet támogatása</t>
  </si>
  <si>
    <t>6.</t>
  </si>
  <si>
    <t>Répceszentgyörgy Község Önkormányzata központi háziorvosi ügyelet támogatása</t>
  </si>
  <si>
    <t>7.</t>
  </si>
  <si>
    <t>Nyári diákmunka program támogatása</t>
  </si>
  <si>
    <t>8.</t>
  </si>
  <si>
    <t>Kullturális intézményben dolgozók béremelésének támogatása</t>
  </si>
  <si>
    <t>9.</t>
  </si>
  <si>
    <t>Magyar Művészeti  Akadémia támogatása - Várkörút programok</t>
  </si>
  <si>
    <t>10.</t>
  </si>
  <si>
    <t>Házi segítségnyújtási feladatokhoz Sitke Község Önkormányzata hozzájárulása</t>
  </si>
  <si>
    <t>11.</t>
  </si>
  <si>
    <t>Identitás és kohézió megerősítése TOP-5.3.1.-16-VS1-2018-00006</t>
  </si>
  <si>
    <t>Egyéb működési célú támogatások bevételei államháztartáson belülről összesen:</t>
  </si>
  <si>
    <t>Elvonások és befizetések bevételei</t>
  </si>
  <si>
    <t>Intézmények 2020. évi szabad maradványainak elvonása</t>
  </si>
  <si>
    <t>Előző éveket érintő  zárszámadás kamat visszautalása</t>
  </si>
  <si>
    <t>MŰKÖDÉSI CÉLÚ TÁMOGATÁSOK ÁLLAMHÁZTARTÁSON BELÜLRŐL ÖSSZESEN:</t>
  </si>
  <si>
    <t>FELHALMOZÁSI CÉLÚ TÁMOGATÁSOK ÁLLAMHÁZTARTÁSON BELÜLRŐL</t>
  </si>
  <si>
    <t>Felhalmozási célú önkormányzati támogatások</t>
  </si>
  <si>
    <t>Belterületi utak, járdák, hidak felújítása BM támogatás</t>
  </si>
  <si>
    <t>Közművelődési érdekeltségnövelő támogatás</t>
  </si>
  <si>
    <t>Egyéb felhalmozási célú támogatások bevételei államháztartáson belülről</t>
  </si>
  <si>
    <t>A kerékpáros turizmus fejlesztése Sárváron TOP -1.2.1-16-VS1-2017-00002</t>
  </si>
  <si>
    <t>Bölcsődei férőhelyek bővítése Sárváron, azonosítószáma: TOP-1.4.1-18-VS1-2019-00004.</t>
  </si>
  <si>
    <t>Kerékpáros turizmus fejlesztése a sárvári szabadidő- és pihenőparkban, azonosítószáma: TOP-1.2.1-15-VS1-2019-00008.</t>
  </si>
  <si>
    <t>Országos Futópálya-építési Program keretében elnyert támogatás rekortán borítású futópálya kiépítéséhez</t>
  </si>
  <si>
    <r>
      <t xml:space="preserve"> </t>
    </r>
    <r>
      <rPr>
        <sz val="10"/>
        <color indexed="8"/>
        <rFont val="Times New Roman"/>
        <family val="1"/>
        <charset val="238"/>
      </rPr>
      <t xml:space="preserve">TOP-1.2.1-15-VS1-2016-00002; 5. sz. időközi elszámolása   </t>
    </r>
  </si>
  <si>
    <r>
      <t xml:space="preserve"> </t>
    </r>
    <r>
      <rPr>
        <sz val="10"/>
        <color indexed="8"/>
        <rFont val="Times New Roman"/>
        <family val="1"/>
        <charset val="238"/>
      </rPr>
      <t>TOP-1.4.1-15-00001 Bölcsöde felúj.támogatás. 7.sz. időközi elszámolása</t>
    </r>
  </si>
  <si>
    <t>KÖZHATALMI BEVÉTELEK</t>
  </si>
  <si>
    <t>Értékesítési és forgalmi adók</t>
  </si>
  <si>
    <t>helyi iparűzési adó</t>
  </si>
  <si>
    <t>Gépjárműadók</t>
  </si>
  <si>
    <t>gépjárműadó helyi önkormányzatot megillető része</t>
  </si>
  <si>
    <t>Egyéb áruhasználati és szolgáltatási adók</t>
  </si>
  <si>
    <t>Idegenforgalmi adó</t>
  </si>
  <si>
    <t>talajterhelési díj</t>
  </si>
  <si>
    <t>Egyéb közhatalmi bevételek</t>
  </si>
  <si>
    <t>Igazgatási szolgáltatási díjak</t>
  </si>
  <si>
    <t>Egyéb bírságok</t>
  </si>
  <si>
    <t>Helyi adópótlék, adóbírság</t>
  </si>
  <si>
    <t>Jövedelemadók</t>
  </si>
  <si>
    <t>Termőföld bérbeadásából származó jövedelem utáni szja</t>
  </si>
  <si>
    <t>KÖZHATALMI BEVÉTELEK ÖSSZESEN:</t>
  </si>
  <si>
    <t xml:space="preserve">IV. </t>
  </si>
  <si>
    <t>MŰKÖDÉSI BEVÉTELEK</t>
  </si>
  <si>
    <t>Intézményi működési bevételek</t>
  </si>
  <si>
    <t>MŰKÖDÉSI BEVÉTELEK ÖSSZESEN:</t>
  </si>
  <si>
    <t>FELHALMOZÁSI BEVÉTELEK</t>
  </si>
  <si>
    <t>Ingatlanok értékesítése</t>
  </si>
  <si>
    <t>önkormányzati ingatlanok értékesítése</t>
  </si>
  <si>
    <t>önkormányzati bérlakás értékesítések  törlesztő részleteinek bevétele</t>
  </si>
  <si>
    <t>Egyéb tárgyi eszközök értékesítése</t>
  </si>
  <si>
    <t>FELHALMOZÁSI BEVÉTELEK ÖSSZESEN:</t>
  </si>
  <si>
    <t>VI.</t>
  </si>
  <si>
    <t>MŰKÖDÉSI CÉLÚ ÁTVETT PÉNZESZKÖZÖK</t>
  </si>
  <si>
    <t>működési célú visszatérítendő támogatások, kölcsönök visszatérülése államháztartáson kívülről</t>
  </si>
  <si>
    <t>Kamatmentes szociális és temetési kölcsön törlesztése</t>
  </si>
  <si>
    <t>Egyéb működési célú átvett pénzeszközök (Intézményi költségvetésben szereplő)</t>
  </si>
  <si>
    <t>Koronavírus elleni védekezésre felajánlott támogatási összegek</t>
  </si>
  <si>
    <t>Zöld Pont Kft. Számla megszüntetés miatti átvétel</t>
  </si>
  <si>
    <t>MŰKÖDÉSI CÉLÚ ÁTVETT PÉNZESZKÖZÖK ÖSSZESEN:</t>
  </si>
  <si>
    <t>VII.</t>
  </si>
  <si>
    <t>FELHALMOZÁSI CÉLÚ ÁTVETT PÉNZESZKÖZÖK</t>
  </si>
  <si>
    <t>felhalmozási célú visszatérítendő támogatások, kölcsönök visszatérülése államháztartáson kívülről</t>
  </si>
  <si>
    <t>Első lakáshoz jutók lakásépítési és -vásárlási kölcsönének törlesztése</t>
  </si>
  <si>
    <t>Sárvári Gyógyfürdő Kft. tagi kölcsön visszatérülése</t>
  </si>
  <si>
    <t>Sárvári Zöld Pont Kft. tagi kölcsön visszatérülése</t>
  </si>
  <si>
    <t>Sárvári Sportfólió Kft. tagi kölcsön visszatérülése</t>
  </si>
  <si>
    <t>Egyéb felhalmozási célú átvett pénzeszközök</t>
  </si>
  <si>
    <t xml:space="preserve">  lakosságtól: szennyvízcsatorna hálózatra</t>
  </si>
  <si>
    <t>"WiFi4EU - az internetkapcsolat helyi közösségekben történő előmozdítása" projekt támogatása</t>
  </si>
  <si>
    <t>Egyéb felhalmozási  célú átvett pénzeszközök (Intézményi költségvetésben szereplő)</t>
  </si>
  <si>
    <t>FELHALMOZÁSI CÉLÚ ÁTVETT PÉNZESZKÖZÖK ÖSSZESEN:</t>
  </si>
  <si>
    <t>KÖLTSÉGVETÉSI BEVÉTELEK</t>
  </si>
  <si>
    <t>VIII.</t>
  </si>
  <si>
    <t>FINANSZÍROZÁSI BEVÉTELEK</t>
  </si>
  <si>
    <t>Előző évi költségvetési maradvány igénybevétele</t>
  </si>
  <si>
    <t>előző évi költségvetési maradvány igénybevétele előző évről áthúzódó feladatokra</t>
  </si>
  <si>
    <t xml:space="preserve">előző évben  megelőlegezett állami támogatás </t>
  </si>
  <si>
    <t>intézmények előző évi költségvetési maradványának igénybevétele</t>
  </si>
  <si>
    <t>BEVÉTELEK 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</si>
</sst>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Ft&quot;_-;\-* #,##0.00\ &quot;Ft&quot;_-;_-* &quot;-&quot;??\ &quot;Ft&quot;_-;_-@_-"/>
    <numFmt numFmtId="43" formatCode="_-* #,##0.00\ _F_t_-;\-* #,##0.00\ _F_t_-;_-* &quot;-&quot;??\ _F_t_-;_-@_-"/>
    <numFmt numFmtId="164" formatCode="_-* #,##0\ _F_t_-;\-* #,##0\ _F_t_-;_-* &quot;-&quot;??\ _F_t_-;_-@_-"/>
    <numFmt numFmtId="165" formatCode="0.0"/>
  </numFmts>
  <fonts count="23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10"/>
      <name val="Times New Roman"/>
      <family val="1"/>
    </font>
    <font>
      <sz val="10"/>
      <name val="MS Sans Serif"/>
      <family val="2"/>
      <charset val="238"/>
    </font>
    <font>
      <sz val="10"/>
      <name val="Times New Roman"/>
      <family val="1"/>
    </font>
    <font>
      <b/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sz val="12"/>
      <name val="Times New Roman"/>
      <family val="1"/>
      <charset val="238"/>
    </font>
    <font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name val="Arial CE"/>
      <charset val="238"/>
    </font>
    <font>
      <b/>
      <sz val="10"/>
      <name val="Arial CE"/>
      <charset val="238"/>
    </font>
    <font>
      <b/>
      <i/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12"/>
      <name val="Times New Roman"/>
      <family val="1"/>
    </font>
    <font>
      <sz val="11"/>
      <name val="Times New Roman"/>
      <family val="1"/>
    </font>
    <font>
      <sz val="11"/>
      <name val="Arial CE"/>
      <charset val="238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6">
    <xf numFmtId="0" fontId="0" fillId="0" borderId="0"/>
    <xf numFmtId="43" fontId="2" fillId="0" borderId="0" applyFont="0" applyFill="0" applyBorder="0" applyAlignment="0" applyProtection="0"/>
    <xf numFmtId="0" fontId="6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2" fillId="0" borderId="0"/>
    <xf numFmtId="0" fontId="1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114">
    <xf numFmtId="0" fontId="0" fillId="0" borderId="0" xfId="0"/>
    <xf numFmtId="0" fontId="2" fillId="0" borderId="0" xfId="0" applyFont="1"/>
    <xf numFmtId="0" fontId="4" fillId="0" borderId="0" xfId="0" applyFont="1" applyAlignment="1">
      <alignment horizontal="left"/>
    </xf>
    <xf numFmtId="164" fontId="5" fillId="0" borderId="0" xfId="1" applyNumberFormat="1" applyFont="1" applyAlignment="1"/>
    <xf numFmtId="0" fontId="5" fillId="0" borderId="0" xfId="0" applyFont="1" applyAlignment="1"/>
    <xf numFmtId="0" fontId="7" fillId="0" borderId="0" xfId="2" applyFont="1" applyAlignment="1">
      <alignment horizontal="center"/>
    </xf>
    <xf numFmtId="0" fontId="5" fillId="0" borderId="0" xfId="2" applyFont="1" applyAlignment="1">
      <alignment horizontal="center"/>
    </xf>
    <xf numFmtId="0" fontId="7" fillId="0" borderId="0" xfId="2" applyFont="1"/>
    <xf numFmtId="164" fontId="7" fillId="0" borderId="5" xfId="1" applyNumberFormat="1" applyFont="1" applyBorder="1" applyAlignment="1">
      <alignment horizontal="center"/>
    </xf>
    <xf numFmtId="0" fontId="7" fillId="0" borderId="5" xfId="2" applyFont="1" applyBorder="1" applyAlignment="1">
      <alignment horizontal="center"/>
    </xf>
    <xf numFmtId="164" fontId="7" fillId="0" borderId="8" xfId="1" applyNumberFormat="1" applyFont="1" applyBorder="1" applyAlignment="1">
      <alignment horizontal="center"/>
    </xf>
    <xf numFmtId="0" fontId="7" fillId="0" borderId="8" xfId="2" applyFont="1" applyBorder="1" applyAlignment="1">
      <alignment horizontal="center"/>
    </xf>
    <xf numFmtId="164" fontId="7" fillId="0" borderId="11" xfId="1" applyNumberFormat="1" applyFont="1" applyBorder="1" applyAlignment="1">
      <alignment horizontal="center"/>
    </xf>
    <xf numFmtId="0" fontId="7" fillId="0" borderId="11" xfId="2" applyFont="1" applyBorder="1" applyAlignment="1">
      <alignment horizontal="center"/>
    </xf>
    <xf numFmtId="0" fontId="7" fillId="0" borderId="0" xfId="2" applyFont="1" applyBorder="1" applyAlignment="1">
      <alignment horizontal="center" vertical="center"/>
    </xf>
    <xf numFmtId="164" fontId="7" fillId="0" borderId="0" xfId="1" applyNumberFormat="1" applyFont="1" applyBorder="1" applyAlignment="1">
      <alignment horizontal="center"/>
    </xf>
    <xf numFmtId="0" fontId="7" fillId="0" borderId="0" xfId="2" applyFont="1" applyBorder="1" applyAlignment="1">
      <alignment horizont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wrapText="1"/>
    </xf>
    <xf numFmtId="0" fontId="8" fillId="0" borderId="0" xfId="0" applyFont="1" applyAlignment="1">
      <alignment wrapText="1"/>
    </xf>
    <xf numFmtId="0" fontId="8" fillId="0" borderId="0" xfId="0" applyFont="1"/>
    <xf numFmtId="164" fontId="8" fillId="0" borderId="0" xfId="1" applyNumberFormat="1" applyFont="1"/>
    <xf numFmtId="0" fontId="8" fillId="0" borderId="0" xfId="0" applyFont="1" applyAlignment="1">
      <alignment vertical="justify"/>
    </xf>
    <xf numFmtId="164" fontId="8" fillId="0" borderId="0" xfId="1" applyNumberFormat="1" applyFont="1" applyAlignment="1">
      <alignment wrapText="1"/>
    </xf>
    <xf numFmtId="3" fontId="8" fillId="0" borderId="0" xfId="1" applyNumberFormat="1" applyFont="1" applyAlignment="1">
      <alignment horizontal="right" wrapText="1"/>
    </xf>
    <xf numFmtId="0" fontId="3" fillId="0" borderId="0" xfId="0" applyFont="1"/>
    <xf numFmtId="3" fontId="3" fillId="0" borderId="0" xfId="1" applyNumberFormat="1" applyFont="1" applyAlignment="1">
      <alignment horizontal="right"/>
    </xf>
    <xf numFmtId="165" fontId="3" fillId="0" borderId="0" xfId="0" applyNumberFormat="1" applyFont="1"/>
    <xf numFmtId="0" fontId="3" fillId="0" borderId="0" xfId="0" applyFont="1" applyAlignment="1">
      <alignment vertical="justify"/>
    </xf>
    <xf numFmtId="0" fontId="2" fillId="0" borderId="0" xfId="0" applyFont="1" applyAlignment="1"/>
    <xf numFmtId="3" fontId="3" fillId="0" borderId="0" xfId="1" applyNumberFormat="1" applyFont="1" applyAlignment="1">
      <alignment horizontal="right" wrapText="1"/>
    </xf>
    <xf numFmtId="0" fontId="3" fillId="0" borderId="0" xfId="0" applyFont="1" applyAlignment="1">
      <alignment wrapText="1"/>
    </xf>
    <xf numFmtId="0" fontId="10" fillId="0" borderId="0" xfId="0" applyFont="1"/>
    <xf numFmtId="164" fontId="11" fillId="0" borderId="0" xfId="1" applyNumberFormat="1" applyFont="1"/>
    <xf numFmtId="165" fontId="11" fillId="0" borderId="0" xfId="0" applyNumberFormat="1" applyFont="1"/>
    <xf numFmtId="164" fontId="0" fillId="0" borderId="0" xfId="0" applyNumberFormat="1"/>
    <xf numFmtId="0" fontId="3" fillId="0" borderId="0" xfId="0" applyFont="1" applyAlignment="1">
      <alignment horizontal="left" wrapText="1"/>
    </xf>
    <xf numFmtId="0" fontId="4" fillId="0" borderId="0" xfId="0" applyFont="1"/>
    <xf numFmtId="0" fontId="14" fillId="0" borderId="0" xfId="0" applyFont="1" applyAlignment="1">
      <alignment wrapText="1"/>
    </xf>
    <xf numFmtId="3" fontId="15" fillId="0" borderId="0" xfId="1" applyNumberFormat="1" applyFont="1" applyAlignment="1">
      <alignment horizontal="right" wrapText="1"/>
    </xf>
    <xf numFmtId="3" fontId="0" fillId="0" borderId="0" xfId="0" applyNumberFormat="1"/>
    <xf numFmtId="0" fontId="15" fillId="0" borderId="0" xfId="0" applyFont="1" applyAlignment="1">
      <alignment horizontal="left" wrapText="1"/>
    </xf>
    <xf numFmtId="3" fontId="15" fillId="0" borderId="0" xfId="1" applyNumberFormat="1" applyFont="1" applyAlignment="1">
      <alignment horizontal="right"/>
    </xf>
    <xf numFmtId="0" fontId="4" fillId="0" borderId="0" xfId="0" applyFont="1" applyAlignment="1">
      <alignment horizontal="left" wrapText="1"/>
    </xf>
    <xf numFmtId="0" fontId="7" fillId="0" borderId="0" xfId="2" applyFont="1" applyBorder="1" applyAlignment="1">
      <alignment horizontal="left" vertical="center"/>
    </xf>
    <xf numFmtId="3" fontId="3" fillId="0" borderId="0" xfId="1" applyNumberFormat="1" applyFont="1" applyBorder="1" applyAlignment="1">
      <alignment horizontal="right"/>
    </xf>
    <xf numFmtId="0" fontId="9" fillId="0" borderId="0" xfId="0" applyFont="1" applyAlignment="1">
      <alignment horizontal="left" wrapText="1"/>
    </xf>
    <xf numFmtId="3" fontId="9" fillId="0" borderId="0" xfId="1" applyNumberFormat="1" applyFont="1" applyBorder="1" applyAlignment="1">
      <alignment horizontal="right"/>
    </xf>
    <xf numFmtId="3" fontId="8" fillId="0" borderId="0" xfId="1" applyNumberFormat="1" applyFont="1" applyBorder="1" applyAlignment="1">
      <alignment horizontal="right"/>
    </xf>
    <xf numFmtId="0" fontId="9" fillId="0" borderId="0" xfId="0" applyFont="1" applyAlignment="1">
      <alignment vertical="justify"/>
    </xf>
    <xf numFmtId="0" fontId="7" fillId="0" borderId="0" xfId="2" applyFont="1" applyAlignment="1">
      <alignment horizontal="left"/>
    </xf>
    <xf numFmtId="3" fontId="7" fillId="0" borderId="0" xfId="1" applyNumberFormat="1" applyFont="1" applyBorder="1" applyAlignment="1">
      <alignment horizontal="right"/>
    </xf>
    <xf numFmtId="0" fontId="7" fillId="0" borderId="0" xfId="2" applyFont="1" applyAlignment="1">
      <alignment horizontal="left" wrapText="1"/>
    </xf>
    <xf numFmtId="3" fontId="7" fillId="0" borderId="0" xfId="1" applyNumberFormat="1" applyFont="1" applyFill="1" applyBorder="1" applyAlignment="1">
      <alignment horizontal="right"/>
    </xf>
    <xf numFmtId="0" fontId="0" fillId="0" borderId="0" xfId="0" applyFont="1"/>
    <xf numFmtId="3" fontId="5" fillId="0" borderId="0" xfId="1" applyNumberFormat="1" applyFont="1" applyBorder="1" applyAlignment="1">
      <alignment horizontal="right"/>
    </xf>
    <xf numFmtId="0" fontId="8" fillId="0" borderId="0" xfId="0" applyFont="1" applyFill="1"/>
    <xf numFmtId="0" fontId="8" fillId="0" borderId="0" xfId="0" applyFont="1" applyFill="1" applyAlignment="1">
      <alignment horizontal="left" wrapText="1"/>
    </xf>
    <xf numFmtId="3" fontId="3" fillId="0" borderId="0" xfId="1" applyNumberFormat="1" applyFont="1" applyFill="1" applyAlignment="1">
      <alignment horizontal="right" wrapText="1"/>
    </xf>
    <xf numFmtId="0" fontId="0" fillId="0" borderId="0" xfId="0" applyFill="1"/>
    <xf numFmtId="165" fontId="3" fillId="0" borderId="0" xfId="0" applyNumberFormat="1" applyFont="1" applyFill="1"/>
    <xf numFmtId="0" fontId="2" fillId="0" borderId="0" xfId="0" applyFont="1" applyFill="1"/>
    <xf numFmtId="0" fontId="7" fillId="0" borderId="0" xfId="2" applyFont="1" applyFill="1" applyBorder="1" applyAlignment="1">
      <alignment horizontal="center" vertical="center"/>
    </xf>
    <xf numFmtId="3" fontId="5" fillId="0" borderId="0" xfId="1" applyNumberFormat="1" applyFont="1" applyFill="1" applyBorder="1" applyAlignment="1">
      <alignment horizontal="right"/>
    </xf>
    <xf numFmtId="3" fontId="5" fillId="0" borderId="0" xfId="0" applyNumberFormat="1" applyFont="1" applyFill="1" applyAlignment="1">
      <alignment horizontal="right" wrapText="1"/>
    </xf>
    <xf numFmtId="0" fontId="8" fillId="0" borderId="0" xfId="0" applyFont="1" applyAlignment="1">
      <alignment vertical="top"/>
    </xf>
    <xf numFmtId="0" fontId="8" fillId="0" borderId="0" xfId="0" applyFont="1" applyAlignment="1">
      <alignment horizontal="center" wrapText="1"/>
    </xf>
    <xf numFmtId="0" fontId="16" fillId="0" borderId="0" xfId="0" applyFont="1" applyAlignment="1">
      <alignment horizontal="center"/>
    </xf>
    <xf numFmtId="3" fontId="8" fillId="0" borderId="0" xfId="1" applyNumberFormat="1" applyFont="1" applyFill="1" applyAlignment="1">
      <alignment horizontal="right" wrapText="1"/>
    </xf>
    <xf numFmtId="3" fontId="8" fillId="0" borderId="0" xfId="1" applyNumberFormat="1" applyFont="1" applyAlignment="1">
      <alignment horizontal="right"/>
    </xf>
    <xf numFmtId="164" fontId="18" fillId="0" borderId="0" xfId="2" quotePrefix="1" applyNumberFormat="1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18" fillId="0" borderId="0" xfId="2" applyFont="1" applyBorder="1" applyAlignment="1">
      <alignment horizontal="center" vertical="center"/>
    </xf>
    <xf numFmtId="164" fontId="18" fillId="0" borderId="0" xfId="1" applyNumberFormat="1" applyFont="1" applyBorder="1" applyAlignment="1">
      <alignment horizontal="center"/>
    </xf>
    <xf numFmtId="0" fontId="19" fillId="0" borderId="0" xfId="2" applyFont="1" applyBorder="1" applyAlignment="1">
      <alignment horizontal="center"/>
    </xf>
    <xf numFmtId="0" fontId="18" fillId="0" borderId="0" xfId="2" applyFont="1" applyBorder="1" applyAlignment="1">
      <alignment horizontal="center"/>
    </xf>
    <xf numFmtId="3" fontId="2" fillId="0" borderId="0" xfId="0" applyNumberFormat="1" applyFont="1" applyAlignment="1">
      <alignment horizontal="right"/>
    </xf>
    <xf numFmtId="0" fontId="3" fillId="0" borderId="0" xfId="0" applyFont="1" applyAlignment="1">
      <alignment vertical="center"/>
    </xf>
    <xf numFmtId="3" fontId="8" fillId="0" borderId="0" xfId="0" applyNumberFormat="1" applyFont="1" applyAlignment="1">
      <alignment horizontal="right"/>
    </xf>
    <xf numFmtId="0" fontId="3" fillId="0" borderId="0" xfId="0" applyFont="1" applyAlignment="1">
      <alignment horizontal="left" vertical="justify" wrapText="1"/>
    </xf>
    <xf numFmtId="0" fontId="9" fillId="0" borderId="0" xfId="0" applyFont="1"/>
    <xf numFmtId="3" fontId="3" fillId="0" borderId="0" xfId="0" applyNumberFormat="1" applyFont="1" applyAlignment="1">
      <alignment horizontal="right"/>
    </xf>
    <xf numFmtId="0" fontId="20" fillId="0" borderId="0" xfId="0" applyFont="1"/>
    <xf numFmtId="3" fontId="11" fillId="0" borderId="0" xfId="0" applyNumberFormat="1" applyFont="1" applyAlignment="1">
      <alignment horizontal="right"/>
    </xf>
    <xf numFmtId="0" fontId="11" fillId="0" borderId="0" xfId="0" applyFont="1"/>
    <xf numFmtId="3" fontId="11" fillId="0" borderId="0" xfId="0" applyNumberFormat="1" applyFont="1"/>
    <xf numFmtId="164" fontId="3" fillId="0" borderId="0" xfId="1" applyNumberFormat="1" applyFont="1" applyAlignment="1">
      <alignment horizontal="left"/>
    </xf>
    <xf numFmtId="0" fontId="5" fillId="0" borderId="0" xfId="2" applyFont="1" applyAlignment="1">
      <alignment horizontal="center"/>
    </xf>
    <xf numFmtId="0" fontId="3" fillId="0" borderId="0" xfId="0" applyFont="1" applyAlignment="1">
      <alignment horizontal="left" wrapText="1"/>
    </xf>
    <xf numFmtId="0" fontId="7" fillId="0" borderId="1" xfId="2" applyFont="1" applyBorder="1" applyAlignment="1">
      <alignment horizontal="right"/>
    </xf>
    <xf numFmtId="0" fontId="7" fillId="0" borderId="2" xfId="2" applyFont="1" applyBorder="1" applyAlignment="1">
      <alignment horizontal="center" vertical="center"/>
    </xf>
    <xf numFmtId="0" fontId="7" fillId="0" borderId="3" xfId="2" applyFont="1" applyBorder="1" applyAlignment="1">
      <alignment horizontal="center" vertical="center"/>
    </xf>
    <xf numFmtId="0" fontId="7" fillId="0" borderId="4" xfId="2" applyFont="1" applyBorder="1" applyAlignment="1">
      <alignment horizontal="center" vertical="center"/>
    </xf>
    <xf numFmtId="0" fontId="7" fillId="0" borderId="6" xfId="2" applyFont="1" applyBorder="1" applyAlignment="1">
      <alignment horizontal="center" vertical="center"/>
    </xf>
    <xf numFmtId="0" fontId="7" fillId="0" borderId="0" xfId="2" applyFont="1" applyBorder="1" applyAlignment="1">
      <alignment horizontal="center" vertical="center"/>
    </xf>
    <xf numFmtId="0" fontId="7" fillId="0" borderId="7" xfId="2" applyFont="1" applyBorder="1" applyAlignment="1">
      <alignment horizontal="center" vertical="center"/>
    </xf>
    <xf numFmtId="0" fontId="7" fillId="0" borderId="9" xfId="2" applyFont="1" applyBorder="1" applyAlignment="1">
      <alignment horizontal="center" vertical="center"/>
    </xf>
    <xf numFmtId="0" fontId="7" fillId="0" borderId="1" xfId="2" applyFont="1" applyBorder="1" applyAlignment="1">
      <alignment horizontal="center" vertical="center"/>
    </xf>
    <xf numFmtId="0" fontId="7" fillId="0" borderId="10" xfId="2" applyFont="1" applyBorder="1" applyAlignment="1">
      <alignment horizontal="center" vertical="center"/>
    </xf>
    <xf numFmtId="0" fontId="8" fillId="0" borderId="0" xfId="0" applyFont="1" applyAlignment="1">
      <alignment horizontal="left" wrapText="1"/>
    </xf>
    <xf numFmtId="0" fontId="9" fillId="0" borderId="0" xfId="0" applyFont="1" applyAlignment="1">
      <alignment horizontal="left" wrapText="1"/>
    </xf>
    <xf numFmtId="0" fontId="3" fillId="0" borderId="0" xfId="0" applyFont="1" applyAlignment="1">
      <alignment wrapText="1"/>
    </xf>
    <xf numFmtId="0" fontId="2" fillId="0" borderId="0" xfId="0" applyFont="1" applyAlignment="1"/>
    <xf numFmtId="0" fontId="12" fillId="0" borderId="0" xfId="0" applyFont="1" applyAlignment="1">
      <alignment wrapText="1"/>
    </xf>
    <xf numFmtId="0" fontId="13" fillId="0" borderId="0" xfId="0" applyFont="1" applyAlignment="1">
      <alignment wrapText="1"/>
    </xf>
    <xf numFmtId="0" fontId="12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10" fillId="0" borderId="0" xfId="0" applyFont="1" applyAlignment="1">
      <alignment horizontal="left" wrapText="1"/>
    </xf>
    <xf numFmtId="0" fontId="7" fillId="0" borderId="0" xfId="2" applyFont="1" applyAlignment="1">
      <alignment horizontal="left" wrapText="1"/>
    </xf>
    <xf numFmtId="0" fontId="8" fillId="0" borderId="0" xfId="0" applyFont="1" applyAlignment="1">
      <alignment horizontal="center" wrapText="1"/>
    </xf>
    <xf numFmtId="0" fontId="8" fillId="0" borderId="0" xfId="0" applyFont="1" applyFill="1" applyAlignment="1">
      <alignment horizontal="left" wrapText="1"/>
    </xf>
    <xf numFmtId="0" fontId="7" fillId="0" borderId="0" xfId="2" applyFont="1" applyFill="1" applyAlignment="1">
      <alignment horizontal="left" wrapText="1"/>
    </xf>
    <xf numFmtId="0" fontId="7" fillId="0" borderId="0" xfId="2" applyFont="1" applyBorder="1" applyAlignment="1">
      <alignment horizontal="left" vertical="center"/>
    </xf>
    <xf numFmtId="0" fontId="3" fillId="0" borderId="0" xfId="2" applyFont="1" applyAlignment="1">
      <alignment horizontal="left" wrapText="1"/>
    </xf>
  </cellXfs>
  <cellStyles count="16">
    <cellStyle name="Ezres 2" xfId="3"/>
    <cellStyle name="Ezres 2 2" xfId="4"/>
    <cellStyle name="Ezres 2 3" xfId="5"/>
    <cellStyle name="Ezres 3" xfId="1"/>
    <cellStyle name="Ezres 3 2" xfId="6"/>
    <cellStyle name="Ezres 3 3" xfId="7"/>
    <cellStyle name="Ezres 4" xfId="8"/>
    <cellStyle name="Ezres 5" xfId="9"/>
    <cellStyle name="Ezres 6" xfId="10"/>
    <cellStyle name="Normál" xfId="0" builtinId="0"/>
    <cellStyle name="Normál 2" xfId="11"/>
    <cellStyle name="Normál 3" xfId="12"/>
    <cellStyle name="Normál_KTGV99" xfId="2"/>
    <cellStyle name="Pénznem 2" xfId="13"/>
    <cellStyle name="Pénznem 3" xfId="14"/>
    <cellStyle name="Pénznem 4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enesb/AppData/Local/Microsoft/Windows/INetCache/Content.Outlook/G7SI0XX0/2020.%20&#233;vi%20besz&#225;mol&#243;%20-%20mell&#233;kletek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rító"/>
      <sheetName val="1.bev. forrásonként"/>
      <sheetName val="2. bev.intézm."/>
      <sheetName val="3.működési bevételek"/>
      <sheetName val="4.felhalmozási bevételek "/>
      <sheetName val="5.finanszírozási bev."/>
      <sheetName val="6. köt. önként váll. bevét."/>
      <sheetName val="7.intézményfinanszírozás"/>
      <sheetName val="8. kiadások"/>
      <sheetName val="9. működ.kiad."/>
      <sheetName val="10. felhalmozási kiadások"/>
      <sheetName val="11. finanszírozási kiadások"/>
      <sheetName val="12.köt.önk.állmig. fel."/>
      <sheetName val="13. működési pe. átad. "/>
      <sheetName val="14.szoc. kiadások "/>
      <sheetName val="15.Beruházások"/>
      <sheetName val="16. Felújítások"/>
      <sheetName val="17. közgazd.mérleg"/>
      <sheetName val="18 pénzeszközök "/>
      <sheetName val="19.Mérleg "/>
      <sheetName val="20.mérleg intézm."/>
      <sheetName val="21. Vagyon kim."/>
      <sheetName val="22. Összesített vagyon "/>
      <sheetName val="23.SKÖH vagyon "/>
      <sheetName val="24. Önk.vagyona"/>
      <sheetName val="25.IGESZ és int."/>
      <sheetName val="26. részesedések"/>
      <sheetName val="27.maradvány"/>
      <sheetName val="28. maradvány intézm."/>
      <sheetName val="29.kezességv."/>
      <sheetName val="30. többéve kihat.felad."/>
      <sheetName val="31. létszám"/>
      <sheetName val="32. közvetett tám."/>
      <sheetName val="33. juttatások"/>
      <sheetName val="34.EU támog."/>
      <sheetName val="35.AKÜ fizetési köt."/>
      <sheetName val="36. eredménykim."/>
      <sheetName val="37. TE. állományának alakulása"/>
      <sheetName val="38.eszközök értékv. "/>
      <sheetName val="39. kiegészítő tájékoztató  "/>
      <sheetName val="40. melléklet"/>
      <sheetName val="41. melléklet"/>
      <sheetName val="42. melléklet"/>
      <sheetName val="43. melléklet"/>
      <sheetName val="44. melléklet"/>
      <sheetName val="45. melléklet"/>
      <sheetName val=" 46. melléklet"/>
      <sheetName val="47. melléklet"/>
      <sheetName val="48.melléklet"/>
      <sheetName val="49. melléklet"/>
      <sheetName val="50. mellékl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>
        <row r="18">
          <cell r="D18">
            <v>102450100</v>
          </cell>
        </row>
        <row r="23">
          <cell r="G23">
            <v>383540072</v>
          </cell>
        </row>
      </sheetData>
      <sheetData sheetId="43"/>
      <sheetData sheetId="44"/>
      <sheetData sheetId="45"/>
      <sheetData sheetId="46"/>
      <sheetData sheetId="47"/>
      <sheetData sheetId="48"/>
      <sheetData sheetId="49"/>
      <sheetData sheetId="50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2:U179"/>
  <sheetViews>
    <sheetView tabSelected="1" zoomScaleNormal="100" workbookViewId="0">
      <selection activeCell="A2" sqref="A2:J2"/>
    </sheetView>
  </sheetViews>
  <sheetFormatPr defaultRowHeight="12.75" x14ac:dyDescent="0.2"/>
  <cols>
    <col min="1" max="1" width="3.7109375" customWidth="1"/>
    <col min="2" max="2" width="3.42578125" customWidth="1"/>
    <col min="3" max="3" width="4.28515625" customWidth="1"/>
    <col min="4" max="4" width="4" customWidth="1"/>
    <col min="5" max="5" width="3.42578125" customWidth="1"/>
    <col min="6" max="6" width="43.28515625" customWidth="1"/>
    <col min="7" max="7" width="2.85546875" customWidth="1"/>
    <col min="8" max="9" width="17" customWidth="1"/>
    <col min="10" max="10" width="8.85546875" customWidth="1"/>
    <col min="12" max="12" width="15" customWidth="1"/>
    <col min="13" max="13" width="19.7109375" customWidth="1"/>
    <col min="15" max="15" width="12.7109375" bestFit="1" customWidth="1"/>
  </cols>
  <sheetData>
    <row r="2" spans="1:11" ht="19.5" customHeight="1" x14ac:dyDescent="0.2">
      <c r="A2" s="86"/>
      <c r="B2" s="86"/>
      <c r="C2" s="86"/>
      <c r="D2" s="86"/>
      <c r="E2" s="86"/>
      <c r="F2" s="86"/>
      <c r="G2" s="86"/>
      <c r="H2" s="86"/>
      <c r="I2" s="86"/>
      <c r="J2" s="86"/>
      <c r="K2" s="1"/>
    </row>
    <row r="3" spans="1:11" ht="4.5" customHeight="1" x14ac:dyDescent="0.2">
      <c r="A3" s="2"/>
      <c r="B3" s="2"/>
      <c r="C3" s="2"/>
      <c r="D3" s="2"/>
      <c r="E3" s="2"/>
      <c r="F3" s="2"/>
      <c r="G3" s="2"/>
      <c r="H3" s="3"/>
      <c r="I3" s="3"/>
      <c r="J3" s="4"/>
      <c r="K3" s="1"/>
    </row>
    <row r="4" spans="1:11" ht="16.5" customHeight="1" x14ac:dyDescent="0.2">
      <c r="A4" s="87" t="s">
        <v>0</v>
      </c>
      <c r="B4" s="87"/>
      <c r="C4" s="87"/>
      <c r="D4" s="87"/>
      <c r="E4" s="87"/>
      <c r="F4" s="87"/>
      <c r="G4" s="87"/>
      <c r="H4" s="87"/>
      <c r="I4" s="87"/>
      <c r="J4" s="87"/>
      <c r="K4" s="1"/>
    </row>
    <row r="5" spans="1:11" ht="18" customHeight="1" x14ac:dyDescent="0.2">
      <c r="A5" s="87" t="s">
        <v>1</v>
      </c>
      <c r="B5" s="87"/>
      <c r="C5" s="87"/>
      <c r="D5" s="87"/>
      <c r="E5" s="87"/>
      <c r="F5" s="87"/>
      <c r="G5" s="87"/>
      <c r="H5" s="87"/>
      <c r="I5" s="87"/>
      <c r="J5" s="87"/>
      <c r="K5" s="1"/>
    </row>
    <row r="6" spans="1:11" x14ac:dyDescent="0.2">
      <c r="A6" s="87" t="s">
        <v>2</v>
      </c>
      <c r="B6" s="87"/>
      <c r="C6" s="87"/>
      <c r="D6" s="87"/>
      <c r="E6" s="87"/>
      <c r="F6" s="87"/>
      <c r="G6" s="87"/>
      <c r="H6" s="87"/>
      <c r="I6" s="87"/>
      <c r="J6" s="87"/>
      <c r="K6" s="1"/>
    </row>
    <row r="7" spans="1:11" x14ac:dyDescent="0.2">
      <c r="A7" s="87"/>
      <c r="B7" s="87"/>
      <c r="C7" s="87"/>
      <c r="D7" s="87"/>
      <c r="E7" s="87"/>
      <c r="F7" s="87"/>
      <c r="G7" s="87"/>
      <c r="H7" s="87"/>
      <c r="I7" s="87"/>
      <c r="J7" s="87"/>
      <c r="K7" s="1"/>
    </row>
    <row r="8" spans="1:11" ht="13.5" thickBot="1" x14ac:dyDescent="0.25">
      <c r="A8" s="5"/>
      <c r="B8" s="5"/>
      <c r="C8" s="6"/>
      <c r="D8" s="6"/>
      <c r="E8" s="6"/>
      <c r="F8" s="7"/>
      <c r="G8" s="7"/>
      <c r="H8" s="89"/>
      <c r="I8" s="89"/>
      <c r="J8" s="89"/>
      <c r="K8" s="1"/>
    </row>
    <row r="9" spans="1:11" ht="15.75" customHeight="1" x14ac:dyDescent="0.2">
      <c r="A9" s="90" t="s">
        <v>3</v>
      </c>
      <c r="B9" s="91"/>
      <c r="C9" s="91"/>
      <c r="D9" s="91"/>
      <c r="E9" s="91"/>
      <c r="F9" s="91"/>
      <c r="G9" s="92"/>
      <c r="H9" s="8" t="s">
        <v>4</v>
      </c>
      <c r="I9" s="8" t="s">
        <v>4</v>
      </c>
      <c r="J9" s="9" t="s">
        <v>5</v>
      </c>
      <c r="K9" s="1"/>
    </row>
    <row r="10" spans="1:11" ht="15" customHeight="1" x14ac:dyDescent="0.2">
      <c r="A10" s="93"/>
      <c r="B10" s="94"/>
      <c r="C10" s="94"/>
      <c r="D10" s="94"/>
      <c r="E10" s="94"/>
      <c r="F10" s="94"/>
      <c r="G10" s="95"/>
      <c r="H10" s="10" t="s">
        <v>6</v>
      </c>
      <c r="I10" s="10" t="s">
        <v>6</v>
      </c>
      <c r="J10" s="11"/>
      <c r="K10" s="1"/>
    </row>
    <row r="11" spans="1:11" ht="17.25" customHeight="1" thickBot="1" x14ac:dyDescent="0.25">
      <c r="A11" s="96"/>
      <c r="B11" s="97"/>
      <c r="C11" s="97"/>
      <c r="D11" s="97"/>
      <c r="E11" s="97"/>
      <c r="F11" s="97"/>
      <c r="G11" s="98"/>
      <c r="H11" s="12" t="s">
        <v>7</v>
      </c>
      <c r="I11" s="12" t="s">
        <v>2</v>
      </c>
      <c r="J11" s="13" t="s">
        <v>8</v>
      </c>
      <c r="K11" s="1"/>
    </row>
    <row r="12" spans="1:11" ht="5.25" customHeight="1" x14ac:dyDescent="0.2">
      <c r="A12" s="14"/>
      <c r="B12" s="14"/>
      <c r="C12" s="14"/>
      <c r="D12" s="14"/>
      <c r="E12" s="14"/>
      <c r="F12" s="14"/>
      <c r="G12" s="14"/>
      <c r="H12" s="15"/>
      <c r="I12" s="15"/>
      <c r="J12" s="16"/>
      <c r="K12" s="1"/>
    </row>
    <row r="13" spans="1:11" ht="36" customHeight="1" x14ac:dyDescent="0.2">
      <c r="A13" s="17" t="s">
        <v>9</v>
      </c>
      <c r="B13" s="99" t="s">
        <v>10</v>
      </c>
      <c r="C13" s="99"/>
      <c r="D13" s="99"/>
      <c r="E13" s="99"/>
      <c r="F13" s="99"/>
      <c r="G13" s="99"/>
      <c r="H13" s="18"/>
      <c r="I13" s="18"/>
      <c r="J13" s="19"/>
      <c r="K13" s="1"/>
    </row>
    <row r="14" spans="1:11" ht="18" customHeight="1" x14ac:dyDescent="0.2">
      <c r="A14" s="20"/>
      <c r="B14" s="20" t="s">
        <v>9</v>
      </c>
      <c r="C14" s="20" t="s">
        <v>11</v>
      </c>
      <c r="D14" s="20"/>
      <c r="E14" s="20"/>
      <c r="F14" s="20"/>
      <c r="G14" s="20"/>
      <c r="H14" s="21"/>
      <c r="I14" s="21"/>
      <c r="J14" s="20"/>
      <c r="K14" s="1"/>
    </row>
    <row r="15" spans="1:11" ht="7.5" customHeight="1" x14ac:dyDescent="0.2">
      <c r="A15" s="20"/>
      <c r="B15" s="20"/>
      <c r="C15" s="22"/>
      <c r="D15" s="99"/>
      <c r="E15" s="99"/>
      <c r="F15" s="99"/>
      <c r="G15" s="18"/>
      <c r="H15" s="23"/>
      <c r="I15" s="23"/>
      <c r="J15" s="19"/>
      <c r="K15" s="1"/>
    </row>
    <row r="16" spans="1:11" ht="29.25" customHeight="1" x14ac:dyDescent="0.2">
      <c r="A16" s="20"/>
      <c r="B16" s="20"/>
      <c r="C16" s="22" t="s">
        <v>12</v>
      </c>
      <c r="D16" s="20"/>
      <c r="E16" s="100" t="s">
        <v>13</v>
      </c>
      <c r="F16" s="100"/>
      <c r="G16" s="18"/>
      <c r="H16" s="24"/>
      <c r="I16" s="24"/>
      <c r="J16" s="19"/>
      <c r="K16" s="1"/>
    </row>
    <row r="17" spans="1:18" x14ac:dyDescent="0.2">
      <c r="A17" s="25"/>
      <c r="B17" s="25"/>
      <c r="C17" s="25"/>
      <c r="D17" s="25" t="s">
        <v>14</v>
      </c>
      <c r="E17" s="25" t="s">
        <v>15</v>
      </c>
      <c r="F17" s="1"/>
      <c r="G17" s="1"/>
      <c r="H17" s="26">
        <v>183337400</v>
      </c>
      <c r="I17" s="26">
        <f>183337400+33627100+4838294+1017444</f>
        <v>222820238</v>
      </c>
      <c r="J17" s="27">
        <f>I17/H17*100</f>
        <v>121.53561575543233</v>
      </c>
      <c r="K17" s="1"/>
    </row>
    <row r="18" spans="1:18" x14ac:dyDescent="0.2">
      <c r="A18" s="25"/>
      <c r="B18" s="25"/>
      <c r="C18" s="25"/>
      <c r="D18" s="25"/>
      <c r="E18" s="25"/>
      <c r="F18" s="25" t="s">
        <v>16</v>
      </c>
      <c r="G18" s="25"/>
      <c r="H18" s="26">
        <v>-41164548</v>
      </c>
      <c r="I18" s="26">
        <v>-74767267</v>
      </c>
      <c r="J18" s="27">
        <f>I18/H18*100</f>
        <v>181.63023920486143</v>
      </c>
      <c r="K18" s="1"/>
    </row>
    <row r="19" spans="1:18" ht="24" customHeight="1" x14ac:dyDescent="0.2">
      <c r="A19" s="25"/>
      <c r="B19" s="25"/>
      <c r="C19" s="25"/>
      <c r="D19" s="28" t="s">
        <v>17</v>
      </c>
      <c r="E19" s="101" t="s">
        <v>18</v>
      </c>
      <c r="F19" s="102"/>
      <c r="G19" s="29"/>
      <c r="H19" s="30"/>
      <c r="I19" s="30"/>
      <c r="J19" s="27"/>
      <c r="K19" s="1"/>
    </row>
    <row r="20" spans="1:18" ht="25.5" x14ac:dyDescent="0.2">
      <c r="A20" s="25"/>
      <c r="B20" s="25"/>
      <c r="C20" s="25"/>
      <c r="D20" s="25"/>
      <c r="E20" s="28" t="s">
        <v>19</v>
      </c>
      <c r="F20" s="31" t="s">
        <v>20</v>
      </c>
      <c r="G20" s="31"/>
      <c r="H20" s="26">
        <v>20255090</v>
      </c>
      <c r="I20" s="26">
        <v>23274720</v>
      </c>
      <c r="J20" s="27">
        <f t="shared" ref="J20:J34" si="0">I20/H20*100</f>
        <v>114.90800583951983</v>
      </c>
      <c r="K20" s="1"/>
    </row>
    <row r="21" spans="1:18" x14ac:dyDescent="0.2">
      <c r="A21" s="25"/>
      <c r="B21" s="25"/>
      <c r="C21" s="25"/>
      <c r="D21" s="25"/>
      <c r="E21" s="25"/>
      <c r="F21" s="25" t="s">
        <v>16</v>
      </c>
      <c r="G21" s="25"/>
      <c r="H21" s="26">
        <v>-20255090</v>
      </c>
      <c r="I21" s="26">
        <v>-23274720</v>
      </c>
      <c r="J21" s="27">
        <f t="shared" si="0"/>
        <v>114.90800583951983</v>
      </c>
      <c r="K21" s="1"/>
    </row>
    <row r="22" spans="1:18" x14ac:dyDescent="0.2">
      <c r="A22" s="25"/>
      <c r="B22" s="25"/>
      <c r="C22" s="25"/>
      <c r="D22" s="25"/>
      <c r="E22" s="25" t="s">
        <v>21</v>
      </c>
      <c r="F22" s="31" t="s">
        <v>22</v>
      </c>
      <c r="G22" s="31"/>
      <c r="H22" s="26">
        <v>41200000</v>
      </c>
      <c r="I22" s="26">
        <v>41280000</v>
      </c>
      <c r="J22" s="27">
        <f t="shared" si="0"/>
        <v>100.19417475728156</v>
      </c>
      <c r="K22" s="1"/>
    </row>
    <row r="23" spans="1:18" x14ac:dyDescent="0.2">
      <c r="A23" s="25"/>
      <c r="B23" s="25"/>
      <c r="C23" s="25"/>
      <c r="D23" s="25"/>
      <c r="E23" s="25"/>
      <c r="F23" s="25" t="s">
        <v>16</v>
      </c>
      <c r="G23" s="25"/>
      <c r="H23" s="26">
        <v>-41200000</v>
      </c>
      <c r="I23" s="26">
        <v>-41280000</v>
      </c>
      <c r="J23" s="27">
        <f t="shared" si="0"/>
        <v>100.19417475728156</v>
      </c>
      <c r="K23" s="1"/>
    </row>
    <row r="24" spans="1:18" ht="24" customHeight="1" x14ac:dyDescent="0.2">
      <c r="A24" s="25"/>
      <c r="B24" s="25"/>
      <c r="C24" s="25"/>
      <c r="D24" s="25"/>
      <c r="E24" s="28" t="s">
        <v>23</v>
      </c>
      <c r="F24" s="31" t="s">
        <v>24</v>
      </c>
      <c r="G24" s="31"/>
      <c r="H24" s="26">
        <v>100000</v>
      </c>
      <c r="I24" s="26">
        <v>11078392</v>
      </c>
      <c r="J24" s="27">
        <f t="shared" si="0"/>
        <v>11078.392</v>
      </c>
      <c r="K24" s="1"/>
    </row>
    <row r="25" spans="1:18" x14ac:dyDescent="0.2">
      <c r="A25" s="25"/>
      <c r="B25" s="25"/>
      <c r="C25" s="25"/>
      <c r="D25" s="25"/>
      <c r="E25" s="25"/>
      <c r="F25" s="25" t="s">
        <v>16</v>
      </c>
      <c r="G25" s="25"/>
      <c r="H25" s="26">
        <v>-100000</v>
      </c>
      <c r="I25" s="26">
        <v>-11078392</v>
      </c>
      <c r="J25" s="27">
        <f t="shared" si="0"/>
        <v>11078.392</v>
      </c>
      <c r="K25" s="1"/>
    </row>
    <row r="26" spans="1:18" x14ac:dyDescent="0.2">
      <c r="A26" s="25"/>
      <c r="B26" s="25"/>
      <c r="C26" s="25"/>
      <c r="D26" s="25"/>
      <c r="E26" s="25" t="s">
        <v>25</v>
      </c>
      <c r="F26" s="31" t="s">
        <v>26</v>
      </c>
      <c r="G26" s="31"/>
      <c r="H26" s="26">
        <v>17573150</v>
      </c>
      <c r="I26" s="26">
        <v>17573150</v>
      </c>
      <c r="J26" s="27">
        <f t="shared" si="0"/>
        <v>100</v>
      </c>
      <c r="K26" s="1"/>
    </row>
    <row r="27" spans="1:18" x14ac:dyDescent="0.2">
      <c r="A27" s="25"/>
      <c r="B27" s="25"/>
      <c r="C27" s="25"/>
      <c r="D27" s="25"/>
      <c r="E27" s="25"/>
      <c r="F27" s="25" t="s">
        <v>16</v>
      </c>
      <c r="G27" s="25"/>
      <c r="H27" s="26">
        <v>-17573150</v>
      </c>
      <c r="I27" s="26">
        <v>-17573150</v>
      </c>
      <c r="J27" s="27">
        <f t="shared" si="0"/>
        <v>100</v>
      </c>
      <c r="K27" s="1"/>
    </row>
    <row r="28" spans="1:18" x14ac:dyDescent="0.2">
      <c r="A28" s="25"/>
      <c r="B28" s="25"/>
      <c r="C28" s="25"/>
      <c r="D28" s="25" t="s">
        <v>27</v>
      </c>
      <c r="E28" s="25" t="s">
        <v>28</v>
      </c>
      <c r="F28" s="25"/>
      <c r="G28" s="25"/>
      <c r="H28" s="26">
        <v>40111200</v>
      </c>
      <c r="I28" s="26">
        <v>39703500</v>
      </c>
      <c r="J28" s="27">
        <f t="shared" si="0"/>
        <v>98.98357565966613</v>
      </c>
      <c r="K28" s="1"/>
    </row>
    <row r="29" spans="1:18" ht="15.75" x14ac:dyDescent="0.25">
      <c r="A29" s="25"/>
      <c r="B29" s="25"/>
      <c r="C29" s="25"/>
      <c r="D29" s="25"/>
      <c r="E29" s="25"/>
      <c r="F29" s="25" t="s">
        <v>16</v>
      </c>
      <c r="G29" s="25"/>
      <c r="H29" s="26">
        <v>-40111200</v>
      </c>
      <c r="I29" s="26">
        <v>-39703500</v>
      </c>
      <c r="J29" s="27">
        <f t="shared" si="0"/>
        <v>98.98357565966613</v>
      </c>
      <c r="K29" s="1"/>
      <c r="M29" s="32"/>
      <c r="N29" s="32"/>
      <c r="O29" s="32"/>
      <c r="P29" s="33"/>
      <c r="Q29" s="33"/>
      <c r="R29" s="34"/>
    </row>
    <row r="30" spans="1:18" ht="15.75" x14ac:dyDescent="0.25">
      <c r="A30" s="25"/>
      <c r="B30" s="25"/>
      <c r="C30" s="25"/>
      <c r="D30" s="25" t="s">
        <v>29</v>
      </c>
      <c r="E30" s="25"/>
      <c r="F30" s="25"/>
      <c r="G30" s="25"/>
      <c r="H30" s="26">
        <v>790500</v>
      </c>
      <c r="I30" s="26">
        <v>800700</v>
      </c>
      <c r="J30" s="27">
        <f t="shared" si="0"/>
        <v>101.29032258064517</v>
      </c>
      <c r="K30" s="1"/>
      <c r="M30" s="32"/>
      <c r="N30" s="32"/>
      <c r="O30" s="32"/>
      <c r="P30" s="33"/>
      <c r="Q30" s="33"/>
      <c r="R30" s="34"/>
    </row>
    <row r="31" spans="1:18" ht="15.75" x14ac:dyDescent="0.25">
      <c r="A31" s="25"/>
      <c r="B31" s="25"/>
      <c r="C31" s="25"/>
      <c r="D31" s="25"/>
      <c r="E31" s="25"/>
      <c r="F31" s="25" t="s">
        <v>30</v>
      </c>
      <c r="G31" s="25"/>
      <c r="H31" s="26">
        <v>-790500</v>
      </c>
      <c r="I31" s="26">
        <v>-800700</v>
      </c>
      <c r="J31" s="27">
        <f t="shared" si="0"/>
        <v>101.29032258064517</v>
      </c>
      <c r="K31" s="1"/>
      <c r="M31" s="32"/>
      <c r="N31" s="32"/>
      <c r="O31" s="32"/>
      <c r="P31" s="33"/>
      <c r="Q31" s="33"/>
      <c r="R31" s="34"/>
    </row>
    <row r="32" spans="1:18" x14ac:dyDescent="0.2">
      <c r="A32" s="25"/>
      <c r="B32" s="25"/>
      <c r="C32" s="25"/>
      <c r="D32" s="25" t="s">
        <v>31</v>
      </c>
      <c r="E32" s="25" t="s">
        <v>32</v>
      </c>
      <c r="F32" s="25"/>
      <c r="G32" s="25"/>
      <c r="H32" s="26">
        <v>231137220</v>
      </c>
      <c r="I32" s="26">
        <v>232326755</v>
      </c>
      <c r="J32" s="27">
        <f t="shared" si="0"/>
        <v>100.5146445042473</v>
      </c>
      <c r="K32" s="1"/>
      <c r="L32" s="35"/>
    </row>
    <row r="33" spans="1:13" x14ac:dyDescent="0.2">
      <c r="A33" s="25"/>
      <c r="B33" s="25"/>
      <c r="C33" s="25"/>
      <c r="D33" s="25"/>
      <c r="E33" s="25"/>
      <c r="F33" s="25" t="s">
        <v>33</v>
      </c>
      <c r="G33" s="25"/>
      <c r="H33" s="26">
        <v>-231137220</v>
      </c>
      <c r="I33" s="26">
        <v>-232326755</v>
      </c>
      <c r="J33" s="27">
        <f t="shared" si="0"/>
        <v>100.5146445042473</v>
      </c>
      <c r="K33" s="1"/>
    </row>
    <row r="34" spans="1:13" ht="15" customHeight="1" x14ac:dyDescent="0.2">
      <c r="A34" s="25"/>
      <c r="B34" s="25"/>
      <c r="C34" s="28" t="s">
        <v>34</v>
      </c>
      <c r="D34" s="88" t="s">
        <v>35</v>
      </c>
      <c r="E34" s="88"/>
      <c r="F34" s="88"/>
      <c r="G34" s="36"/>
      <c r="H34" s="26">
        <v>142000</v>
      </c>
      <c r="I34" s="26">
        <v>142000</v>
      </c>
      <c r="J34" s="27">
        <f t="shared" si="0"/>
        <v>100</v>
      </c>
      <c r="K34" s="1"/>
      <c r="L34" s="35"/>
    </row>
    <row r="35" spans="1:13" ht="15" customHeight="1" x14ac:dyDescent="0.2">
      <c r="A35" s="25"/>
      <c r="B35" s="25"/>
      <c r="C35" s="28" t="s">
        <v>36</v>
      </c>
      <c r="D35" s="88" t="s">
        <v>37</v>
      </c>
      <c r="E35" s="88"/>
      <c r="F35" s="88"/>
      <c r="G35" s="31"/>
      <c r="H35" s="26"/>
      <c r="I35" s="26">
        <f>633799+540208+27258+270386+281283</f>
        <v>1752934</v>
      </c>
      <c r="J35" s="27"/>
      <c r="K35" s="1"/>
      <c r="L35" s="35"/>
    </row>
    <row r="36" spans="1:13" ht="37.5" customHeight="1" x14ac:dyDescent="0.25">
      <c r="A36" s="37"/>
      <c r="B36" s="37"/>
      <c r="C36" s="103" t="s">
        <v>38</v>
      </c>
      <c r="D36" s="104"/>
      <c r="E36" s="104"/>
      <c r="F36" s="104"/>
      <c r="G36" s="38"/>
      <c r="H36" s="39">
        <f>SUM(H17:H34)</f>
        <v>142314852</v>
      </c>
      <c r="I36" s="39">
        <f>SUM(I17:I35)</f>
        <v>149947905</v>
      </c>
      <c r="J36" s="27">
        <f>I36/H36*100</f>
        <v>105.36349712818449</v>
      </c>
      <c r="K36" s="1"/>
      <c r="M36" s="40"/>
    </row>
    <row r="37" spans="1:13" ht="31.5" customHeight="1" x14ac:dyDescent="0.2">
      <c r="A37" s="5"/>
      <c r="B37" s="5"/>
      <c r="C37" s="17" t="s">
        <v>39</v>
      </c>
      <c r="D37" s="100" t="s">
        <v>40</v>
      </c>
      <c r="E37" s="100"/>
      <c r="F37" s="100"/>
      <c r="G37" s="18"/>
      <c r="H37" s="26"/>
      <c r="I37" s="26"/>
      <c r="J37" s="27"/>
      <c r="K37" s="1"/>
    </row>
    <row r="38" spans="1:13" ht="31.5" customHeight="1" x14ac:dyDescent="0.2">
      <c r="A38" s="25"/>
      <c r="B38" s="25"/>
      <c r="C38" s="25"/>
      <c r="D38" s="25" t="s">
        <v>12</v>
      </c>
      <c r="E38" s="88" t="s">
        <v>41</v>
      </c>
      <c r="F38" s="88"/>
      <c r="G38" s="36"/>
      <c r="H38" s="30">
        <f>283831450+6604400</f>
        <v>290435850</v>
      </c>
      <c r="I38" s="30">
        <f>296043700+3060050+2400000+9836999+15000000+1000000+720000-3497200-1311450</f>
        <v>323252099</v>
      </c>
      <c r="J38" s="27">
        <f>I38/H38*100</f>
        <v>111.2989663638287</v>
      </c>
      <c r="K38" s="1"/>
    </row>
    <row r="39" spans="1:13" ht="21.75" customHeight="1" x14ac:dyDescent="0.2">
      <c r="A39" s="25"/>
      <c r="B39" s="25"/>
      <c r="C39" s="25"/>
      <c r="D39" s="25" t="s">
        <v>34</v>
      </c>
      <c r="E39" s="25" t="s">
        <v>42</v>
      </c>
      <c r="F39" s="25"/>
      <c r="G39" s="25"/>
      <c r="H39" s="26">
        <v>53634933</v>
      </c>
      <c r="I39" s="26">
        <f>55323200+944780-749980</f>
        <v>55518000</v>
      </c>
      <c r="J39" s="27">
        <f>I39/H39*100</f>
        <v>103.51089652708245</v>
      </c>
      <c r="K39" s="1"/>
    </row>
    <row r="40" spans="1:13" ht="27" customHeight="1" x14ac:dyDescent="0.2">
      <c r="A40" s="25"/>
      <c r="B40" s="25"/>
      <c r="C40" s="25"/>
      <c r="D40" s="25" t="s">
        <v>36</v>
      </c>
      <c r="E40" s="88" t="s">
        <v>43</v>
      </c>
      <c r="F40" s="88"/>
      <c r="G40" s="25"/>
      <c r="H40" s="26"/>
      <c r="I40" s="26">
        <f>5414300+1090926+259000-115704</f>
        <v>6648522</v>
      </c>
      <c r="J40" s="27"/>
      <c r="K40" s="1"/>
    </row>
    <row r="41" spans="1:13" ht="39" customHeight="1" x14ac:dyDescent="0.25">
      <c r="A41" s="37"/>
      <c r="B41" s="37"/>
      <c r="C41" s="105" t="s">
        <v>44</v>
      </c>
      <c r="D41" s="105"/>
      <c r="E41" s="105"/>
      <c r="F41" s="105"/>
      <c r="G41" s="41"/>
      <c r="H41" s="42">
        <f>SUM(H38:H40)</f>
        <v>344070783</v>
      </c>
      <c r="I41" s="42">
        <f>SUM(I38:I40)</f>
        <v>385418621</v>
      </c>
      <c r="J41" s="27">
        <f>I41/H41*100</f>
        <v>112.01724762546897</v>
      </c>
      <c r="K41" s="1"/>
    </row>
    <row r="42" spans="1:13" ht="7.5" customHeight="1" x14ac:dyDescent="0.2">
      <c r="A42" s="20"/>
      <c r="B42" s="20"/>
      <c r="C42" s="20"/>
      <c r="D42" s="18"/>
      <c r="E42" s="18"/>
      <c r="F42" s="18"/>
      <c r="G42" s="18"/>
      <c r="H42" s="24"/>
      <c r="I42" s="24"/>
      <c r="J42" s="27"/>
      <c r="K42" s="1"/>
    </row>
    <row r="43" spans="1:13" ht="27" customHeight="1" x14ac:dyDescent="0.2">
      <c r="A43" s="25"/>
      <c r="B43" s="25"/>
      <c r="C43" s="22" t="s">
        <v>45</v>
      </c>
      <c r="D43" s="100" t="s">
        <v>46</v>
      </c>
      <c r="E43" s="100"/>
      <c r="F43" s="100"/>
      <c r="G43" s="18"/>
      <c r="H43" s="24"/>
      <c r="I43" s="24"/>
      <c r="J43" s="27"/>
      <c r="K43" s="1"/>
    </row>
    <row r="44" spans="1:13" ht="17.25" customHeight="1" x14ac:dyDescent="0.2">
      <c r="A44" s="25"/>
      <c r="B44" s="25"/>
      <c r="C44" s="25"/>
      <c r="D44" s="25" t="s">
        <v>12</v>
      </c>
      <c r="E44" s="25" t="s">
        <v>47</v>
      </c>
      <c r="F44" s="25"/>
      <c r="G44" s="25"/>
      <c r="H44" s="26">
        <v>134686335</v>
      </c>
      <c r="I44" s="26">
        <f>142510525+760000+1960800+660000-50000-1710000-8286000+7768500+6304200+570000+25000+3535200-261440-660000-5088100-906000-773400</f>
        <v>146359285</v>
      </c>
      <c r="J44" s="27">
        <f>I44/H44*100</f>
        <v>108.66676637982613</v>
      </c>
      <c r="K44" s="1"/>
    </row>
    <row r="45" spans="1:13" ht="22.5" customHeight="1" x14ac:dyDescent="0.2">
      <c r="A45" s="25"/>
      <c r="B45" s="25"/>
      <c r="C45" s="25"/>
      <c r="D45" s="25" t="s">
        <v>34</v>
      </c>
      <c r="E45" s="25" t="s">
        <v>48</v>
      </c>
      <c r="F45" s="25"/>
      <c r="G45" s="25"/>
      <c r="H45" s="26">
        <v>66258924</v>
      </c>
      <c r="I45" s="26">
        <f>82307221-12254000+2793120+1804000+508050-1661883</f>
        <v>73496508</v>
      </c>
      <c r="J45" s="27">
        <f>I45/H45*100</f>
        <v>110.92318372088263</v>
      </c>
      <c r="K45" s="1"/>
      <c r="M45" s="40"/>
    </row>
    <row r="46" spans="1:13" ht="22.5" customHeight="1" x14ac:dyDescent="0.2">
      <c r="A46" s="25"/>
      <c r="B46" s="25"/>
      <c r="C46" s="25"/>
      <c r="D46" s="25" t="s">
        <v>36</v>
      </c>
      <c r="E46" s="106" t="s">
        <v>49</v>
      </c>
      <c r="F46" s="106"/>
      <c r="G46" s="25"/>
      <c r="H46" s="26"/>
      <c r="I46" s="26">
        <f>9067855+5824172+4174643+4150810</f>
        <v>23217480</v>
      </c>
      <c r="J46" s="27"/>
      <c r="K46" s="1"/>
      <c r="L46" s="40"/>
    </row>
    <row r="47" spans="1:13" ht="31.5" customHeight="1" x14ac:dyDescent="0.25">
      <c r="A47" s="37"/>
      <c r="B47" s="37"/>
      <c r="C47" s="105" t="s">
        <v>50</v>
      </c>
      <c r="D47" s="105"/>
      <c r="E47" s="105"/>
      <c r="F47" s="105"/>
      <c r="G47" s="43"/>
      <c r="H47" s="42">
        <f>SUM(H44:H45)</f>
        <v>200945259</v>
      </c>
      <c r="I47" s="42">
        <f>SUM(I44:I46)</f>
        <v>243073273</v>
      </c>
      <c r="J47" s="27">
        <f>I47/H47*100</f>
        <v>120.96492060059003</v>
      </c>
      <c r="K47" s="1"/>
    </row>
    <row r="48" spans="1:13" ht="6.75" customHeight="1" x14ac:dyDescent="0.2">
      <c r="A48" s="25"/>
      <c r="B48" s="25"/>
      <c r="C48" s="25"/>
      <c r="D48" s="25"/>
      <c r="E48" s="25"/>
      <c r="F48" s="25"/>
      <c r="G48" s="25"/>
      <c r="H48" s="26"/>
      <c r="I48" s="26"/>
      <c r="J48" s="27"/>
      <c r="K48" s="1"/>
    </row>
    <row r="49" spans="1:13" ht="14.25" x14ac:dyDescent="0.2">
      <c r="A49" s="25"/>
      <c r="B49" s="25"/>
      <c r="C49" s="22" t="s">
        <v>51</v>
      </c>
      <c r="D49" s="100" t="s">
        <v>52</v>
      </c>
      <c r="E49" s="100"/>
      <c r="F49" s="100"/>
      <c r="G49" s="18"/>
      <c r="H49" s="24"/>
      <c r="I49" s="24"/>
      <c r="J49" s="27"/>
      <c r="K49" s="1"/>
    </row>
    <row r="50" spans="1:13" ht="27.75" customHeight="1" x14ac:dyDescent="0.2">
      <c r="A50" s="25"/>
      <c r="B50" s="25"/>
      <c r="C50" s="25"/>
      <c r="D50" s="25" t="s">
        <v>12</v>
      </c>
      <c r="E50" s="88" t="s">
        <v>53</v>
      </c>
      <c r="F50" s="88"/>
      <c r="G50" s="36"/>
      <c r="H50" s="30"/>
      <c r="I50" s="30"/>
      <c r="J50" s="27"/>
      <c r="K50" s="1"/>
    </row>
    <row r="51" spans="1:13" ht="25.5" x14ac:dyDescent="0.2">
      <c r="A51" s="25"/>
      <c r="B51" s="25"/>
      <c r="C51" s="25"/>
      <c r="D51" s="25"/>
      <c r="E51" s="25" t="s">
        <v>54</v>
      </c>
      <c r="F51" s="31" t="s">
        <v>55</v>
      </c>
      <c r="G51" s="31"/>
      <c r="H51" s="30">
        <v>17975760</v>
      </c>
      <c r="I51" s="30">
        <f>18395955+6323150</f>
        <v>24719105</v>
      </c>
      <c r="J51" s="27">
        <f>I51/H51*100</f>
        <v>137.51354601975103</v>
      </c>
      <c r="K51" s="1"/>
    </row>
    <row r="52" spans="1:13" ht="25.5" x14ac:dyDescent="0.2">
      <c r="A52" s="25"/>
      <c r="B52" s="25"/>
      <c r="C52" s="25"/>
      <c r="D52" s="25"/>
      <c r="E52" s="25" t="s">
        <v>31</v>
      </c>
      <c r="F52" s="31" t="s">
        <v>56</v>
      </c>
      <c r="G52" s="31"/>
      <c r="H52" s="30">
        <v>25222000</v>
      </c>
      <c r="I52" s="30">
        <v>26111000</v>
      </c>
      <c r="J52" s="27">
        <f>I52/H52*100</f>
        <v>103.52470065815558</v>
      </c>
      <c r="K52" s="1"/>
    </row>
    <row r="53" spans="1:13" ht="18" customHeight="1" x14ac:dyDescent="0.2">
      <c r="A53" s="25"/>
      <c r="B53" s="25"/>
      <c r="C53" s="25"/>
      <c r="D53" s="25" t="s">
        <v>34</v>
      </c>
      <c r="E53" s="25" t="s">
        <v>57</v>
      </c>
      <c r="F53" s="31"/>
      <c r="G53" s="31"/>
      <c r="H53" s="30"/>
      <c r="I53" s="30">
        <f>3415370+2077329+1314483+1369398</f>
        <v>8176580</v>
      </c>
      <c r="J53" s="27"/>
      <c r="K53" s="1"/>
    </row>
    <row r="54" spans="1:13" ht="18" customHeight="1" x14ac:dyDescent="0.2">
      <c r="A54" s="25"/>
      <c r="B54" s="25"/>
      <c r="C54" s="25"/>
      <c r="D54" s="25" t="s">
        <v>36</v>
      </c>
      <c r="E54" s="25" t="s">
        <v>58</v>
      </c>
      <c r="F54" s="31"/>
      <c r="G54" s="31"/>
      <c r="H54" s="30"/>
      <c r="I54" s="30">
        <v>1436000</v>
      </c>
      <c r="J54" s="27"/>
      <c r="K54" s="1"/>
    </row>
    <row r="55" spans="1:13" ht="31.5" customHeight="1" x14ac:dyDescent="0.25">
      <c r="A55" s="37"/>
      <c r="B55" s="37"/>
      <c r="C55" s="105" t="s">
        <v>59</v>
      </c>
      <c r="D55" s="105"/>
      <c r="E55" s="105"/>
      <c r="F55" s="105"/>
      <c r="G55" s="41"/>
      <c r="H55" s="42">
        <f>SUM(H51:H54)</f>
        <v>43197760</v>
      </c>
      <c r="I55" s="42">
        <f>SUM(I51:I54)</f>
        <v>60442685</v>
      </c>
      <c r="J55" s="27">
        <f>I55/H55*100</f>
        <v>139.92087784181402</v>
      </c>
      <c r="K55" s="1"/>
    </row>
    <row r="56" spans="1:13" ht="12" customHeight="1" x14ac:dyDescent="0.2">
      <c r="A56" s="25"/>
      <c r="B56" s="25"/>
      <c r="C56" s="25"/>
      <c r="D56" s="25"/>
      <c r="E56" s="25"/>
      <c r="F56" s="31"/>
      <c r="G56" s="31"/>
      <c r="H56" s="30"/>
      <c r="I56" s="30"/>
      <c r="J56" s="27"/>
      <c r="K56" s="1"/>
    </row>
    <row r="57" spans="1:13" ht="28.5" customHeight="1" x14ac:dyDescent="0.2">
      <c r="A57" s="25"/>
      <c r="B57" s="25"/>
      <c r="C57" s="22" t="s">
        <v>60</v>
      </c>
      <c r="D57" s="100" t="s">
        <v>61</v>
      </c>
      <c r="E57" s="100"/>
      <c r="F57" s="100"/>
      <c r="G57" s="18"/>
      <c r="H57" s="24"/>
      <c r="I57" s="24"/>
      <c r="J57" s="27"/>
      <c r="K57" s="1"/>
    </row>
    <row r="58" spans="1:13" ht="30.75" customHeight="1" x14ac:dyDescent="0.25">
      <c r="A58" s="25"/>
      <c r="B58" s="25"/>
      <c r="C58" s="25"/>
      <c r="D58" s="25" t="s">
        <v>12</v>
      </c>
      <c r="E58" s="107" t="s">
        <v>62</v>
      </c>
      <c r="F58" s="107"/>
      <c r="G58" s="31"/>
      <c r="H58" s="30"/>
      <c r="I58" s="30">
        <f>5821000+61506500</f>
        <v>67327500</v>
      </c>
      <c r="J58" s="27"/>
      <c r="K58" s="1"/>
    </row>
    <row r="59" spans="1:13" ht="53.25" customHeight="1" x14ac:dyDescent="0.25">
      <c r="A59" s="25"/>
      <c r="B59" s="25"/>
      <c r="C59" s="25"/>
      <c r="D59" s="25" t="s">
        <v>34</v>
      </c>
      <c r="E59" s="107" t="s">
        <v>63</v>
      </c>
      <c r="F59" s="107"/>
      <c r="G59" s="31"/>
      <c r="H59" s="30"/>
      <c r="I59" s="30">
        <v>1800000000</v>
      </c>
      <c r="J59" s="27"/>
      <c r="K59" s="1"/>
    </row>
    <row r="60" spans="1:13" ht="34.9" customHeight="1" x14ac:dyDescent="0.25">
      <c r="A60" s="25"/>
      <c r="B60" s="25"/>
      <c r="C60" s="25"/>
      <c r="D60" s="25" t="s">
        <v>36</v>
      </c>
      <c r="E60" s="107" t="s">
        <v>64</v>
      </c>
      <c r="F60" s="107"/>
      <c r="G60" s="31"/>
      <c r="H60" s="30"/>
      <c r="I60" s="30">
        <v>6998350</v>
      </c>
      <c r="J60" s="27"/>
      <c r="K60" s="1"/>
    </row>
    <row r="61" spans="1:13" ht="32.25" customHeight="1" x14ac:dyDescent="0.25">
      <c r="A61" s="25"/>
      <c r="B61" s="25"/>
      <c r="C61" s="105" t="s">
        <v>61</v>
      </c>
      <c r="D61" s="105"/>
      <c r="E61" s="105"/>
      <c r="F61" s="105"/>
      <c r="G61" s="31"/>
      <c r="H61" s="30"/>
      <c r="I61" s="42">
        <f>I58+I59+I60</f>
        <v>1874325850</v>
      </c>
      <c r="J61" s="27"/>
      <c r="K61" s="1"/>
      <c r="L61" s="42"/>
      <c r="M61" s="40"/>
    </row>
    <row r="62" spans="1:13" ht="12" customHeight="1" x14ac:dyDescent="0.2">
      <c r="A62" s="25"/>
      <c r="B62" s="25"/>
      <c r="C62" s="25"/>
      <c r="D62" s="25"/>
      <c r="E62" s="25"/>
      <c r="F62" s="31"/>
      <c r="G62" s="31"/>
      <c r="H62" s="30"/>
      <c r="I62" s="30"/>
      <c r="J62" s="27"/>
      <c r="K62" s="1"/>
    </row>
    <row r="63" spans="1:13" ht="19.5" customHeight="1" x14ac:dyDescent="0.2">
      <c r="A63" s="14"/>
      <c r="B63" s="14"/>
      <c r="C63" s="7"/>
      <c r="D63" s="14"/>
      <c r="E63" s="44"/>
      <c r="F63" s="44"/>
      <c r="G63" s="14"/>
      <c r="H63" s="45"/>
      <c r="I63" s="45"/>
      <c r="J63" s="27"/>
      <c r="K63" s="1"/>
    </row>
    <row r="64" spans="1:13" ht="30" customHeight="1" x14ac:dyDescent="0.2">
      <c r="A64" s="14"/>
      <c r="B64" s="100" t="s">
        <v>65</v>
      </c>
      <c r="C64" s="100"/>
      <c r="D64" s="100"/>
      <c r="E64" s="100"/>
      <c r="F64" s="100"/>
      <c r="G64" s="46"/>
      <c r="H64" s="47">
        <f>H36+H41+H47+H55</f>
        <v>730528654</v>
      </c>
      <c r="I64" s="47">
        <f>I36+I41+I47+I55+I61</f>
        <v>2713208334</v>
      </c>
      <c r="J64" s="27">
        <f>I64/H64*100</f>
        <v>371.40341027608753</v>
      </c>
      <c r="K64" s="1"/>
    </row>
    <row r="65" spans="1:15" ht="6.6" customHeight="1" x14ac:dyDescent="0.2">
      <c r="A65" s="14"/>
      <c r="B65" s="18"/>
      <c r="C65" s="18"/>
      <c r="D65" s="18"/>
      <c r="E65" s="18"/>
      <c r="F65" s="18"/>
      <c r="G65" s="18"/>
      <c r="H65" s="48"/>
      <c r="I65" s="48"/>
      <c r="J65" s="27"/>
      <c r="K65" s="1"/>
    </row>
    <row r="66" spans="1:15" ht="30" customHeight="1" x14ac:dyDescent="0.2">
      <c r="A66" s="14"/>
      <c r="B66" s="49" t="s">
        <v>39</v>
      </c>
      <c r="C66" s="100" t="s">
        <v>66</v>
      </c>
      <c r="D66" s="100"/>
      <c r="E66" s="100"/>
      <c r="F66" s="100"/>
      <c r="G66" s="18"/>
      <c r="H66" s="24"/>
      <c r="I66" s="24"/>
      <c r="J66" s="27"/>
      <c r="K66" s="1"/>
    </row>
    <row r="67" spans="1:15" ht="25.5" customHeight="1" x14ac:dyDescent="0.2">
      <c r="A67" s="14"/>
      <c r="B67" s="14"/>
      <c r="C67" s="7" t="s">
        <v>12</v>
      </c>
      <c r="D67" s="50" t="s">
        <v>67</v>
      </c>
      <c r="E67" s="14"/>
      <c r="F67" s="14"/>
      <c r="G67" s="14"/>
      <c r="H67" s="51">
        <v>2500000</v>
      </c>
      <c r="I67" s="51"/>
      <c r="J67" s="27"/>
      <c r="K67" s="1"/>
    </row>
    <row r="68" spans="1:15" ht="18.75" customHeight="1" x14ac:dyDescent="0.2">
      <c r="A68" s="14"/>
      <c r="B68" s="14"/>
      <c r="C68" s="7" t="s">
        <v>34</v>
      </c>
      <c r="D68" s="108" t="s">
        <v>68</v>
      </c>
      <c r="E68" s="108"/>
      <c r="F68" s="108"/>
      <c r="G68" s="52"/>
      <c r="H68" s="51">
        <v>85300000</v>
      </c>
      <c r="I68" s="51">
        <f>'[1]42. melléklet'!D18</f>
        <v>102450100</v>
      </c>
      <c r="J68" s="27">
        <f>I68/H68*100</f>
        <v>120.10562719812428</v>
      </c>
      <c r="K68" s="1"/>
      <c r="L68" s="40"/>
    </row>
    <row r="69" spans="1:15" ht="18.75" customHeight="1" x14ac:dyDescent="0.2">
      <c r="A69" s="14"/>
      <c r="B69" s="14"/>
      <c r="C69" s="7" t="s">
        <v>36</v>
      </c>
      <c r="D69" s="108" t="s">
        <v>69</v>
      </c>
      <c r="E69" s="108"/>
      <c r="F69" s="108"/>
      <c r="G69" s="52"/>
      <c r="H69" s="53">
        <v>562818</v>
      </c>
      <c r="I69" s="53">
        <f>691784+2127936+1142037+806056</f>
        <v>4767813</v>
      </c>
      <c r="J69" s="27">
        <f>I69/H69*100</f>
        <v>847.13228787991852</v>
      </c>
      <c r="K69" s="1"/>
    </row>
    <row r="70" spans="1:15" ht="18.75" customHeight="1" x14ac:dyDescent="0.2">
      <c r="A70" s="14"/>
      <c r="B70" s="14"/>
      <c r="C70" s="7" t="s">
        <v>70</v>
      </c>
      <c r="D70" s="108" t="s">
        <v>71</v>
      </c>
      <c r="E70" s="108"/>
      <c r="F70" s="108"/>
      <c r="G70" s="52"/>
      <c r="H70" s="53">
        <f>345758+4500</f>
        <v>350258</v>
      </c>
      <c r="I70" s="53"/>
      <c r="J70" s="27"/>
      <c r="K70" s="1"/>
    </row>
    <row r="71" spans="1:15" ht="25.5" customHeight="1" x14ac:dyDescent="0.2">
      <c r="A71" s="14"/>
      <c r="B71" s="14"/>
      <c r="C71" s="7" t="s">
        <v>72</v>
      </c>
      <c r="D71" s="108" t="s">
        <v>73</v>
      </c>
      <c r="E71" s="108"/>
      <c r="F71" s="108"/>
      <c r="G71" s="52"/>
      <c r="H71" s="53"/>
      <c r="I71" s="53">
        <v>4175600</v>
      </c>
      <c r="J71" s="27"/>
      <c r="K71" s="1"/>
    </row>
    <row r="72" spans="1:15" ht="25.5" customHeight="1" x14ac:dyDescent="0.2">
      <c r="A72" s="14"/>
      <c r="B72" s="14"/>
      <c r="C72" s="7" t="s">
        <v>74</v>
      </c>
      <c r="D72" s="108" t="s">
        <v>75</v>
      </c>
      <c r="E72" s="108"/>
      <c r="F72" s="108"/>
      <c r="G72" s="52"/>
      <c r="H72" s="53"/>
      <c r="I72" s="53">
        <v>23400</v>
      </c>
      <c r="J72" s="27"/>
      <c r="K72" s="54"/>
    </row>
    <row r="73" spans="1:15" ht="17.25" customHeight="1" x14ac:dyDescent="0.2">
      <c r="A73" s="14"/>
      <c r="B73" s="14"/>
      <c r="C73" s="7" t="s">
        <v>76</v>
      </c>
      <c r="D73" s="108" t="s">
        <v>77</v>
      </c>
      <c r="E73" s="108"/>
      <c r="F73" s="108"/>
      <c r="G73" s="52"/>
      <c r="H73" s="53"/>
      <c r="I73" s="53">
        <f>184036+349275+314737</f>
        <v>848048</v>
      </c>
      <c r="J73" s="27"/>
      <c r="K73" s="1"/>
      <c r="L73" s="40"/>
      <c r="O73" s="40"/>
    </row>
    <row r="74" spans="1:15" ht="17.25" customHeight="1" x14ac:dyDescent="0.2">
      <c r="A74" s="14"/>
      <c r="B74" s="14"/>
      <c r="C74" s="7" t="s">
        <v>78</v>
      </c>
      <c r="D74" s="108" t="s">
        <v>79</v>
      </c>
      <c r="E74" s="108"/>
      <c r="F74" s="108"/>
      <c r="G74" s="52"/>
      <c r="H74" s="53"/>
      <c r="I74" s="53">
        <v>647072</v>
      </c>
      <c r="J74" s="27"/>
      <c r="K74" s="1"/>
    </row>
    <row r="75" spans="1:15" ht="17.25" customHeight="1" x14ac:dyDescent="0.2">
      <c r="A75" s="14"/>
      <c r="B75" s="14"/>
      <c r="C75" s="7" t="s">
        <v>80</v>
      </c>
      <c r="D75" s="108" t="s">
        <v>81</v>
      </c>
      <c r="E75" s="108"/>
      <c r="F75" s="108"/>
      <c r="G75" s="52"/>
      <c r="H75" s="53"/>
      <c r="I75" s="53">
        <v>1475000</v>
      </c>
      <c r="J75" s="27"/>
      <c r="K75" s="1"/>
    </row>
    <row r="76" spans="1:15" ht="26.25" customHeight="1" x14ac:dyDescent="0.2">
      <c r="A76" s="14"/>
      <c r="B76" s="14"/>
      <c r="C76" s="7" t="s">
        <v>82</v>
      </c>
      <c r="D76" s="108" t="s">
        <v>83</v>
      </c>
      <c r="E76" s="108"/>
      <c r="F76" s="108"/>
      <c r="G76" s="52"/>
      <c r="H76" s="53"/>
      <c r="I76" s="53">
        <v>600000</v>
      </c>
      <c r="J76" s="27"/>
      <c r="K76" s="1"/>
      <c r="M76" s="40"/>
    </row>
    <row r="77" spans="1:15" ht="28.9" customHeight="1" x14ac:dyDescent="0.2">
      <c r="A77" s="14"/>
      <c r="B77" s="14"/>
      <c r="C77" s="7" t="s">
        <v>84</v>
      </c>
      <c r="D77" s="108" t="s">
        <v>85</v>
      </c>
      <c r="E77" s="108"/>
      <c r="F77" s="108"/>
      <c r="G77" s="52"/>
      <c r="H77" s="53"/>
      <c r="I77" s="53">
        <v>1524000</v>
      </c>
      <c r="J77" s="27"/>
      <c r="K77" s="1"/>
      <c r="M77" s="40"/>
    </row>
    <row r="78" spans="1:15" ht="33" customHeight="1" x14ac:dyDescent="0.2">
      <c r="A78" s="14"/>
      <c r="B78" s="99" t="s">
        <v>86</v>
      </c>
      <c r="C78" s="99"/>
      <c r="D78" s="99"/>
      <c r="E78" s="99"/>
      <c r="F78" s="99"/>
      <c r="G78" s="18"/>
      <c r="H78" s="55">
        <f>SUM(H67:H70)</f>
        <v>88713076</v>
      </c>
      <c r="I78" s="55">
        <f>SUM(I67:I77)</f>
        <v>116511033</v>
      </c>
      <c r="J78" s="27">
        <f>I78/H78*100</f>
        <v>131.33467832859273</v>
      </c>
      <c r="K78" s="1"/>
    </row>
    <row r="79" spans="1:15" s="59" customFormat="1" ht="21.6" customHeight="1" x14ac:dyDescent="0.2">
      <c r="A79" s="56"/>
      <c r="B79" s="57" t="s">
        <v>45</v>
      </c>
      <c r="C79" s="110" t="s">
        <v>87</v>
      </c>
      <c r="D79" s="110"/>
      <c r="E79" s="110"/>
      <c r="F79" s="110"/>
      <c r="G79" s="57"/>
      <c r="H79" s="58"/>
      <c r="J79" s="60"/>
      <c r="K79" s="61"/>
    </row>
    <row r="80" spans="1:15" ht="16.899999999999999" customHeight="1" x14ac:dyDescent="0.2">
      <c r="A80" s="62"/>
      <c r="B80" s="57"/>
      <c r="C80" s="57" t="s">
        <v>12</v>
      </c>
      <c r="D80" s="110" t="s">
        <v>88</v>
      </c>
      <c r="E80" s="110"/>
      <c r="F80" s="110"/>
      <c r="G80" s="57"/>
      <c r="H80" s="63"/>
      <c r="I80" s="58">
        <v>76412034</v>
      </c>
      <c r="J80" s="60"/>
      <c r="K80" s="61"/>
    </row>
    <row r="81" spans="1:15" ht="16.899999999999999" customHeight="1" x14ac:dyDescent="0.2">
      <c r="A81" s="62"/>
      <c r="B81" s="57"/>
      <c r="C81" s="57" t="s">
        <v>34</v>
      </c>
      <c r="D81" s="111" t="s">
        <v>89</v>
      </c>
      <c r="E81" s="111"/>
      <c r="F81" s="111"/>
      <c r="G81" s="57"/>
      <c r="H81" s="63"/>
      <c r="I81" s="58">
        <v>120416</v>
      </c>
      <c r="J81" s="60"/>
      <c r="K81" s="61"/>
    </row>
    <row r="82" spans="1:15" ht="18.600000000000001" customHeight="1" x14ac:dyDescent="0.2">
      <c r="A82" s="62"/>
      <c r="B82" s="110" t="s">
        <v>87</v>
      </c>
      <c r="C82" s="110"/>
      <c r="D82" s="110"/>
      <c r="E82" s="110"/>
      <c r="F82" s="110"/>
      <c r="G82" s="57"/>
      <c r="H82" s="63"/>
      <c r="I82" s="58">
        <f>I80+I81</f>
        <v>76532450</v>
      </c>
      <c r="J82" s="60"/>
      <c r="K82" s="61"/>
    </row>
    <row r="83" spans="1:15" ht="33" customHeight="1" x14ac:dyDescent="0.2">
      <c r="A83" s="110" t="s">
        <v>90</v>
      </c>
      <c r="B83" s="110"/>
      <c r="C83" s="110"/>
      <c r="D83" s="110"/>
      <c r="E83" s="110"/>
      <c r="F83" s="110"/>
      <c r="G83" s="57"/>
      <c r="H83" s="64">
        <f>H64+H78</f>
        <v>819241730</v>
      </c>
      <c r="I83" s="64">
        <f>I64+I78+I82</f>
        <v>2906251817</v>
      </c>
      <c r="J83" s="60">
        <f>I83/H83*100</f>
        <v>354.74899661178148</v>
      </c>
      <c r="K83" s="61"/>
      <c r="M83" s="35"/>
    </row>
    <row r="84" spans="1:15" ht="7.5" customHeight="1" x14ac:dyDescent="0.2">
      <c r="A84" s="14"/>
      <c r="B84" s="14"/>
      <c r="C84" s="14"/>
      <c r="D84" s="14"/>
      <c r="E84" s="14"/>
      <c r="F84" s="14"/>
      <c r="G84" s="14"/>
      <c r="H84" s="51"/>
      <c r="I84" s="51"/>
      <c r="J84" s="27"/>
      <c r="K84" s="1"/>
    </row>
    <row r="85" spans="1:15" ht="30" customHeight="1" x14ac:dyDescent="0.2">
      <c r="A85" s="65" t="s">
        <v>39</v>
      </c>
      <c r="B85" s="99" t="s">
        <v>91</v>
      </c>
      <c r="C85" s="99"/>
      <c r="D85" s="99"/>
      <c r="E85" s="99"/>
      <c r="F85" s="99"/>
      <c r="G85" s="18"/>
      <c r="H85" s="24"/>
      <c r="I85" s="24"/>
      <c r="J85" s="27"/>
      <c r="K85" s="1"/>
      <c r="M85" s="35"/>
    </row>
    <row r="86" spans="1:15" ht="23.25" customHeight="1" x14ac:dyDescent="0.2">
      <c r="A86" s="66" t="s">
        <v>12</v>
      </c>
      <c r="B86" s="99" t="s">
        <v>92</v>
      </c>
      <c r="C86" s="99"/>
      <c r="D86" s="99"/>
      <c r="E86" s="99"/>
      <c r="F86" s="99"/>
      <c r="G86" s="18"/>
      <c r="H86" s="24"/>
      <c r="I86" s="24"/>
      <c r="J86" s="27"/>
      <c r="K86" s="1"/>
    </row>
    <row r="87" spans="1:15" ht="23.25" customHeight="1" x14ac:dyDescent="0.2">
      <c r="A87" s="65"/>
      <c r="B87" s="36" t="s">
        <v>12</v>
      </c>
      <c r="C87" s="88" t="s">
        <v>93</v>
      </c>
      <c r="D87" s="88"/>
      <c r="E87" s="88"/>
      <c r="F87" s="88"/>
      <c r="G87" s="18"/>
      <c r="H87" s="24"/>
      <c r="I87" s="30">
        <v>40000000</v>
      </c>
      <c r="J87" s="27"/>
      <c r="K87" s="1"/>
    </row>
    <row r="88" spans="1:15" ht="21.75" customHeight="1" x14ac:dyDescent="0.2">
      <c r="A88" s="20"/>
      <c r="B88" s="36" t="s">
        <v>34</v>
      </c>
      <c r="C88" s="88" t="s">
        <v>94</v>
      </c>
      <c r="D88" s="88"/>
      <c r="E88" s="88"/>
      <c r="F88" s="88"/>
      <c r="G88" s="18"/>
      <c r="H88" s="24"/>
      <c r="I88" s="30">
        <v>260000</v>
      </c>
      <c r="J88" s="27"/>
      <c r="K88" s="1"/>
      <c r="L88" s="88"/>
      <c r="M88" s="88"/>
      <c r="N88" s="88"/>
      <c r="O88" s="88"/>
    </row>
    <row r="89" spans="1:15" ht="25.5" customHeight="1" x14ac:dyDescent="0.25">
      <c r="A89" s="67" t="s">
        <v>34</v>
      </c>
      <c r="B89" s="109" t="s">
        <v>95</v>
      </c>
      <c r="C89" s="109"/>
      <c r="D89" s="109"/>
      <c r="E89" s="109"/>
      <c r="F89" s="109"/>
      <c r="G89" s="18"/>
      <c r="H89" s="68"/>
      <c r="I89" s="68"/>
      <c r="J89" s="27"/>
      <c r="K89" s="1"/>
    </row>
    <row r="90" spans="1:15" ht="29.25" customHeight="1" x14ac:dyDescent="0.2">
      <c r="A90" s="20"/>
      <c r="B90" s="36" t="s">
        <v>12</v>
      </c>
      <c r="C90" s="88" t="s">
        <v>96</v>
      </c>
      <c r="D90" s="88"/>
      <c r="E90" s="88"/>
      <c r="F90" s="88"/>
      <c r="G90" s="18"/>
      <c r="H90" s="30">
        <v>298402225</v>
      </c>
      <c r="I90" s="30"/>
      <c r="J90" s="27"/>
      <c r="K90" s="1"/>
    </row>
    <row r="91" spans="1:15" ht="29.25" customHeight="1" x14ac:dyDescent="0.2">
      <c r="A91" s="20"/>
      <c r="B91" s="36" t="s">
        <v>34</v>
      </c>
      <c r="C91" s="88" t="s">
        <v>97</v>
      </c>
      <c r="D91" s="88"/>
      <c r="E91" s="88"/>
      <c r="F91" s="88"/>
      <c r="G91" s="18"/>
      <c r="H91" s="30"/>
      <c r="I91" s="30">
        <v>182350112</v>
      </c>
      <c r="J91" s="27"/>
      <c r="K91" s="1"/>
    </row>
    <row r="92" spans="1:15" ht="28.5" customHeight="1" x14ac:dyDescent="0.2">
      <c r="A92" s="20"/>
      <c r="B92" s="36" t="s">
        <v>36</v>
      </c>
      <c r="C92" s="88" t="s">
        <v>98</v>
      </c>
      <c r="D92" s="88"/>
      <c r="E92" s="88"/>
      <c r="F92" s="88"/>
      <c r="G92" s="18"/>
      <c r="H92" s="30"/>
      <c r="I92" s="30">
        <v>477510000</v>
      </c>
      <c r="J92" s="27"/>
      <c r="K92" s="1"/>
    </row>
    <row r="93" spans="1:15" ht="27.75" customHeight="1" x14ac:dyDescent="0.2">
      <c r="A93" s="20"/>
      <c r="B93" s="36" t="s">
        <v>70</v>
      </c>
      <c r="C93" s="88" t="s">
        <v>99</v>
      </c>
      <c r="D93" s="88"/>
      <c r="E93" s="88"/>
      <c r="F93" s="88"/>
      <c r="G93" s="18"/>
      <c r="H93" s="30"/>
      <c r="I93" s="30">
        <v>44964420</v>
      </c>
      <c r="J93" s="27"/>
      <c r="K93" s="1"/>
    </row>
    <row r="94" spans="1:15" ht="21" customHeight="1" x14ac:dyDescent="0.2">
      <c r="A94" s="20"/>
      <c r="B94" s="36" t="s">
        <v>72</v>
      </c>
      <c r="C94" s="88" t="s">
        <v>100</v>
      </c>
      <c r="D94" s="88"/>
      <c r="E94" s="88"/>
      <c r="F94" s="88"/>
      <c r="G94" s="18"/>
      <c r="H94" s="30"/>
      <c r="I94" s="30">
        <v>3902570</v>
      </c>
      <c r="J94" s="27"/>
      <c r="K94" s="1"/>
    </row>
    <row r="95" spans="1:15" ht="21" customHeight="1" x14ac:dyDescent="0.2">
      <c r="A95" s="20"/>
      <c r="B95" s="36" t="s">
        <v>74</v>
      </c>
      <c r="C95" s="88" t="s">
        <v>101</v>
      </c>
      <c r="D95" s="88"/>
      <c r="E95" s="88"/>
      <c r="F95" s="88"/>
      <c r="G95" s="18"/>
      <c r="H95" s="30"/>
      <c r="I95" s="30">
        <v>873686</v>
      </c>
      <c r="J95" s="27"/>
      <c r="K95" s="1"/>
    </row>
    <row r="96" spans="1:15" ht="28.5" customHeight="1" x14ac:dyDescent="0.2">
      <c r="A96" s="20"/>
      <c r="B96" s="18"/>
      <c r="C96" s="99" t="s">
        <v>95</v>
      </c>
      <c r="D96" s="99"/>
      <c r="E96" s="99"/>
      <c r="F96" s="99"/>
      <c r="G96" s="18"/>
      <c r="H96" s="24">
        <f>SUM(H90)</f>
        <v>298402225</v>
      </c>
      <c r="I96" s="24">
        <f>SUM(I87:I95)</f>
        <v>749860788</v>
      </c>
      <c r="J96" s="27"/>
    </row>
    <row r="97" spans="1:11" ht="11.25" customHeight="1" x14ac:dyDescent="0.2">
      <c r="A97" s="25"/>
      <c r="B97" s="25"/>
      <c r="C97" s="25"/>
      <c r="D97" s="25"/>
      <c r="E97" s="25"/>
      <c r="F97" s="25"/>
      <c r="G97" s="25"/>
      <c r="H97" s="26"/>
      <c r="I97" s="26"/>
      <c r="J97" s="27"/>
      <c r="K97" s="1"/>
    </row>
    <row r="98" spans="1:11" x14ac:dyDescent="0.2">
      <c r="A98" s="20" t="s">
        <v>45</v>
      </c>
      <c r="B98" s="20" t="s">
        <v>102</v>
      </c>
      <c r="C98" s="20"/>
      <c r="D98" s="20"/>
      <c r="E98" s="20"/>
      <c r="F98" s="20"/>
      <c r="G98" s="20"/>
      <c r="H98" s="69"/>
      <c r="I98" s="69"/>
      <c r="J98" s="27"/>
      <c r="K98" s="1"/>
    </row>
    <row r="99" spans="1:11" ht="6.75" customHeight="1" x14ac:dyDescent="0.2">
      <c r="A99" s="25"/>
      <c r="B99" s="25"/>
      <c r="C99" s="25"/>
      <c r="D99" s="25"/>
      <c r="E99" s="25"/>
      <c r="F99" s="25"/>
      <c r="G99" s="25"/>
      <c r="H99" s="26"/>
      <c r="I99" s="26"/>
      <c r="J99" s="27"/>
      <c r="K99" s="1"/>
    </row>
    <row r="100" spans="1:11" x14ac:dyDescent="0.2">
      <c r="A100" s="20"/>
      <c r="B100" s="20" t="s">
        <v>12</v>
      </c>
      <c r="C100" s="20" t="s">
        <v>103</v>
      </c>
      <c r="D100" s="20"/>
      <c r="E100" s="20"/>
      <c r="F100" s="20"/>
      <c r="G100" s="20"/>
      <c r="H100" s="69"/>
      <c r="I100" s="69"/>
      <c r="J100" s="27"/>
      <c r="K100" s="1"/>
    </row>
    <row r="101" spans="1:11" x14ac:dyDescent="0.2">
      <c r="A101" s="25"/>
      <c r="B101" s="25"/>
      <c r="C101" s="25" t="s">
        <v>12</v>
      </c>
      <c r="D101" s="25" t="s">
        <v>104</v>
      </c>
      <c r="E101" s="25"/>
      <c r="F101" s="25"/>
      <c r="G101" s="25"/>
      <c r="H101" s="26">
        <v>1520000000</v>
      </c>
      <c r="I101" s="26">
        <f>1600000000+50000000+370452321</f>
        <v>2020452321</v>
      </c>
      <c r="J101" s="27">
        <f>I101/H101*100</f>
        <v>132.92449480263159</v>
      </c>
      <c r="K101" s="25"/>
    </row>
    <row r="102" spans="1:11" x14ac:dyDescent="0.2">
      <c r="A102" s="20"/>
      <c r="B102" s="20" t="s">
        <v>34</v>
      </c>
      <c r="C102" s="20" t="s">
        <v>105</v>
      </c>
      <c r="D102" s="20"/>
      <c r="E102" s="20"/>
      <c r="F102" s="20"/>
      <c r="G102" s="20"/>
      <c r="H102" s="69"/>
      <c r="I102" s="69"/>
      <c r="J102" s="27"/>
      <c r="K102" s="25"/>
    </row>
    <row r="103" spans="1:11" x14ac:dyDescent="0.2">
      <c r="A103" s="25"/>
      <c r="B103" s="25"/>
      <c r="C103" s="25" t="s">
        <v>12</v>
      </c>
      <c r="D103" s="25" t="s">
        <v>106</v>
      </c>
      <c r="E103" s="25"/>
      <c r="F103" s="25"/>
      <c r="G103" s="25"/>
      <c r="H103" s="26">
        <v>48000000</v>
      </c>
      <c r="I103" s="26"/>
      <c r="J103" s="27"/>
      <c r="K103" s="25"/>
    </row>
    <row r="104" spans="1:11" ht="21" customHeight="1" x14ac:dyDescent="0.2">
      <c r="A104" s="25"/>
      <c r="B104" s="20" t="s">
        <v>36</v>
      </c>
      <c r="C104" s="20" t="s">
        <v>107</v>
      </c>
      <c r="D104" s="25"/>
      <c r="E104" s="25"/>
      <c r="F104" s="25"/>
      <c r="G104" s="25"/>
      <c r="H104" s="26"/>
      <c r="I104" s="26"/>
      <c r="J104" s="27"/>
      <c r="K104" s="25"/>
    </row>
    <row r="105" spans="1:11" ht="19.5" customHeight="1" x14ac:dyDescent="0.2">
      <c r="A105" s="25"/>
      <c r="B105" s="25"/>
      <c r="C105" s="25" t="s">
        <v>12</v>
      </c>
      <c r="D105" s="25" t="s">
        <v>108</v>
      </c>
      <c r="E105" s="25"/>
      <c r="F105" s="25"/>
      <c r="G105" s="25"/>
      <c r="H105" s="26">
        <v>226000000</v>
      </c>
      <c r="I105" s="26">
        <f>250000000-201000000+19408295</f>
        <v>68408295</v>
      </c>
      <c r="J105" s="27">
        <f>I105/H105*100</f>
        <v>30.269157079646021</v>
      </c>
      <c r="K105" s="25"/>
    </row>
    <row r="106" spans="1:11" ht="18.75" customHeight="1" x14ac:dyDescent="0.2">
      <c r="A106" s="25"/>
      <c r="B106" s="25"/>
      <c r="C106" s="20" t="s">
        <v>34</v>
      </c>
      <c r="D106" s="25" t="s">
        <v>109</v>
      </c>
      <c r="E106" s="25"/>
      <c r="F106" s="25"/>
      <c r="G106" s="25"/>
      <c r="H106" s="26">
        <v>4000000</v>
      </c>
      <c r="I106" s="26">
        <v>461160</v>
      </c>
      <c r="J106" s="27">
        <f>I106/H106*100</f>
        <v>11.529</v>
      </c>
      <c r="K106" s="25"/>
    </row>
    <row r="107" spans="1:11" ht="18.75" customHeight="1" x14ac:dyDescent="0.2">
      <c r="A107" s="20"/>
      <c r="B107" s="20" t="s">
        <v>70</v>
      </c>
      <c r="C107" s="20" t="s">
        <v>110</v>
      </c>
      <c r="D107" s="20"/>
      <c r="E107" s="20"/>
      <c r="F107" s="20"/>
      <c r="G107" s="20"/>
      <c r="H107" s="69"/>
      <c r="I107" s="69"/>
      <c r="J107" s="27"/>
      <c r="K107" s="25"/>
    </row>
    <row r="108" spans="1:11" ht="19.5" customHeight="1" x14ac:dyDescent="0.2">
      <c r="A108" s="25"/>
      <c r="B108" s="25"/>
      <c r="C108" s="20" t="s">
        <v>12</v>
      </c>
      <c r="D108" s="25" t="s">
        <v>111</v>
      </c>
      <c r="E108" s="25"/>
      <c r="F108" s="25"/>
      <c r="G108" s="25"/>
      <c r="H108" s="26"/>
      <c r="I108" s="26"/>
      <c r="J108" s="27"/>
      <c r="K108" s="25"/>
    </row>
    <row r="109" spans="1:11" ht="18.75" customHeight="1" x14ac:dyDescent="0.2">
      <c r="A109" s="25"/>
      <c r="B109" s="25"/>
      <c r="C109" s="20" t="s">
        <v>34</v>
      </c>
      <c r="D109" s="25" t="s">
        <v>112</v>
      </c>
      <c r="E109" s="25"/>
      <c r="F109" s="25"/>
      <c r="G109" s="25"/>
      <c r="H109" s="26">
        <v>1050000</v>
      </c>
      <c r="I109" s="26">
        <v>1000000</v>
      </c>
      <c r="J109" s="27">
        <f>I109/H109*100</f>
        <v>95.238095238095227</v>
      </c>
      <c r="K109" s="25"/>
    </row>
    <row r="110" spans="1:11" ht="18.75" customHeight="1" x14ac:dyDescent="0.2">
      <c r="A110" s="25"/>
      <c r="B110" s="25"/>
      <c r="C110" s="20" t="s">
        <v>36</v>
      </c>
      <c r="D110" s="25" t="s">
        <v>113</v>
      </c>
      <c r="E110" s="25"/>
      <c r="F110" s="25"/>
      <c r="G110" s="25"/>
      <c r="H110" s="26">
        <v>6000000</v>
      </c>
      <c r="I110" s="26">
        <f>5000000-3833838</f>
        <v>1166162</v>
      </c>
      <c r="J110" s="27">
        <f>I110/H110*100</f>
        <v>19.436033333333334</v>
      </c>
      <c r="K110" s="25"/>
    </row>
    <row r="111" spans="1:11" ht="14.25" customHeight="1" x14ac:dyDescent="0.2">
      <c r="A111" s="14"/>
      <c r="B111" s="14" t="s">
        <v>72</v>
      </c>
      <c r="C111" s="20" t="s">
        <v>114</v>
      </c>
      <c r="D111" s="14"/>
      <c r="E111" s="14"/>
      <c r="F111" s="14"/>
      <c r="G111" s="14"/>
      <c r="H111" s="45"/>
      <c r="I111" s="45"/>
      <c r="J111" s="27"/>
      <c r="K111" s="25"/>
    </row>
    <row r="112" spans="1:11" ht="14.25" customHeight="1" x14ac:dyDescent="0.2">
      <c r="A112" s="14"/>
      <c r="B112" s="14"/>
      <c r="C112" s="20" t="s">
        <v>12</v>
      </c>
      <c r="D112" s="112" t="s">
        <v>115</v>
      </c>
      <c r="E112" s="112"/>
      <c r="F112" s="112"/>
      <c r="G112" s="14"/>
      <c r="H112" s="45"/>
      <c r="I112" s="45">
        <v>29506</v>
      </c>
      <c r="J112" s="27"/>
      <c r="K112" s="25"/>
    </row>
    <row r="113" spans="1:21" ht="18" customHeight="1" x14ac:dyDescent="0.2">
      <c r="A113" s="20" t="s">
        <v>116</v>
      </c>
      <c r="B113" s="14"/>
      <c r="C113" s="14"/>
      <c r="D113" s="14"/>
      <c r="E113" s="14"/>
      <c r="F113" s="14"/>
      <c r="G113" s="14"/>
      <c r="H113" s="48">
        <f>SUM(H101:H110)</f>
        <v>1805050000</v>
      </c>
      <c r="I113" s="48">
        <f>SUM(I101:I112)</f>
        <v>2091517444</v>
      </c>
      <c r="J113" s="27">
        <f>I113/H113*100</f>
        <v>115.87033289936566</v>
      </c>
      <c r="K113" s="25"/>
      <c r="M113" s="35"/>
    </row>
    <row r="114" spans="1:21" ht="7.5" customHeight="1" x14ac:dyDescent="0.2">
      <c r="A114" s="14"/>
      <c r="B114" s="14"/>
      <c r="C114" s="14"/>
      <c r="D114" s="14"/>
      <c r="E114" s="14"/>
      <c r="F114" s="14"/>
      <c r="G114" s="14"/>
      <c r="H114" s="45"/>
      <c r="I114" s="45"/>
      <c r="J114" s="27"/>
      <c r="K114" s="25"/>
    </row>
    <row r="115" spans="1:21" ht="22.5" customHeight="1" x14ac:dyDescent="0.2">
      <c r="A115" s="20" t="s">
        <v>117</v>
      </c>
      <c r="B115" s="20" t="s">
        <v>118</v>
      </c>
      <c r="C115" s="20"/>
      <c r="D115" s="20"/>
      <c r="E115" s="20"/>
      <c r="F115" s="20"/>
      <c r="G115" s="20"/>
      <c r="H115" s="69"/>
      <c r="I115" s="69"/>
      <c r="J115" s="27"/>
      <c r="K115" s="25"/>
    </row>
    <row r="116" spans="1:21" x14ac:dyDescent="0.2">
      <c r="A116" s="14"/>
      <c r="B116" s="14"/>
      <c r="C116" s="14"/>
      <c r="D116" s="14"/>
      <c r="E116" s="14"/>
      <c r="F116" s="14"/>
      <c r="G116" s="14"/>
      <c r="H116" s="51"/>
      <c r="I116" s="51"/>
      <c r="J116" s="27"/>
      <c r="K116" s="1"/>
    </row>
    <row r="117" spans="1:21" ht="22.5" customHeight="1" x14ac:dyDescent="0.2">
      <c r="A117" s="14"/>
      <c r="B117" s="14" t="s">
        <v>12</v>
      </c>
      <c r="C117" s="112" t="s">
        <v>119</v>
      </c>
      <c r="D117" s="112"/>
      <c r="E117" s="112"/>
      <c r="F117" s="112"/>
      <c r="G117" s="44"/>
      <c r="H117" s="51">
        <v>970976416</v>
      </c>
      <c r="I117" s="51">
        <f>'[1]42. melléklet'!G23</f>
        <v>383540072</v>
      </c>
      <c r="J117" s="27">
        <f>I117/H117*100</f>
        <v>39.500451883272106</v>
      </c>
      <c r="K117" s="1"/>
      <c r="M117" s="35"/>
    </row>
    <row r="118" spans="1:21" ht="16.5" customHeight="1" x14ac:dyDescent="0.2">
      <c r="A118" s="20" t="s">
        <v>120</v>
      </c>
      <c r="B118" s="14"/>
      <c r="C118" s="14"/>
      <c r="D118" s="14"/>
      <c r="E118" s="14"/>
      <c r="F118" s="14"/>
      <c r="G118" s="14"/>
      <c r="H118" s="48">
        <f>SUM(H117)</f>
        <v>970976416</v>
      </c>
      <c r="I118" s="48">
        <f>SUM(I117)</f>
        <v>383540072</v>
      </c>
      <c r="J118" s="27">
        <f>I118/H118*100</f>
        <v>39.500451883272106</v>
      </c>
      <c r="K118" s="1"/>
      <c r="M118" s="70"/>
      <c r="N118" s="71"/>
      <c r="O118" s="71"/>
      <c r="P118" s="71"/>
      <c r="Q118" s="71"/>
      <c r="R118" s="71"/>
      <c r="S118" s="71"/>
      <c r="T118" s="71"/>
      <c r="U118" s="71"/>
    </row>
    <row r="119" spans="1:21" ht="9.75" customHeight="1" x14ac:dyDescent="0.25">
      <c r="A119" s="14"/>
      <c r="B119" s="14"/>
      <c r="C119" s="14"/>
      <c r="D119" s="14"/>
      <c r="E119" s="14"/>
      <c r="F119" s="14"/>
      <c r="G119" s="14"/>
      <c r="H119" s="51"/>
      <c r="I119" s="51"/>
      <c r="J119" s="27"/>
      <c r="K119" s="1"/>
      <c r="M119" s="72"/>
      <c r="N119" s="72"/>
      <c r="O119" s="72"/>
      <c r="P119" s="72"/>
      <c r="Q119" s="72"/>
      <c r="R119" s="72"/>
      <c r="S119" s="73"/>
      <c r="T119" s="73"/>
      <c r="U119" s="74"/>
    </row>
    <row r="120" spans="1:21" ht="21.75" customHeight="1" x14ac:dyDescent="0.25">
      <c r="A120" s="20" t="s">
        <v>60</v>
      </c>
      <c r="B120" s="20" t="s">
        <v>121</v>
      </c>
      <c r="C120" s="20"/>
      <c r="D120" s="20"/>
      <c r="E120" s="20"/>
      <c r="F120" s="20"/>
      <c r="G120" s="20"/>
      <c r="H120" s="69"/>
      <c r="I120" s="69"/>
      <c r="J120" s="27"/>
      <c r="K120" s="1"/>
      <c r="M120" s="72"/>
      <c r="N120" s="72"/>
      <c r="O120" s="72"/>
      <c r="P120" s="72"/>
      <c r="Q120" s="72"/>
      <c r="R120" s="72"/>
      <c r="S120" s="73"/>
      <c r="T120" s="73"/>
      <c r="U120" s="75"/>
    </row>
    <row r="121" spans="1:21" ht="21.75" customHeight="1" x14ac:dyDescent="0.25">
      <c r="A121" s="25"/>
      <c r="B121" s="25" t="s">
        <v>12</v>
      </c>
      <c r="C121" s="25" t="s">
        <v>122</v>
      </c>
      <c r="D121" s="25"/>
      <c r="E121" s="25"/>
      <c r="F121" s="25"/>
      <c r="G121" s="25"/>
      <c r="H121" s="26"/>
      <c r="I121" s="26"/>
      <c r="J121" s="27"/>
      <c r="K121" s="1"/>
      <c r="M121" s="72"/>
      <c r="N121" s="72"/>
      <c r="O121" s="72"/>
      <c r="P121" s="72"/>
      <c r="Q121" s="72"/>
      <c r="R121" s="72"/>
      <c r="S121" s="73"/>
      <c r="T121" s="73"/>
      <c r="U121" s="75"/>
    </row>
    <row r="122" spans="1:21" ht="15.75" customHeight="1" x14ac:dyDescent="0.2">
      <c r="A122" s="25"/>
      <c r="B122" s="25"/>
      <c r="C122" s="25" t="s">
        <v>14</v>
      </c>
      <c r="D122" s="25" t="s">
        <v>123</v>
      </c>
      <c r="E122" s="25"/>
      <c r="F122" s="25"/>
      <c r="G122" s="25"/>
      <c r="H122" s="26">
        <v>140000000</v>
      </c>
      <c r="I122" s="26">
        <v>45000000</v>
      </c>
      <c r="J122" s="27">
        <f>I122/H122*100</f>
        <v>32.142857142857146</v>
      </c>
      <c r="K122" s="1"/>
    </row>
    <row r="123" spans="1:21" ht="18" customHeight="1" x14ac:dyDescent="0.2">
      <c r="A123" s="25"/>
      <c r="B123" s="25"/>
      <c r="C123" s="25" t="s">
        <v>17</v>
      </c>
      <c r="D123" s="25" t="s">
        <v>124</v>
      </c>
      <c r="E123" s="25"/>
      <c r="F123" s="25"/>
      <c r="G123" s="25"/>
      <c r="H123" s="26">
        <v>13800000</v>
      </c>
      <c r="I123" s="26">
        <v>5000000</v>
      </c>
      <c r="J123" s="27">
        <f>I123/H123*100</f>
        <v>36.231884057971016</v>
      </c>
      <c r="K123" s="1"/>
    </row>
    <row r="124" spans="1:21" ht="18" customHeight="1" x14ac:dyDescent="0.2">
      <c r="A124" s="25"/>
      <c r="B124" s="25" t="s">
        <v>34</v>
      </c>
      <c r="C124" s="25" t="s">
        <v>125</v>
      </c>
      <c r="D124" s="25"/>
      <c r="E124" s="25"/>
      <c r="F124" s="25"/>
      <c r="G124" s="25"/>
      <c r="H124" s="26">
        <v>3900000</v>
      </c>
      <c r="I124" s="26">
        <v>78740</v>
      </c>
      <c r="J124" s="27">
        <f>I124/H124*100</f>
        <v>2.0189743589743592</v>
      </c>
      <c r="K124" s="1"/>
    </row>
    <row r="125" spans="1:21" ht="21.75" customHeight="1" x14ac:dyDescent="0.2">
      <c r="A125" s="20" t="s">
        <v>126</v>
      </c>
      <c r="B125" s="14"/>
      <c r="C125" s="14"/>
      <c r="D125" s="14"/>
      <c r="E125" s="14"/>
      <c r="F125" s="14"/>
      <c r="G125" s="14"/>
      <c r="H125" s="48">
        <f>SUM(H122:H124)</f>
        <v>157700000</v>
      </c>
      <c r="I125" s="48">
        <f>SUM(I122:I124)</f>
        <v>50078740</v>
      </c>
      <c r="J125" s="27">
        <f>I125/H125*100</f>
        <v>31.755700697526951</v>
      </c>
      <c r="K125" s="1"/>
    </row>
    <row r="126" spans="1:21" ht="9" customHeight="1" x14ac:dyDescent="0.2">
      <c r="A126" s="14"/>
      <c r="B126" s="14"/>
      <c r="C126" s="14"/>
      <c r="D126" s="14"/>
      <c r="E126" s="14"/>
      <c r="F126" s="14"/>
      <c r="G126" s="14"/>
      <c r="H126" s="45"/>
      <c r="I126" s="45"/>
      <c r="J126" s="27"/>
      <c r="K126" s="1"/>
    </row>
    <row r="127" spans="1:21" x14ac:dyDescent="0.2">
      <c r="A127" s="20" t="s">
        <v>127</v>
      </c>
      <c r="B127" s="20" t="s">
        <v>128</v>
      </c>
      <c r="C127" s="20"/>
      <c r="D127" s="20"/>
      <c r="E127" s="20"/>
      <c r="F127" s="20"/>
      <c r="G127" s="20"/>
      <c r="H127" s="69"/>
      <c r="I127" s="69"/>
      <c r="J127" s="27"/>
      <c r="K127" s="1"/>
    </row>
    <row r="128" spans="1:21" ht="30.75" customHeight="1" x14ac:dyDescent="0.2">
      <c r="A128" s="20"/>
      <c r="B128" s="28" t="s">
        <v>12</v>
      </c>
      <c r="C128" s="88" t="s">
        <v>129</v>
      </c>
      <c r="D128" s="88"/>
      <c r="E128" s="88"/>
      <c r="F128" s="88"/>
      <c r="G128" s="36"/>
      <c r="H128" s="76"/>
      <c r="I128" s="76"/>
      <c r="J128" s="27"/>
      <c r="K128" s="1"/>
    </row>
    <row r="129" spans="1:11" ht="19.5" customHeight="1" x14ac:dyDescent="0.2">
      <c r="A129" s="20"/>
      <c r="B129" s="20"/>
      <c r="C129" s="36" t="s">
        <v>12</v>
      </c>
      <c r="D129" s="88" t="s">
        <v>130</v>
      </c>
      <c r="E129" s="88"/>
      <c r="F129" s="88"/>
      <c r="G129" s="36"/>
      <c r="H129" s="30">
        <f>250000-4500</f>
        <v>245500</v>
      </c>
      <c r="I129" s="30">
        <v>32000</v>
      </c>
      <c r="J129" s="27"/>
      <c r="K129" s="1"/>
    </row>
    <row r="130" spans="1:11" ht="29.25" customHeight="1" x14ac:dyDescent="0.2">
      <c r="A130" s="25"/>
      <c r="B130" s="77" t="s">
        <v>34</v>
      </c>
      <c r="C130" s="101" t="s">
        <v>131</v>
      </c>
      <c r="D130" s="101"/>
      <c r="E130" s="101"/>
      <c r="F130" s="101"/>
      <c r="G130" s="31"/>
      <c r="H130" s="26">
        <v>100000</v>
      </c>
      <c r="I130" s="26">
        <f>120000+200000+415000+5500679</f>
        <v>6235679</v>
      </c>
      <c r="J130" s="27">
        <f>I130/H130*100</f>
        <v>6235.6790000000001</v>
      </c>
      <c r="K130" s="1"/>
    </row>
    <row r="131" spans="1:11" ht="21.75" customHeight="1" x14ac:dyDescent="0.2">
      <c r="A131" s="25"/>
      <c r="B131" s="25" t="s">
        <v>36</v>
      </c>
      <c r="C131" s="25" t="s">
        <v>132</v>
      </c>
      <c r="D131" s="31"/>
      <c r="E131" s="31"/>
      <c r="F131" s="31"/>
      <c r="G131" s="31"/>
      <c r="H131" s="26"/>
      <c r="I131" s="26">
        <f>737000+1832350</f>
        <v>2569350</v>
      </c>
      <c r="J131" s="27"/>
      <c r="K131" s="1"/>
    </row>
    <row r="132" spans="1:11" ht="18.75" customHeight="1" x14ac:dyDescent="0.2">
      <c r="A132" s="25"/>
      <c r="B132" s="25" t="s">
        <v>70</v>
      </c>
      <c r="C132" s="88" t="s">
        <v>133</v>
      </c>
      <c r="D132" s="88"/>
      <c r="E132" s="88"/>
      <c r="F132" s="88"/>
      <c r="G132" s="31"/>
      <c r="H132" s="26"/>
      <c r="I132" s="26">
        <v>2100696</v>
      </c>
      <c r="J132" s="27"/>
      <c r="K132" s="1"/>
    </row>
    <row r="133" spans="1:11" ht="21.75" customHeight="1" x14ac:dyDescent="0.2">
      <c r="A133" s="20" t="s">
        <v>134</v>
      </c>
      <c r="B133" s="25"/>
      <c r="C133" s="25"/>
      <c r="D133" s="25"/>
      <c r="E133" s="25"/>
      <c r="F133" s="25"/>
      <c r="G133" s="25"/>
      <c r="H133" s="78">
        <f>SUM(H129:H130)</f>
        <v>345500</v>
      </c>
      <c r="I133" s="78">
        <f>SUM(I129:I132)</f>
        <v>10937725</v>
      </c>
      <c r="J133" s="27">
        <f>I133/H133*100</f>
        <v>3165.7670043415342</v>
      </c>
      <c r="K133" s="1"/>
    </row>
    <row r="134" spans="1:11" ht="6.75" customHeight="1" x14ac:dyDescent="0.2">
      <c r="A134" s="25"/>
      <c r="B134" s="25"/>
      <c r="C134" s="25"/>
      <c r="D134" s="25"/>
      <c r="E134" s="25"/>
      <c r="F134" s="25"/>
      <c r="G134" s="25"/>
      <c r="H134" s="26"/>
      <c r="I134" s="26"/>
      <c r="J134" s="27"/>
      <c r="K134" s="1"/>
    </row>
    <row r="135" spans="1:11" ht="18" customHeight="1" x14ac:dyDescent="0.2">
      <c r="A135" s="20" t="s">
        <v>135</v>
      </c>
      <c r="B135" s="20" t="s">
        <v>136</v>
      </c>
      <c r="C135" s="20"/>
      <c r="D135" s="20"/>
      <c r="E135" s="20"/>
      <c r="F135" s="20"/>
      <c r="G135" s="20"/>
      <c r="H135" s="69"/>
      <c r="I135" s="69"/>
      <c r="J135" s="27"/>
      <c r="K135" s="1"/>
    </row>
    <row r="136" spans="1:11" ht="27.75" customHeight="1" x14ac:dyDescent="0.2">
      <c r="A136" s="25"/>
      <c r="B136" s="28" t="s">
        <v>12</v>
      </c>
      <c r="C136" s="88" t="s">
        <v>137</v>
      </c>
      <c r="D136" s="88"/>
      <c r="E136" s="88"/>
      <c r="F136" s="88"/>
      <c r="G136" s="36"/>
      <c r="H136" s="30"/>
      <c r="I136" s="30"/>
      <c r="J136" s="27"/>
      <c r="K136" s="1"/>
    </row>
    <row r="137" spans="1:11" ht="27" customHeight="1" x14ac:dyDescent="0.2">
      <c r="A137" s="25"/>
      <c r="B137" s="25"/>
      <c r="C137" s="79" t="s">
        <v>12</v>
      </c>
      <c r="D137" s="88" t="s">
        <v>138</v>
      </c>
      <c r="E137" s="88"/>
      <c r="F137" s="88"/>
      <c r="G137" s="36"/>
      <c r="H137" s="30">
        <v>2000000</v>
      </c>
      <c r="I137" s="30">
        <v>2000000</v>
      </c>
      <c r="J137" s="27">
        <f>I137/H137*100</f>
        <v>100</v>
      </c>
      <c r="K137" s="1"/>
    </row>
    <row r="138" spans="1:11" ht="17.25" customHeight="1" x14ac:dyDescent="0.2">
      <c r="A138" s="25"/>
      <c r="B138" s="25"/>
      <c r="C138" s="79" t="s">
        <v>34</v>
      </c>
      <c r="D138" s="88" t="s">
        <v>139</v>
      </c>
      <c r="E138" s="88"/>
      <c r="F138" s="88"/>
      <c r="G138" s="36"/>
      <c r="H138" s="30">
        <v>20000000</v>
      </c>
      <c r="J138" s="27">
        <f>I140/H138*100</f>
        <v>0</v>
      </c>
      <c r="K138" s="1"/>
    </row>
    <row r="139" spans="1:11" ht="17.25" customHeight="1" x14ac:dyDescent="0.2">
      <c r="A139" s="25"/>
      <c r="B139" s="25"/>
      <c r="C139" s="79" t="s">
        <v>36</v>
      </c>
      <c r="D139" s="88" t="s">
        <v>140</v>
      </c>
      <c r="E139" s="88"/>
      <c r="F139" s="88"/>
      <c r="G139" s="36"/>
      <c r="H139" s="30">
        <v>15000000</v>
      </c>
      <c r="I139" s="30"/>
      <c r="J139" s="27"/>
      <c r="K139" s="1"/>
    </row>
    <row r="140" spans="1:11" ht="17.25" customHeight="1" x14ac:dyDescent="0.2">
      <c r="A140" s="25"/>
      <c r="B140" s="25"/>
      <c r="C140" s="79" t="s">
        <v>70</v>
      </c>
      <c r="D140" s="88" t="s">
        <v>141</v>
      </c>
      <c r="E140" s="88"/>
      <c r="F140" s="88"/>
      <c r="G140" s="36"/>
      <c r="H140" s="30"/>
      <c r="I140" s="30">
        <f>13000000-13000000</f>
        <v>0</v>
      </c>
      <c r="J140" s="27"/>
      <c r="K140" s="1"/>
    </row>
    <row r="141" spans="1:11" x14ac:dyDescent="0.2">
      <c r="A141" s="25"/>
      <c r="B141" s="25" t="s">
        <v>34</v>
      </c>
      <c r="C141" s="25" t="s">
        <v>142</v>
      </c>
      <c r="D141" s="25"/>
      <c r="E141" s="25"/>
      <c r="F141" s="25"/>
      <c r="G141" s="25"/>
      <c r="J141" s="27"/>
      <c r="K141" s="1"/>
    </row>
    <row r="142" spans="1:11" ht="19.5" customHeight="1" x14ac:dyDescent="0.2">
      <c r="A142" s="25"/>
      <c r="B142" s="25"/>
      <c r="C142" s="25" t="s">
        <v>12</v>
      </c>
      <c r="D142" s="50" t="s">
        <v>143</v>
      </c>
      <c r="E142" s="6"/>
      <c r="F142" s="7"/>
      <c r="G142" s="7"/>
      <c r="H142" s="58">
        <v>210000</v>
      </c>
      <c r="I142" s="58">
        <v>350000</v>
      </c>
      <c r="J142" s="27">
        <f>I142/H142*100</f>
        <v>166.66666666666669</v>
      </c>
      <c r="K142" s="1"/>
    </row>
    <row r="143" spans="1:11" ht="30.75" customHeight="1" x14ac:dyDescent="0.2">
      <c r="A143" s="25"/>
      <c r="B143" s="25"/>
      <c r="C143" s="25" t="s">
        <v>34</v>
      </c>
      <c r="D143" s="113" t="s">
        <v>144</v>
      </c>
      <c r="E143" s="113"/>
      <c r="F143" s="113"/>
      <c r="G143" s="25"/>
      <c r="H143" s="26">
        <v>4776150</v>
      </c>
      <c r="I143" s="26">
        <v>4957790</v>
      </c>
      <c r="J143" s="27">
        <f>I143/H143*100</f>
        <v>103.80306313662678</v>
      </c>
      <c r="K143" s="1"/>
    </row>
    <row r="144" spans="1:11" ht="30.75" customHeight="1" x14ac:dyDescent="0.2">
      <c r="A144" s="25"/>
      <c r="B144" s="25"/>
      <c r="C144" s="25" t="s">
        <v>36</v>
      </c>
      <c r="D144" s="101" t="s">
        <v>145</v>
      </c>
      <c r="E144" s="101"/>
      <c r="F144" s="101"/>
      <c r="G144" s="101"/>
      <c r="H144" s="26"/>
      <c r="I144" s="26">
        <v>3479818</v>
      </c>
      <c r="J144" s="27"/>
      <c r="K144" s="1"/>
    </row>
    <row r="145" spans="1:13" ht="19.5" customHeight="1" x14ac:dyDescent="0.2">
      <c r="A145" s="99" t="s">
        <v>146</v>
      </c>
      <c r="B145" s="99"/>
      <c r="C145" s="99"/>
      <c r="D145" s="99"/>
      <c r="E145" s="99"/>
      <c r="F145" s="99"/>
      <c r="G145" s="18"/>
      <c r="H145" s="78">
        <f>SUM(H137:H143)</f>
        <v>41986150</v>
      </c>
      <c r="I145" s="78">
        <f>SUM(I137:I144)</f>
        <v>10787608</v>
      </c>
      <c r="J145" s="27">
        <f>I145/H145*100</f>
        <v>25.693253608630467</v>
      </c>
      <c r="K145" s="1"/>
      <c r="M145" s="35"/>
    </row>
    <row r="146" spans="1:13" x14ac:dyDescent="0.2">
      <c r="A146" s="20" t="s">
        <v>147</v>
      </c>
      <c r="B146" s="20"/>
      <c r="C146" s="20"/>
      <c r="D146" s="20"/>
      <c r="E146" s="20"/>
      <c r="F146" s="20"/>
      <c r="G146" s="20"/>
      <c r="H146" s="78">
        <f>H83+H113+H118+H125+H133+H145+H96</f>
        <v>4093702021</v>
      </c>
      <c r="I146" s="78">
        <f>I83+I113+I118+I125+I133+I145+I96</f>
        <v>6202974194</v>
      </c>
      <c r="J146" s="27">
        <f>I146/H146*100</f>
        <v>151.52480962658714</v>
      </c>
      <c r="K146" s="1"/>
    </row>
    <row r="147" spans="1:13" ht="8.25" customHeight="1" x14ac:dyDescent="0.2">
      <c r="A147" s="20"/>
      <c r="B147" s="20"/>
      <c r="C147" s="20"/>
      <c r="D147" s="20"/>
      <c r="E147" s="20"/>
      <c r="F147" s="20"/>
      <c r="G147" s="20"/>
      <c r="H147" s="78"/>
      <c r="I147" s="78"/>
      <c r="J147" s="27"/>
      <c r="K147" s="1"/>
    </row>
    <row r="148" spans="1:13" x14ac:dyDescent="0.2">
      <c r="A148" s="20" t="s">
        <v>148</v>
      </c>
      <c r="B148" s="99" t="s">
        <v>149</v>
      </c>
      <c r="C148" s="99"/>
      <c r="D148" s="99"/>
      <c r="E148" s="99"/>
      <c r="F148" s="99"/>
      <c r="G148" s="18"/>
      <c r="H148" s="30"/>
      <c r="I148" s="30"/>
      <c r="J148" s="27"/>
      <c r="K148" s="1"/>
    </row>
    <row r="149" spans="1:13" x14ac:dyDescent="0.2">
      <c r="A149" s="20"/>
      <c r="B149" s="18" t="s">
        <v>12</v>
      </c>
      <c r="C149" s="99" t="s">
        <v>150</v>
      </c>
      <c r="D149" s="99"/>
      <c r="E149" s="99"/>
      <c r="F149" s="99"/>
      <c r="G149" s="18"/>
      <c r="H149" s="30"/>
      <c r="I149" s="30"/>
      <c r="J149" s="27"/>
      <c r="K149" s="1"/>
    </row>
    <row r="150" spans="1:13" ht="33" customHeight="1" x14ac:dyDescent="0.2">
      <c r="A150" s="20"/>
      <c r="B150" s="18"/>
      <c r="C150" s="79" t="s">
        <v>12</v>
      </c>
      <c r="D150" s="88" t="s">
        <v>151</v>
      </c>
      <c r="E150" s="88"/>
      <c r="F150" s="88"/>
      <c r="G150" s="36"/>
      <c r="H150" s="30">
        <f>2937163828-68410-345758</f>
        <v>2936749660</v>
      </c>
      <c r="I150" s="30">
        <f>600000000+6247461+700000+21035565+3900000+456056746-357142876</f>
        <v>730796896</v>
      </c>
      <c r="J150" s="27">
        <f>I150/H150*100</f>
        <v>24.884548586276161</v>
      </c>
      <c r="K150" s="1"/>
    </row>
    <row r="151" spans="1:13" ht="15" customHeight="1" x14ac:dyDescent="0.2">
      <c r="A151" s="25"/>
      <c r="B151" s="25"/>
      <c r="C151" s="25" t="s">
        <v>34</v>
      </c>
      <c r="D151" s="25" t="s">
        <v>152</v>
      </c>
      <c r="E151" s="25"/>
      <c r="F151" s="25"/>
      <c r="G151" s="25"/>
      <c r="H151" s="26">
        <v>23526654</v>
      </c>
      <c r="I151" s="26">
        <v>28348281</v>
      </c>
      <c r="J151" s="27">
        <f>I151/H151*100</f>
        <v>120.49431678639894</v>
      </c>
      <c r="K151" s="1"/>
      <c r="M151" s="40"/>
    </row>
    <row r="152" spans="1:13" ht="15" customHeight="1" x14ac:dyDescent="0.2">
      <c r="A152" s="25"/>
      <c r="B152" s="25"/>
      <c r="C152" s="25" t="s">
        <v>36</v>
      </c>
      <c r="D152" s="25" t="s">
        <v>153</v>
      </c>
      <c r="E152" s="25"/>
      <c r="F152" s="25"/>
      <c r="G152" s="25"/>
      <c r="H152" s="26"/>
      <c r="I152" s="26">
        <f>28286668+11885965+6180234+23736996+11558674+16471557+2460810-773-1166130+5027+146566-108626-1165778+1974149</f>
        <v>100265339</v>
      </c>
      <c r="J152" s="27"/>
      <c r="K152" s="1"/>
    </row>
    <row r="154" spans="1:13" ht="21.75" customHeight="1" x14ac:dyDescent="0.2">
      <c r="A154" s="20" t="s">
        <v>149</v>
      </c>
      <c r="B154" s="20"/>
      <c r="C154" s="20"/>
      <c r="D154" s="20"/>
      <c r="E154" s="20"/>
      <c r="F154" s="20"/>
      <c r="G154" s="20"/>
      <c r="H154" s="78">
        <f>SUM(H150:H151)</f>
        <v>2960276314</v>
      </c>
      <c r="I154" s="78">
        <f>SUM(I150:I153)</f>
        <v>859410516</v>
      </c>
      <c r="J154" s="27">
        <f>I154/H154*100</f>
        <v>29.031428989773687</v>
      </c>
      <c r="K154" s="1"/>
      <c r="M154" s="35"/>
    </row>
    <row r="155" spans="1:13" ht="10.5" customHeight="1" x14ac:dyDescent="0.2">
      <c r="A155" s="25"/>
      <c r="B155" s="25"/>
      <c r="C155" s="25"/>
      <c r="D155" s="25"/>
      <c r="E155" s="25"/>
      <c r="F155" s="25"/>
      <c r="G155" s="25"/>
      <c r="H155" s="26"/>
      <c r="I155" s="26"/>
      <c r="J155" s="27"/>
      <c r="K155" s="1"/>
    </row>
    <row r="156" spans="1:13" ht="21.75" customHeight="1" x14ac:dyDescent="0.2">
      <c r="A156" s="80" t="s">
        <v>154</v>
      </c>
      <c r="B156" s="80"/>
      <c r="C156" s="80"/>
      <c r="D156" s="80"/>
      <c r="E156" s="80"/>
      <c r="F156" s="80"/>
      <c r="G156" s="20"/>
      <c r="H156" s="78">
        <f>H146+H154</f>
        <v>7053978335</v>
      </c>
      <c r="I156" s="78">
        <f>I146+I154</f>
        <v>7062384710</v>
      </c>
      <c r="J156" s="27">
        <f>I156/H156*100</f>
        <v>100.11917211254094</v>
      </c>
      <c r="K156" s="1"/>
      <c r="M156" s="35"/>
    </row>
    <row r="157" spans="1:13" x14ac:dyDescent="0.2">
      <c r="A157" s="1"/>
      <c r="B157" s="1"/>
      <c r="C157" s="1"/>
      <c r="D157" s="1"/>
      <c r="E157" s="1"/>
      <c r="F157" s="1"/>
      <c r="G157" s="1"/>
      <c r="H157" s="81"/>
      <c r="I157" s="81"/>
      <c r="J157" s="25"/>
      <c r="K157" s="1"/>
    </row>
    <row r="158" spans="1:13" ht="15" x14ac:dyDescent="0.25">
      <c r="A158" s="82"/>
      <c r="B158" s="82"/>
      <c r="C158" s="82"/>
      <c r="D158" s="82"/>
      <c r="E158" s="82"/>
      <c r="F158" s="82"/>
      <c r="G158" s="82"/>
      <c r="H158" s="83"/>
      <c r="I158" s="83"/>
      <c r="J158" s="84"/>
      <c r="K158" s="1"/>
    </row>
    <row r="159" spans="1:13" ht="15" x14ac:dyDescent="0.25">
      <c r="A159" s="82"/>
      <c r="B159" s="82"/>
      <c r="C159" s="82"/>
      <c r="D159" s="82"/>
      <c r="E159" s="82"/>
      <c r="F159" s="82"/>
      <c r="G159" s="82"/>
      <c r="H159" s="78"/>
      <c r="I159" s="78"/>
      <c r="J159" s="84"/>
      <c r="K159" s="1"/>
    </row>
    <row r="160" spans="1:13" ht="15" x14ac:dyDescent="0.25">
      <c r="A160" s="82"/>
      <c r="B160" s="82"/>
      <c r="C160" s="82"/>
      <c r="D160" s="82"/>
      <c r="E160" s="82"/>
      <c r="F160" s="82"/>
      <c r="G160" s="82"/>
      <c r="H160" s="85"/>
      <c r="I160" s="85"/>
      <c r="J160" s="84"/>
      <c r="K160" s="1"/>
    </row>
    <row r="161" spans="1:13" ht="15" x14ac:dyDescent="0.25">
      <c r="A161" s="82"/>
      <c r="B161" s="82"/>
      <c r="C161" s="82"/>
      <c r="D161" s="82"/>
      <c r="E161" s="82"/>
      <c r="F161" s="82"/>
      <c r="G161" s="82"/>
      <c r="H161" s="84"/>
      <c r="I161" s="84"/>
      <c r="J161" s="84"/>
      <c r="K161" s="1"/>
    </row>
    <row r="162" spans="1:13" ht="15" x14ac:dyDescent="0.25">
      <c r="A162" s="82"/>
      <c r="B162" s="82"/>
      <c r="C162" s="82"/>
      <c r="D162" s="82"/>
      <c r="E162" s="82"/>
      <c r="F162" s="82"/>
      <c r="G162" s="82"/>
      <c r="H162" s="84"/>
      <c r="I162" s="84"/>
      <c r="J162" s="84"/>
      <c r="K162" s="1"/>
      <c r="M162" s="35"/>
    </row>
    <row r="163" spans="1:13" ht="15" x14ac:dyDescent="0.25">
      <c r="A163" s="82"/>
      <c r="B163" s="82"/>
      <c r="C163" s="82"/>
      <c r="D163" s="82"/>
      <c r="E163" s="82"/>
      <c r="F163" s="82"/>
      <c r="G163" s="82"/>
      <c r="H163" s="84"/>
      <c r="I163" s="84"/>
      <c r="J163" s="84"/>
      <c r="K163" s="1"/>
    </row>
    <row r="164" spans="1:13" ht="15" x14ac:dyDescent="0.25">
      <c r="A164" s="82"/>
      <c r="B164" s="82"/>
      <c r="C164" s="82"/>
      <c r="D164" s="82"/>
      <c r="E164" s="82"/>
      <c r="F164" s="82"/>
      <c r="G164" s="82"/>
      <c r="H164" s="84"/>
      <c r="I164" s="84"/>
      <c r="J164" s="84"/>
      <c r="K164" s="1"/>
    </row>
    <row r="165" spans="1:13" ht="15" x14ac:dyDescent="0.25">
      <c r="A165" s="82"/>
      <c r="B165" s="82"/>
      <c r="C165" s="82"/>
      <c r="D165" s="82"/>
      <c r="E165" s="82"/>
      <c r="F165" s="82"/>
      <c r="G165" s="82"/>
      <c r="H165" s="84"/>
      <c r="I165" s="84"/>
      <c r="J165" s="84"/>
      <c r="K165" s="1"/>
    </row>
    <row r="166" spans="1:13" ht="15" x14ac:dyDescent="0.25">
      <c r="A166" s="82"/>
      <c r="B166" s="82"/>
      <c r="C166" s="82"/>
      <c r="D166" s="82"/>
      <c r="E166" s="82"/>
      <c r="F166" s="82"/>
      <c r="G166" s="82"/>
      <c r="H166" s="84"/>
      <c r="I166" s="84"/>
      <c r="J166" s="84"/>
      <c r="K166" s="1"/>
    </row>
    <row r="167" spans="1:13" ht="15" x14ac:dyDescent="0.25">
      <c r="A167" s="82"/>
      <c r="B167" s="82"/>
      <c r="C167" s="82"/>
      <c r="D167" s="82"/>
      <c r="E167" s="82"/>
      <c r="F167" s="82"/>
      <c r="G167" s="82"/>
      <c r="H167" s="84"/>
      <c r="I167" s="84"/>
      <c r="J167" s="84"/>
      <c r="K167" s="1"/>
    </row>
    <row r="168" spans="1:13" ht="15" x14ac:dyDescent="0.25">
      <c r="A168" s="82"/>
      <c r="B168" s="82"/>
      <c r="C168" s="82"/>
      <c r="D168" s="82"/>
      <c r="E168" s="82"/>
      <c r="F168" s="82"/>
      <c r="G168" s="82"/>
      <c r="H168" s="84"/>
      <c r="I168" s="84"/>
      <c r="J168" s="84"/>
      <c r="K168" s="1"/>
    </row>
    <row r="169" spans="1:13" ht="15" x14ac:dyDescent="0.25">
      <c r="A169" s="82"/>
      <c r="B169" s="82"/>
      <c r="C169" s="82"/>
      <c r="D169" s="82"/>
      <c r="E169" s="82"/>
      <c r="F169" s="82"/>
      <c r="G169" s="82"/>
      <c r="H169" s="84"/>
      <c r="I169" s="84"/>
      <c r="J169" s="84"/>
      <c r="K169" s="1"/>
    </row>
    <row r="170" spans="1:13" ht="15" x14ac:dyDescent="0.25">
      <c r="A170" s="82"/>
      <c r="B170" s="82"/>
      <c r="C170" s="82"/>
      <c r="D170" s="82"/>
      <c r="E170" s="82"/>
      <c r="F170" s="82"/>
      <c r="G170" s="82"/>
      <c r="H170" s="84"/>
      <c r="I170" s="84"/>
      <c r="J170" s="84"/>
      <c r="K170" s="1"/>
    </row>
    <row r="171" spans="1:13" ht="15" x14ac:dyDescent="0.25">
      <c r="A171" s="82"/>
      <c r="B171" s="82"/>
      <c r="C171" s="82"/>
      <c r="D171" s="82"/>
      <c r="E171" s="82"/>
      <c r="F171" s="82"/>
      <c r="G171" s="82"/>
      <c r="H171" s="84"/>
      <c r="I171" s="84"/>
      <c r="J171" s="84"/>
      <c r="K171" s="1"/>
    </row>
    <row r="172" spans="1:13" ht="15" x14ac:dyDescent="0.25">
      <c r="A172" s="82"/>
      <c r="B172" s="82"/>
      <c r="C172" s="82"/>
      <c r="D172" s="82"/>
      <c r="E172" s="82"/>
      <c r="F172" s="82"/>
      <c r="G172" s="82"/>
      <c r="H172" s="84"/>
      <c r="I172" s="84"/>
      <c r="J172" s="84"/>
      <c r="K172" s="1"/>
    </row>
    <row r="173" spans="1:13" ht="15" x14ac:dyDescent="0.25">
      <c r="A173" s="82"/>
      <c r="B173" s="82"/>
      <c r="C173" s="82"/>
      <c r="D173" s="82"/>
      <c r="E173" s="82"/>
      <c r="F173" s="82"/>
      <c r="G173" s="82"/>
      <c r="H173" s="84"/>
      <c r="I173" s="84"/>
      <c r="J173" s="84"/>
      <c r="K173" s="1"/>
    </row>
    <row r="174" spans="1:13" ht="15" x14ac:dyDescent="0.25">
      <c r="A174" s="82"/>
      <c r="B174" s="82"/>
      <c r="C174" s="82"/>
      <c r="D174" s="82"/>
      <c r="E174" s="82"/>
      <c r="F174" s="82"/>
      <c r="G174" s="82"/>
      <c r="H174" s="84"/>
      <c r="I174" s="84"/>
      <c r="J174" s="84"/>
      <c r="K174" s="1"/>
    </row>
    <row r="175" spans="1:13" ht="15" x14ac:dyDescent="0.25">
      <c r="A175" s="82"/>
      <c r="B175" s="82"/>
      <c r="C175" s="82"/>
      <c r="D175" s="82"/>
      <c r="E175" s="82"/>
      <c r="F175" s="82"/>
      <c r="G175" s="82"/>
      <c r="H175" s="84"/>
      <c r="I175" s="84"/>
      <c r="J175" s="84"/>
      <c r="K175" s="1"/>
    </row>
    <row r="176" spans="1:13" ht="15" x14ac:dyDescent="0.25">
      <c r="H176" s="84"/>
      <c r="I176" s="84"/>
      <c r="J176" s="84"/>
    </row>
    <row r="177" spans="8:10" ht="15" x14ac:dyDescent="0.25">
      <c r="H177" s="84"/>
      <c r="I177" s="84"/>
      <c r="J177" s="84"/>
    </row>
    <row r="178" spans="8:10" ht="15" x14ac:dyDescent="0.25">
      <c r="H178" s="84"/>
      <c r="I178" s="84"/>
      <c r="J178" s="84"/>
    </row>
    <row r="179" spans="8:10" ht="15" x14ac:dyDescent="0.25">
      <c r="H179" s="84"/>
      <c r="I179" s="84"/>
      <c r="J179" s="84"/>
    </row>
  </sheetData>
  <mergeCells count="77">
    <mergeCell ref="D150:F150"/>
    <mergeCell ref="C132:F132"/>
    <mergeCell ref="C136:F136"/>
    <mergeCell ref="D137:F137"/>
    <mergeCell ref="D138:F138"/>
    <mergeCell ref="D139:F139"/>
    <mergeCell ref="D140:F140"/>
    <mergeCell ref="D143:F143"/>
    <mergeCell ref="D144:G144"/>
    <mergeCell ref="A145:F145"/>
    <mergeCell ref="B148:F148"/>
    <mergeCell ref="C149:F149"/>
    <mergeCell ref="L88:O88"/>
    <mergeCell ref="C130:F130"/>
    <mergeCell ref="C90:F90"/>
    <mergeCell ref="C91:F91"/>
    <mergeCell ref="C92:F92"/>
    <mergeCell ref="C93:F93"/>
    <mergeCell ref="C94:F94"/>
    <mergeCell ref="C95:F95"/>
    <mergeCell ref="C96:F96"/>
    <mergeCell ref="D112:F112"/>
    <mergeCell ref="C117:F117"/>
    <mergeCell ref="C128:F128"/>
    <mergeCell ref="D129:F129"/>
    <mergeCell ref="B89:F89"/>
    <mergeCell ref="B78:F78"/>
    <mergeCell ref="C79:F79"/>
    <mergeCell ref="D80:F80"/>
    <mergeCell ref="D81:F81"/>
    <mergeCell ref="B82:F82"/>
    <mergeCell ref="A83:F83"/>
    <mergeCell ref="B85:F85"/>
    <mergeCell ref="B86:F86"/>
    <mergeCell ref="C87:F87"/>
    <mergeCell ref="C88:F88"/>
    <mergeCell ref="D77:F77"/>
    <mergeCell ref="B64:F64"/>
    <mergeCell ref="C66:F66"/>
    <mergeCell ref="D68:F68"/>
    <mergeCell ref="D69:F69"/>
    <mergeCell ref="D70:F70"/>
    <mergeCell ref="D71:F71"/>
    <mergeCell ref="D72:F72"/>
    <mergeCell ref="D73:F73"/>
    <mergeCell ref="D74:F74"/>
    <mergeCell ref="D75:F75"/>
    <mergeCell ref="D76:F76"/>
    <mergeCell ref="C61:F61"/>
    <mergeCell ref="C41:F41"/>
    <mergeCell ref="D43:F43"/>
    <mergeCell ref="E46:F46"/>
    <mergeCell ref="C47:F47"/>
    <mergeCell ref="D49:F49"/>
    <mergeCell ref="E50:F50"/>
    <mergeCell ref="C55:F55"/>
    <mergeCell ref="D57:F57"/>
    <mergeCell ref="E58:F58"/>
    <mergeCell ref="E59:F59"/>
    <mergeCell ref="E60:F60"/>
    <mergeCell ref="E40:F40"/>
    <mergeCell ref="H8:J8"/>
    <mergeCell ref="A9:G11"/>
    <mergeCell ref="B13:G13"/>
    <mergeCell ref="D15:F15"/>
    <mergeCell ref="E16:F16"/>
    <mergeCell ref="E19:F19"/>
    <mergeCell ref="D34:F34"/>
    <mergeCell ref="D35:F35"/>
    <mergeCell ref="C36:F36"/>
    <mergeCell ref="D37:F37"/>
    <mergeCell ref="E38:F38"/>
    <mergeCell ref="A2:J2"/>
    <mergeCell ref="A4:J4"/>
    <mergeCell ref="A5:J5"/>
    <mergeCell ref="A6:J6"/>
    <mergeCell ref="A7:J7"/>
  </mergeCells>
  <pageMargins left="0.70866141732283472" right="0.70866141732283472" top="0.74803149606299213" bottom="0.74803149606299213" header="0.31496062992125984" footer="0.31496062992125984"/>
  <pageSetup paperSize="9" scale="8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41. melléklet</vt:lpstr>
      <vt:lpstr>'41. melléklet'!Nyomtatási_cím</vt:lpstr>
      <vt:lpstr>'41. melléklet'!Nyomtatási_terület</vt:lpstr>
    </vt:vector>
  </TitlesOfParts>
  <Company>hivatal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Dénes Bence</dc:creator>
  <cp:lastModifiedBy>Gétai Edina</cp:lastModifiedBy>
  <dcterms:created xsi:type="dcterms:W3CDTF">2021-05-14T08:45:46Z</dcterms:created>
  <dcterms:modified xsi:type="dcterms:W3CDTF">2021-05-20T10:56:37Z</dcterms:modified>
</cp:coreProperties>
</file>