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42. melléklet" sheetId="1" r:id="rId1"/>
  </sheets>
  <calcPr calcId="145621"/>
</workbook>
</file>

<file path=xl/calcChain.xml><?xml version="1.0" encoding="utf-8"?>
<calcChain xmlns="http://schemas.openxmlformats.org/spreadsheetml/2006/main">
  <c r="E22" i="1" l="1"/>
  <c r="L21" i="1"/>
  <c r="L22" i="1" s="1"/>
  <c r="K21" i="1"/>
  <c r="K22" i="1" s="1"/>
  <c r="J21" i="1"/>
  <c r="F21" i="1"/>
  <c r="F22" i="1" s="1"/>
  <c r="O20" i="1"/>
  <c r="N20" i="1"/>
  <c r="M20" i="1"/>
  <c r="H20" i="1"/>
  <c r="I20" i="1" s="1"/>
  <c r="C20" i="1" s="1"/>
  <c r="G20" i="1"/>
  <c r="D20" i="1"/>
  <c r="O19" i="1"/>
  <c r="N19" i="1"/>
  <c r="I19" i="1"/>
  <c r="O18" i="1"/>
  <c r="N18" i="1"/>
  <c r="I18" i="1"/>
  <c r="O17" i="1"/>
  <c r="N17" i="1"/>
  <c r="H17" i="1"/>
  <c r="H21" i="1" s="1"/>
  <c r="G17" i="1"/>
  <c r="I17" i="1" s="1"/>
  <c r="C17" i="1" s="1"/>
  <c r="D17" i="1"/>
  <c r="D21" i="1" s="1"/>
  <c r="D22" i="1" s="1"/>
  <c r="O16" i="1"/>
  <c r="N16" i="1"/>
  <c r="I16" i="1"/>
  <c r="O15" i="1"/>
  <c r="C15" i="1" s="1"/>
  <c r="N15" i="1"/>
  <c r="N21" i="1" s="1"/>
  <c r="I15" i="1"/>
  <c r="O14" i="1"/>
  <c r="C14" i="1" s="1"/>
  <c r="N14" i="1"/>
  <c r="I14" i="1"/>
  <c r="O13" i="1"/>
  <c r="N13" i="1"/>
  <c r="J13" i="1"/>
  <c r="M13" i="1" s="1"/>
  <c r="H13" i="1"/>
  <c r="G13" i="1"/>
  <c r="O21" i="1" l="1"/>
  <c r="O22" i="1" s="1"/>
  <c r="I21" i="1"/>
  <c r="C19" i="1"/>
  <c r="C16" i="1"/>
  <c r="C18" i="1"/>
  <c r="J22" i="1"/>
  <c r="H22" i="1"/>
  <c r="C21" i="1"/>
  <c r="N22" i="1"/>
  <c r="G21" i="1"/>
  <c r="G22" i="1" s="1"/>
  <c r="I13" i="1"/>
  <c r="M21" i="1"/>
  <c r="M22" i="1" s="1"/>
  <c r="I22" i="1" l="1"/>
  <c r="C13" i="1"/>
  <c r="C22" i="1" s="1"/>
</calcChain>
</file>

<file path=xl/sharedStrings.xml><?xml version="1.0" encoding="utf-8"?>
<sst xmlns="http://schemas.openxmlformats.org/spreadsheetml/2006/main" count="42" uniqueCount="40">
  <si>
    <t xml:space="preserve">SÁRVÁR VÁROS ÖNKORMÁNYZATA  </t>
  </si>
  <si>
    <t>BEVÉTELEINEK KÖLTSÉGVETÉSI SZERVENKÉNTI ALAKULÁSA</t>
  </si>
  <si>
    <t>2020. év</t>
  </si>
  <si>
    <t>Ft-ban</t>
  </si>
  <si>
    <t>Sorszám</t>
  </si>
  <si>
    <t>Megnevezés</t>
  </si>
  <si>
    <t>bevételek összesen:</t>
  </si>
  <si>
    <t>működési bevételek</t>
  </si>
  <si>
    <t>felhalmozási bevételek</t>
  </si>
  <si>
    <t>finanszírozási bevételek</t>
  </si>
  <si>
    <t>működési támogatások államháztartáson belülről</t>
  </si>
  <si>
    <t>működési támogatások: elvonások befizetések</t>
  </si>
  <si>
    <t>közhatalmi bevételek</t>
  </si>
  <si>
    <t>működési célú átvett pénz-    eszközök</t>
  </si>
  <si>
    <t>működési bevételek összesen</t>
  </si>
  <si>
    <t>felhalmozási támogatások államháztar- táson belülről</t>
  </si>
  <si>
    <t>felhalmozási célú átvett pénzeszközök</t>
  </si>
  <si>
    <t>felhalmozási bevételek összesen</t>
  </si>
  <si>
    <t>előző évi költségvetési  maradvány igénybevétele</t>
  </si>
  <si>
    <t>központi, irányító szervi támogatás</t>
  </si>
  <si>
    <t>1.</t>
  </si>
  <si>
    <t>Sárvár Város Önkormányzata</t>
  </si>
  <si>
    <t>2.</t>
  </si>
  <si>
    <t>Sárvári Közös Önkormányzati Hivatal</t>
  </si>
  <si>
    <t>3.</t>
  </si>
  <si>
    <t>Intézmények Gazdálkodását Ellátó Szervezet</t>
  </si>
  <si>
    <t>4.</t>
  </si>
  <si>
    <t>Sárvári Cseperedő  Bölcsőde</t>
  </si>
  <si>
    <t>5.</t>
  </si>
  <si>
    <t>Sárvári Gondozási és Gyermekjóléti Központ</t>
  </si>
  <si>
    <t>6.</t>
  </si>
  <si>
    <t>Sárvári Vármelléki Óvoda</t>
  </si>
  <si>
    <t>7.</t>
  </si>
  <si>
    <t>Sárvári Csicsergő Óvoda</t>
  </si>
  <si>
    <t>8.</t>
  </si>
  <si>
    <t>Nádasdy Kulturális Központ</t>
  </si>
  <si>
    <t>9.</t>
  </si>
  <si>
    <t>IGESZ összesen</t>
  </si>
  <si>
    <t>10.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</si>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</sst>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38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4">
    <xf numFmtId="0" fontId="0" fillId="0" borderId="0" xfId="0"/>
    <xf numFmtId="0" fontId="6" fillId="0" borderId="0" xfId="1" applyFont="1" applyAlignment="1">
      <alignment horizontal="center"/>
    </xf>
    <xf numFmtId="164" fontId="6" fillId="0" borderId="0" xfId="2" applyNumberFormat="1" applyFont="1" applyAlignment="1">
      <alignment horizontal="center"/>
    </xf>
    <xf numFmtId="164" fontId="7" fillId="0" borderId="0" xfId="2" applyNumberFormat="1" applyFont="1" applyAlignment="1">
      <alignment horizontal="right"/>
    </xf>
    <xf numFmtId="0" fontId="0" fillId="0" borderId="13" xfId="0" applyBorder="1" applyAlignment="1">
      <alignment horizontal="right"/>
    </xf>
    <xf numFmtId="0" fontId="8" fillId="0" borderId="14" xfId="1" applyFont="1" applyBorder="1" applyAlignment="1">
      <alignment horizontal="left"/>
    </xf>
    <xf numFmtId="164" fontId="10" fillId="0" borderId="15" xfId="2" applyNumberFormat="1" applyFont="1" applyBorder="1" applyAlignment="1">
      <alignment horizontal="left"/>
    </xf>
    <xf numFmtId="164" fontId="10" fillId="0" borderId="15" xfId="2" applyNumberFormat="1" applyFont="1" applyFill="1" applyBorder="1"/>
    <xf numFmtId="164" fontId="10" fillId="0" borderId="15" xfId="2" applyNumberFormat="1" applyFont="1" applyBorder="1"/>
    <xf numFmtId="164" fontId="11" fillId="0" borderId="15" xfId="2" applyNumberFormat="1" applyFont="1" applyBorder="1"/>
    <xf numFmtId="164" fontId="10" fillId="0" borderId="16" xfId="2" applyNumberFormat="1" applyFont="1" applyBorder="1"/>
    <xf numFmtId="0" fontId="0" fillId="0" borderId="17" xfId="0" applyBorder="1" applyAlignment="1">
      <alignment horizontal="right"/>
    </xf>
    <xf numFmtId="0" fontId="8" fillId="0" borderId="18" xfId="1" applyFont="1" applyBorder="1" applyAlignment="1">
      <alignment horizontal="left" wrapText="1"/>
    </xf>
    <xf numFmtId="164" fontId="10" fillId="0" borderId="19" xfId="2" applyNumberFormat="1" applyFont="1" applyBorder="1" applyAlignment="1">
      <alignment horizontal="left"/>
    </xf>
    <xf numFmtId="164" fontId="10" fillId="0" borderId="19" xfId="2" applyNumberFormat="1" applyFont="1" applyBorder="1"/>
    <xf numFmtId="164" fontId="11" fillId="0" borderId="19" xfId="2" applyNumberFormat="1" applyFont="1" applyBorder="1"/>
    <xf numFmtId="164" fontId="10" fillId="0" borderId="20" xfId="2" applyNumberFormat="1" applyFont="1" applyBorder="1"/>
    <xf numFmtId="164" fontId="10" fillId="0" borderId="21" xfId="2" applyNumberFormat="1" applyFont="1" applyBorder="1"/>
    <xf numFmtId="0" fontId="8" fillId="0" borderId="18" xfId="1" applyFont="1" applyBorder="1" applyAlignment="1">
      <alignment horizontal="left"/>
    </xf>
    <xf numFmtId="0" fontId="8" fillId="0" borderId="18" xfId="1" applyFont="1" applyBorder="1"/>
    <xf numFmtId="0" fontId="8" fillId="0" borderId="18" xfId="1" quotePrefix="1" applyFont="1" applyBorder="1" applyAlignment="1">
      <alignment horizontal="left" wrapText="1"/>
    </xf>
    <xf numFmtId="0" fontId="0" fillId="0" borderId="22" xfId="0" applyBorder="1" applyAlignment="1">
      <alignment horizontal="right"/>
    </xf>
    <xf numFmtId="0" fontId="12" fillId="0" borderId="23" xfId="1" applyFont="1" applyBorder="1"/>
    <xf numFmtId="164" fontId="10" fillId="0" borderId="24" xfId="2" applyNumberFormat="1" applyFont="1" applyBorder="1" applyAlignment="1">
      <alignment horizontal="left"/>
    </xf>
    <xf numFmtId="164" fontId="13" fillId="0" borderId="24" xfId="2" applyNumberFormat="1" applyFont="1" applyBorder="1"/>
    <xf numFmtId="164" fontId="11" fillId="0" borderId="24" xfId="2" applyNumberFormat="1" applyFont="1" applyBorder="1"/>
    <xf numFmtId="164" fontId="13" fillId="0" borderId="25" xfId="2" applyNumberFormat="1" applyFont="1" applyBorder="1"/>
    <xf numFmtId="0" fontId="0" fillId="0" borderId="26" xfId="0" applyBorder="1" applyAlignment="1">
      <alignment horizontal="right"/>
    </xf>
    <xf numFmtId="0" fontId="6" fillId="0" borderId="4" xfId="1" applyFont="1" applyBorder="1"/>
    <xf numFmtId="164" fontId="11" fillId="0" borderId="27" xfId="2" applyNumberFormat="1" applyFont="1" applyBorder="1"/>
    <xf numFmtId="3" fontId="0" fillId="0" borderId="0" xfId="0" applyNumberFormat="1"/>
    <xf numFmtId="41" fontId="0" fillId="0" borderId="0" xfId="0" applyNumberFormat="1"/>
    <xf numFmtId="164" fontId="0" fillId="0" borderId="0" xfId="0" applyNumberFormat="1"/>
    <xf numFmtId="164" fontId="4" fillId="0" borderId="0" xfId="2" applyNumberFormat="1" applyFont="1" applyAlignment="1">
      <alignment horizontal="left"/>
    </xf>
    <xf numFmtId="0" fontId="5" fillId="0" borderId="0" xfId="1" applyFont="1" applyAlignment="1">
      <alignment horizontal="center"/>
    </xf>
    <xf numFmtId="164" fontId="6" fillId="0" borderId="0" xfId="2" applyNumberFormat="1" applyFont="1" applyAlignment="1">
      <alignment horizontal="center"/>
    </xf>
    <xf numFmtId="0" fontId="0" fillId="0" borderId="1" xfId="0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 wrapText="1"/>
    </xf>
    <xf numFmtId="0" fontId="8" fillId="0" borderId="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 wrapText="1"/>
    </xf>
    <xf numFmtId="164" fontId="8" fillId="0" borderId="5" xfId="2" applyNumberFormat="1" applyFont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center" vertical="center"/>
    </xf>
    <xf numFmtId="164" fontId="8" fillId="0" borderId="3" xfId="2" applyNumberFormat="1" applyFont="1" applyBorder="1" applyAlignment="1">
      <alignment horizontal="center" vertical="center"/>
    </xf>
    <xf numFmtId="164" fontId="8" fillId="0" borderId="4" xfId="2" applyNumberFormat="1" applyFont="1" applyBorder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 wrapText="1"/>
    </xf>
    <xf numFmtId="164" fontId="9" fillId="0" borderId="5" xfId="2" applyNumberFormat="1" applyFont="1" applyBorder="1" applyAlignment="1">
      <alignment horizontal="center" vertical="center" wrapText="1"/>
    </xf>
    <xf numFmtId="164" fontId="9" fillId="0" borderId="12" xfId="2" applyNumberFormat="1" applyFont="1" applyBorder="1" applyAlignment="1">
      <alignment horizontal="center" vertical="center" wrapText="1"/>
    </xf>
    <xf numFmtId="164" fontId="8" fillId="0" borderId="7" xfId="2" applyNumberFormat="1" applyFont="1" applyBorder="1" applyAlignment="1">
      <alignment horizontal="center" vertical="center" wrapText="1"/>
    </xf>
    <xf numFmtId="164" fontId="8" fillId="0" borderId="10" xfId="2" applyNumberFormat="1" applyFont="1" applyBorder="1" applyAlignment="1">
      <alignment horizontal="center" vertical="center" wrapText="1"/>
    </xf>
    <xf numFmtId="164" fontId="8" fillId="0" borderId="8" xfId="2" applyNumberFormat="1" applyFont="1" applyBorder="1" applyAlignment="1">
      <alignment horizontal="center" vertical="center" wrapText="1"/>
    </xf>
    <xf numFmtId="164" fontId="8" fillId="0" borderId="11" xfId="2" applyNumberFormat="1" applyFont="1" applyBorder="1" applyAlignment="1">
      <alignment horizontal="center" vertical="center" wrapText="1"/>
    </xf>
    <xf numFmtId="164" fontId="9" fillId="0" borderId="6" xfId="2" applyNumberFormat="1" applyFont="1" applyBorder="1" applyAlignment="1">
      <alignment horizontal="center" vertical="center" wrapText="1"/>
    </xf>
    <xf numFmtId="164" fontId="9" fillId="0" borderId="9" xfId="2" applyNumberFormat="1" applyFont="1" applyBorder="1" applyAlignment="1">
      <alignment horizontal="center" vertical="center" wrapText="1"/>
    </xf>
  </cellXfs>
  <cellStyles count="16">
    <cellStyle name="Ezres 2" xfId="3"/>
    <cellStyle name="Ezres 2 2" xfId="4"/>
    <cellStyle name="Ezres 2 3" xfId="5"/>
    <cellStyle name="Ezres 3" xfId="2"/>
    <cellStyle name="Ezres 3 2" xfId="6"/>
    <cellStyle name="Ezres 3 3" xfId="7"/>
    <cellStyle name="Ezres 4" xfId="8"/>
    <cellStyle name="Ezres 5" xfId="9"/>
    <cellStyle name="Ezres 6" xfId="10"/>
    <cellStyle name="Normál" xfId="0" builtinId="0"/>
    <cellStyle name="Normál 2" xfId="11"/>
    <cellStyle name="Normál 3" xfId="12"/>
    <cellStyle name="Normál_KTGV99" xfId="1"/>
    <cellStyle name="Pénznem 2" xfId="13"/>
    <cellStyle name="Pénznem 3" xfId="14"/>
    <cellStyle name="Pénznem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O71"/>
  <sheetViews>
    <sheetView tabSelected="1" workbookViewId="0">
      <selection activeCell="B1" sqref="B1:O1"/>
    </sheetView>
  </sheetViews>
  <sheetFormatPr defaultRowHeight="12.75" x14ac:dyDescent="0.2"/>
  <cols>
    <col min="1" max="1" width="3.5703125" customWidth="1"/>
    <col min="2" max="2" width="29.7109375" customWidth="1"/>
    <col min="3" max="3" width="17.140625" customWidth="1"/>
    <col min="4" max="5" width="16.140625" customWidth="1"/>
    <col min="6" max="6" width="18.42578125" customWidth="1"/>
    <col min="7" max="7" width="17" customWidth="1"/>
    <col min="8" max="8" width="14.140625" customWidth="1"/>
    <col min="9" max="9" width="17.140625" customWidth="1"/>
    <col min="10" max="10" width="17" customWidth="1"/>
    <col min="11" max="11" width="13.7109375" customWidth="1"/>
    <col min="12" max="12" width="14" customWidth="1"/>
    <col min="13" max="13" width="15.42578125" customWidth="1"/>
    <col min="14" max="14" width="16.28515625" customWidth="1"/>
    <col min="15" max="15" width="16.5703125" customWidth="1"/>
  </cols>
  <sheetData>
    <row r="1" spans="1:15" ht="15.75" customHeight="1" x14ac:dyDescent="0.2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14.25" x14ac:dyDescent="0.2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14.25" x14ac:dyDescent="0.2"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14.25" customHeight="1" x14ac:dyDescent="0.2">
      <c r="B4" s="34" t="s">
        <v>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14.25" x14ac:dyDescent="0.2">
      <c r="B5" s="34" t="s">
        <v>2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5.75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6.5" thickBot="1" x14ac:dyDescent="0.3"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3" t="s">
        <v>3</v>
      </c>
    </row>
    <row r="8" spans="1:15" ht="25.5" customHeight="1" thickBot="1" x14ac:dyDescent="0.25">
      <c r="A8" s="36" t="s">
        <v>4</v>
      </c>
      <c r="B8" s="38" t="s">
        <v>5</v>
      </c>
      <c r="C8" s="40" t="s">
        <v>6</v>
      </c>
      <c r="D8" s="42" t="s">
        <v>7</v>
      </c>
      <c r="E8" s="43"/>
      <c r="F8" s="43"/>
      <c r="G8" s="43"/>
      <c r="H8" s="43"/>
      <c r="I8" s="44"/>
      <c r="J8" s="42" t="s">
        <v>8</v>
      </c>
      <c r="K8" s="43"/>
      <c r="L8" s="43"/>
      <c r="M8" s="44"/>
      <c r="N8" s="42" t="s">
        <v>9</v>
      </c>
      <c r="O8" s="44"/>
    </row>
    <row r="9" spans="1:15" ht="19.5" customHeight="1" x14ac:dyDescent="0.2">
      <c r="A9" s="37"/>
      <c r="B9" s="39"/>
      <c r="C9" s="41"/>
      <c r="D9" s="45" t="s">
        <v>10</v>
      </c>
      <c r="E9" s="45" t="s">
        <v>11</v>
      </c>
      <c r="F9" s="45" t="s">
        <v>12</v>
      </c>
      <c r="G9" s="45" t="s">
        <v>7</v>
      </c>
      <c r="H9" s="45" t="s">
        <v>13</v>
      </c>
      <c r="I9" s="40" t="s">
        <v>14</v>
      </c>
      <c r="J9" s="52" t="s">
        <v>15</v>
      </c>
      <c r="K9" s="45" t="s">
        <v>8</v>
      </c>
      <c r="L9" s="45" t="s">
        <v>16</v>
      </c>
      <c r="M9" s="48" t="s">
        <v>17</v>
      </c>
      <c r="N9" s="40" t="s">
        <v>18</v>
      </c>
      <c r="O9" s="50" t="s">
        <v>19</v>
      </c>
    </row>
    <row r="10" spans="1:15" ht="21" customHeight="1" x14ac:dyDescent="0.2">
      <c r="A10" s="37"/>
      <c r="B10" s="39"/>
      <c r="C10" s="41"/>
      <c r="D10" s="46"/>
      <c r="E10" s="46"/>
      <c r="F10" s="46"/>
      <c r="G10" s="46"/>
      <c r="H10" s="46"/>
      <c r="I10" s="41"/>
      <c r="J10" s="53"/>
      <c r="K10" s="46"/>
      <c r="L10" s="46"/>
      <c r="M10" s="49"/>
      <c r="N10" s="41"/>
      <c r="O10" s="51"/>
    </row>
    <row r="11" spans="1:15" ht="19.5" customHeight="1" x14ac:dyDescent="0.2">
      <c r="A11" s="37"/>
      <c r="B11" s="39"/>
      <c r="C11" s="41"/>
      <c r="D11" s="46"/>
      <c r="E11" s="46"/>
      <c r="F11" s="46"/>
      <c r="G11" s="46"/>
      <c r="H11" s="46"/>
      <c r="I11" s="41"/>
      <c r="J11" s="53"/>
      <c r="K11" s="46"/>
      <c r="L11" s="46"/>
      <c r="M11" s="49"/>
      <c r="N11" s="41"/>
      <c r="O11" s="51"/>
    </row>
    <row r="12" spans="1:15" ht="25.5" customHeight="1" thickBot="1" x14ac:dyDescent="0.25">
      <c r="A12" s="37"/>
      <c r="B12" s="39"/>
      <c r="C12" s="41"/>
      <c r="D12" s="47"/>
      <c r="E12" s="47"/>
      <c r="F12" s="46"/>
      <c r="G12" s="46"/>
      <c r="H12" s="46"/>
      <c r="I12" s="41"/>
      <c r="J12" s="53"/>
      <c r="K12" s="46"/>
      <c r="L12" s="46"/>
      <c r="M12" s="49"/>
      <c r="N12" s="41"/>
      <c r="O12" s="51"/>
    </row>
    <row r="13" spans="1:15" ht="33" customHeight="1" x14ac:dyDescent="0.25">
      <c r="A13" s="4" t="s">
        <v>20</v>
      </c>
      <c r="B13" s="5" t="s">
        <v>21</v>
      </c>
      <c r="C13" s="6">
        <f>I13+M13+N13+O13</f>
        <v>5240509399</v>
      </c>
      <c r="D13" s="7">
        <v>2725250671</v>
      </c>
      <c r="E13" s="7">
        <v>76412034</v>
      </c>
      <c r="F13" s="8">
        <v>2091517444</v>
      </c>
      <c r="G13" s="8">
        <f>224286119-12366000+10656400+1000000</f>
        <v>223576519</v>
      </c>
      <c r="H13" s="8">
        <f>737000+3965046</f>
        <v>4702046</v>
      </c>
      <c r="I13" s="9">
        <f t="shared" ref="I13:I20" si="0">SUM(D13:H13)</f>
        <v>5121458714</v>
      </c>
      <c r="J13" s="8">
        <f>182350112+477510000+44964420+40000000+260000+4776256</f>
        <v>749860788</v>
      </c>
      <c r="K13" s="8">
        <v>50000000</v>
      </c>
      <c r="L13" s="8">
        <v>7307790</v>
      </c>
      <c r="M13" s="8">
        <f>SUM(J13:L13)</f>
        <v>807168578</v>
      </c>
      <c r="N13" s="8">
        <f>28348281+600000000+6247461+700000+21035565+3900000+456056746-357142876</f>
        <v>759145177</v>
      </c>
      <c r="O13" s="10">
        <f>-1371993015-6471101-1426801-633799-9067855-3415370-3617500-4351000-4500000-2228388-3900000-4199000-1783480-540208-5824172-2077329-1436000-6269790-27258-617000-20292282-3859473-3867973-270386-4174643-1314483-860000-632000-1519333-255000-281283-4150810-1369398-2500000-5059000-2162940-315000+40000000</f>
        <v>-1447263070</v>
      </c>
    </row>
    <row r="14" spans="1:15" ht="33" customHeight="1" x14ac:dyDescent="0.25">
      <c r="A14" s="11" t="s">
        <v>22</v>
      </c>
      <c r="B14" s="12" t="s">
        <v>23</v>
      </c>
      <c r="C14" s="13">
        <f>I14+M14+O14+N14</f>
        <v>486533680</v>
      </c>
      <c r="D14" s="14"/>
      <c r="E14" s="14"/>
      <c r="F14" s="14"/>
      <c r="G14" s="14">
        <v>6682386</v>
      </c>
      <c r="H14" s="14"/>
      <c r="I14" s="15">
        <f t="shared" si="0"/>
        <v>6682386</v>
      </c>
      <c r="J14" s="16"/>
      <c r="K14" s="14"/>
      <c r="L14" s="14"/>
      <c r="M14" s="15"/>
      <c r="N14" s="14">
        <f>28286668-773</f>
        <v>28285895</v>
      </c>
      <c r="O14" s="17">
        <f>216964500+260000000+6471101+1426801+22325+3617500+1783480+15445+617000+7623+632000+7624-40000000</f>
        <v>451565399</v>
      </c>
    </row>
    <row r="15" spans="1:15" ht="39.75" customHeight="1" x14ac:dyDescent="0.25">
      <c r="A15" s="11" t="s">
        <v>24</v>
      </c>
      <c r="B15" s="12" t="s">
        <v>25</v>
      </c>
      <c r="C15" s="13">
        <f t="shared" ref="C15:C20" si="1">I15+M15+O15+N15</f>
        <v>176561658</v>
      </c>
      <c r="D15" s="14">
        <v>349275</v>
      </c>
      <c r="E15" s="14"/>
      <c r="F15" s="14"/>
      <c r="G15" s="14">
        <v>48841823</v>
      </c>
      <c r="H15" s="14"/>
      <c r="I15" s="15">
        <f t="shared" si="0"/>
        <v>49191098</v>
      </c>
      <c r="J15" s="14"/>
      <c r="K15" s="14"/>
      <c r="L15" s="14"/>
      <c r="M15" s="15"/>
      <c r="N15" s="14">
        <f>11885965-1166130</f>
        <v>10719835</v>
      </c>
      <c r="O15" s="17">
        <f>54399864+60000000+2250861</f>
        <v>116650725</v>
      </c>
    </row>
    <row r="16" spans="1:15" ht="33" customHeight="1" x14ac:dyDescent="0.25">
      <c r="A16" s="11" t="s">
        <v>26</v>
      </c>
      <c r="B16" s="18" t="s">
        <v>27</v>
      </c>
      <c r="C16" s="13">
        <f t="shared" si="1"/>
        <v>116605986</v>
      </c>
      <c r="D16" s="14"/>
      <c r="E16" s="14"/>
      <c r="F16" s="14"/>
      <c r="G16" s="14">
        <v>5400527</v>
      </c>
      <c r="H16" s="14"/>
      <c r="I16" s="15">
        <f t="shared" si="0"/>
        <v>5400527</v>
      </c>
      <c r="J16" s="14"/>
      <c r="K16" s="14"/>
      <c r="L16" s="14"/>
      <c r="M16" s="15"/>
      <c r="N16" s="14">
        <f>6180234+5027</f>
        <v>6185261</v>
      </c>
      <c r="O16" s="17">
        <f>72680456+28000000+149578+909497+118653+518886+1929017+48856+308257+48742+308256</f>
        <v>105020198</v>
      </c>
    </row>
    <row r="17" spans="1:15" ht="33" customHeight="1" x14ac:dyDescent="0.25">
      <c r="A17" s="11" t="s">
        <v>28</v>
      </c>
      <c r="B17" s="12" t="s">
        <v>29</v>
      </c>
      <c r="C17" s="13">
        <f t="shared" si="1"/>
        <v>336212539</v>
      </c>
      <c r="D17" s="14">
        <f>97200000+4700000+550100</f>
        <v>102450100</v>
      </c>
      <c r="E17" s="14"/>
      <c r="F17" s="14"/>
      <c r="G17" s="14">
        <f>25095000+2000000</f>
        <v>27095000</v>
      </c>
      <c r="H17" s="14">
        <f>120000+415000</f>
        <v>535000</v>
      </c>
      <c r="I17" s="15">
        <f t="shared" si="0"/>
        <v>130080100</v>
      </c>
      <c r="J17" s="14"/>
      <c r="K17" s="14"/>
      <c r="L17" s="14"/>
      <c r="M17" s="15"/>
      <c r="N17" s="14">
        <f>23736996+146566</f>
        <v>23883562</v>
      </c>
      <c r="O17" s="17">
        <f>78584615+45000000+292577+8158358+4351000+4500000+4199000+277992+5305286+729729+20292282+137215+3866386+60000+151883+3842554+2500000</f>
        <v>182248877</v>
      </c>
    </row>
    <row r="18" spans="1:15" ht="33" customHeight="1" x14ac:dyDescent="0.25">
      <c r="A18" s="11" t="s">
        <v>30</v>
      </c>
      <c r="B18" s="18" t="s">
        <v>31</v>
      </c>
      <c r="C18" s="13">
        <f t="shared" si="1"/>
        <v>298780334</v>
      </c>
      <c r="D18" s="14"/>
      <c r="E18" s="14"/>
      <c r="F18" s="14"/>
      <c r="G18" s="14">
        <v>10589100</v>
      </c>
      <c r="H18" s="14"/>
      <c r="I18" s="15">
        <f t="shared" si="0"/>
        <v>10589100</v>
      </c>
      <c r="J18" s="14"/>
      <c r="K18" s="14"/>
      <c r="L18" s="14"/>
      <c r="M18" s="15"/>
      <c r="N18" s="14">
        <f>11558674-108626</f>
        <v>11450048</v>
      </c>
      <c r="O18" s="17">
        <f>232266201+25000000+46648+44928+3239134+3859473+12971978+22176+1519333+22176-2250861</f>
        <v>276741186</v>
      </c>
    </row>
    <row r="19" spans="1:15" ht="33" customHeight="1" x14ac:dyDescent="0.25">
      <c r="A19" s="11" t="s">
        <v>32</v>
      </c>
      <c r="B19" s="19" t="s">
        <v>33</v>
      </c>
      <c r="C19" s="13">
        <f t="shared" si="1"/>
        <v>163038811</v>
      </c>
      <c r="D19" s="14"/>
      <c r="E19" s="14"/>
      <c r="F19" s="14"/>
      <c r="G19" s="14">
        <v>111897</v>
      </c>
      <c r="H19" s="14"/>
      <c r="I19" s="15">
        <f t="shared" si="0"/>
        <v>111897</v>
      </c>
      <c r="J19" s="14"/>
      <c r="K19" s="14"/>
      <c r="L19" s="14"/>
      <c r="M19" s="15"/>
      <c r="N19" s="14">
        <f>16471557-1165778</f>
        <v>15305779</v>
      </c>
      <c r="O19" s="17">
        <f>144562200+10000000+3867973-12971978+2162940</f>
        <v>147621135</v>
      </c>
    </row>
    <row r="20" spans="1:15" ht="33" customHeight="1" thickBot="1" x14ac:dyDescent="0.3">
      <c r="A20" s="11" t="s">
        <v>34</v>
      </c>
      <c r="B20" s="20" t="s">
        <v>35</v>
      </c>
      <c r="C20" s="13">
        <f t="shared" si="1"/>
        <v>244142303</v>
      </c>
      <c r="D20" s="14">
        <f>314737+1475000</f>
        <v>1789737</v>
      </c>
      <c r="E20" s="14"/>
      <c r="F20" s="14"/>
      <c r="G20" s="14">
        <f>59067444+2175376</f>
        <v>61242820</v>
      </c>
      <c r="H20" s="14">
        <f>200000+5500679</f>
        <v>5700679</v>
      </c>
      <c r="I20" s="15">
        <f t="shared" si="0"/>
        <v>68733236</v>
      </c>
      <c r="J20" s="14"/>
      <c r="K20" s="14">
        <v>78740</v>
      </c>
      <c r="L20" s="14">
        <v>3479818</v>
      </c>
      <c r="M20" s="15">
        <f>K20+L20</f>
        <v>3558558</v>
      </c>
      <c r="N20" s="14">
        <f>2460810+1974149</f>
        <v>4434959</v>
      </c>
      <c r="O20" s="17">
        <f>44535179+100000000+122671+3415370+2228388+3900000+83190+2077329+1436000+371910+27258+54516+1314483+860000+195000+50858+1369398+5059000+315000</f>
        <v>167415550</v>
      </c>
    </row>
    <row r="21" spans="1:15" ht="33" customHeight="1" thickBot="1" x14ac:dyDescent="0.3">
      <c r="A21" s="21" t="s">
        <v>36</v>
      </c>
      <c r="B21" s="22" t="s">
        <v>37</v>
      </c>
      <c r="C21" s="23">
        <f>SUM(C15:C20)</f>
        <v>1335341631</v>
      </c>
      <c r="D21" s="23">
        <f>SUM(D15:D20)</f>
        <v>104589112</v>
      </c>
      <c r="E21" s="23"/>
      <c r="F21" s="23">
        <f>SUM(F15:F20)</f>
        <v>0</v>
      </c>
      <c r="G21" s="23">
        <f>SUM(G15:G20)</f>
        <v>153281167</v>
      </c>
      <c r="H21" s="23">
        <f>SUM(H15:H20)</f>
        <v>6235679</v>
      </c>
      <c r="I21" s="24">
        <f>SUM(I16:I20)+I15</f>
        <v>264105958</v>
      </c>
      <c r="J21" s="24">
        <f>SUM(J16:J20)+J15</f>
        <v>0</v>
      </c>
      <c r="K21" s="24">
        <f>SUM(K16:K20)+K15</f>
        <v>78740</v>
      </c>
      <c r="L21" s="24">
        <f>SUM(L16:L20)+L15</f>
        <v>3479818</v>
      </c>
      <c r="M21" s="25">
        <f>K21+L21</f>
        <v>3558558</v>
      </c>
      <c r="N21" s="24">
        <f>SUM(N15:N20)</f>
        <v>71979444</v>
      </c>
      <c r="O21" s="26">
        <f>SUM(O15:O20)</f>
        <v>995697671</v>
      </c>
    </row>
    <row r="22" spans="1:15" ht="33" customHeight="1" thickBot="1" x14ac:dyDescent="0.3">
      <c r="A22" s="27" t="s">
        <v>38</v>
      </c>
      <c r="B22" s="28" t="s">
        <v>39</v>
      </c>
      <c r="C22" s="29">
        <f t="shared" ref="C22:O22" si="2">C13+C14+C21</f>
        <v>7062384710</v>
      </c>
      <c r="D22" s="29">
        <f t="shared" si="2"/>
        <v>2829839783</v>
      </c>
      <c r="E22" s="29">
        <f t="shared" si="2"/>
        <v>76412034</v>
      </c>
      <c r="F22" s="29">
        <f t="shared" si="2"/>
        <v>2091517444</v>
      </c>
      <c r="G22" s="29">
        <f t="shared" si="2"/>
        <v>383540072</v>
      </c>
      <c r="H22" s="29">
        <f t="shared" si="2"/>
        <v>10937725</v>
      </c>
      <c r="I22" s="29">
        <f>I13+I14+I21</f>
        <v>5392247058</v>
      </c>
      <c r="J22" s="29">
        <f t="shared" si="2"/>
        <v>749860788</v>
      </c>
      <c r="K22" s="29">
        <f t="shared" si="2"/>
        <v>50078740</v>
      </c>
      <c r="L22" s="29">
        <f t="shared" si="2"/>
        <v>10787608</v>
      </c>
      <c r="M22" s="29">
        <f t="shared" si="2"/>
        <v>810727136</v>
      </c>
      <c r="N22" s="29">
        <f t="shared" si="2"/>
        <v>859410516</v>
      </c>
      <c r="O22" s="29">
        <f t="shared" si="2"/>
        <v>0</v>
      </c>
    </row>
    <row r="24" spans="1:15" x14ac:dyDescent="0.2">
      <c r="C24" s="30"/>
    </row>
    <row r="25" spans="1:15" x14ac:dyDescent="0.2">
      <c r="C25" s="31"/>
      <c r="O25" s="32"/>
    </row>
    <row r="26" spans="1:15" x14ac:dyDescent="0.2">
      <c r="C26" s="31"/>
      <c r="F26" s="32"/>
      <c r="G26" s="32"/>
    </row>
    <row r="27" spans="1:15" x14ac:dyDescent="0.2">
      <c r="C27" s="31"/>
    </row>
    <row r="31" spans="1:15" x14ac:dyDescent="0.2">
      <c r="C31" s="31"/>
      <c r="F31" s="31"/>
    </row>
    <row r="32" spans="1:15" x14ac:dyDescent="0.2">
      <c r="C32" s="31"/>
      <c r="F32" s="31"/>
    </row>
    <row r="34" ht="27" customHeight="1" x14ac:dyDescent="0.2"/>
    <row r="35" ht="37.5" customHeight="1" x14ac:dyDescent="0.2"/>
    <row r="36" ht="39.75" customHeight="1" x14ac:dyDescent="0.2"/>
    <row r="38" ht="16.5" customHeight="1" x14ac:dyDescent="0.2"/>
    <row r="39" ht="18.75" customHeight="1" x14ac:dyDescent="0.2"/>
    <row r="71" ht="29.25" customHeight="1" x14ac:dyDescent="0.2"/>
  </sheetData>
  <mergeCells count="24">
    <mergeCell ref="J9:J12"/>
    <mergeCell ref="K9:K12"/>
    <mergeCell ref="L9:L12"/>
    <mergeCell ref="B6:O6"/>
    <mergeCell ref="A8:A12"/>
    <mergeCell ref="B8:B12"/>
    <mergeCell ref="C8:C12"/>
    <mergeCell ref="D8:I8"/>
    <mergeCell ref="J8:M8"/>
    <mergeCell ref="N8:O8"/>
    <mergeCell ref="D9:D12"/>
    <mergeCell ref="E9:E12"/>
    <mergeCell ref="F9:F12"/>
    <mergeCell ref="M9:M12"/>
    <mergeCell ref="N9:N12"/>
    <mergeCell ref="O9:O12"/>
    <mergeCell ref="G9:G12"/>
    <mergeCell ref="H9:H12"/>
    <mergeCell ref="I9:I12"/>
    <mergeCell ref="B1:O1"/>
    <mergeCell ref="B2:O2"/>
    <mergeCell ref="B3:O3"/>
    <mergeCell ref="B4:O4"/>
    <mergeCell ref="B5:O5"/>
  </mergeCells>
  <pageMargins left="0.11811023622047245" right="0.11811023622047245" top="0.74803149606299213" bottom="0.74803149606299213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42.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2021-05-14T08:46:22Z</dcterms:created>
  <dcterms:modified xsi:type="dcterms:W3CDTF">2021-05-20T10:56:46Z</dcterms:modified>
</cp:coreProperties>
</file>