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4. melléklet" sheetId="1" r:id="rId1"/>
  </sheets>
  <calcPr calcId="145621"/>
</workbook>
</file>

<file path=xl/calcChain.xml><?xml version="1.0" encoding="utf-8"?>
<calcChain xmlns="http://schemas.openxmlformats.org/spreadsheetml/2006/main">
  <c r="Q21" i="1" l="1"/>
  <c r="O21" i="1"/>
  <c r="N21" i="1"/>
  <c r="J21" i="1"/>
  <c r="U20" i="1"/>
  <c r="U21" i="1" s="1"/>
  <c r="S20" i="1"/>
  <c r="S21" i="1" s="1"/>
  <c r="H20" i="1"/>
  <c r="G20" i="1"/>
  <c r="L19" i="1"/>
  <c r="P19" i="1" s="1"/>
  <c r="F19" i="1"/>
  <c r="E19" i="1"/>
  <c r="D19" i="1"/>
  <c r="T18" i="1"/>
  <c r="L18" i="1"/>
  <c r="P18" i="1" s="1"/>
  <c r="F18" i="1"/>
  <c r="E18" i="1"/>
  <c r="D18" i="1"/>
  <c r="K18" i="1" s="1"/>
  <c r="C18" i="1" s="1"/>
  <c r="T17" i="1"/>
  <c r="L17" i="1"/>
  <c r="P17" i="1" s="1"/>
  <c r="F17" i="1"/>
  <c r="E17" i="1"/>
  <c r="D17" i="1"/>
  <c r="P16" i="1"/>
  <c r="L16" i="1"/>
  <c r="F16" i="1"/>
  <c r="E16" i="1"/>
  <c r="D16" i="1"/>
  <c r="M15" i="1"/>
  <c r="M20" i="1" s="1"/>
  <c r="L15" i="1"/>
  <c r="L20" i="1" s="1"/>
  <c r="F15" i="1"/>
  <c r="E15" i="1"/>
  <c r="K15" i="1" s="1"/>
  <c r="D15" i="1"/>
  <c r="P14" i="1"/>
  <c r="F14" i="1"/>
  <c r="F20" i="1" s="1"/>
  <c r="E14" i="1"/>
  <c r="D14" i="1"/>
  <c r="D20" i="1" s="1"/>
  <c r="L13" i="1"/>
  <c r="P13" i="1" s="1"/>
  <c r="F13" i="1"/>
  <c r="E13" i="1"/>
  <c r="D13" i="1"/>
  <c r="R12" i="1"/>
  <c r="R21" i="1" s="1"/>
  <c r="M12" i="1"/>
  <c r="M21" i="1" s="1"/>
  <c r="L12" i="1"/>
  <c r="I12" i="1"/>
  <c r="I21" i="1" s="1"/>
  <c r="H12" i="1"/>
  <c r="H21" i="1" s="1"/>
  <c r="G12" i="1"/>
  <c r="G21" i="1" s="1"/>
  <c r="F12" i="1"/>
  <c r="K12" i="1" s="1"/>
  <c r="E12" i="1"/>
  <c r="D12" i="1"/>
  <c r="D21" i="1" s="1"/>
  <c r="L21" i="1" l="1"/>
  <c r="E20" i="1"/>
  <c r="K19" i="1"/>
  <c r="C19" i="1" s="1"/>
  <c r="K13" i="1"/>
  <c r="C13" i="1" s="1"/>
  <c r="K14" i="1"/>
  <c r="C14" i="1" s="1"/>
  <c r="K16" i="1"/>
  <c r="C16" i="1" s="1"/>
  <c r="K17" i="1"/>
  <c r="T20" i="1"/>
  <c r="T21" i="1" s="1"/>
  <c r="E21" i="1"/>
  <c r="C17" i="1"/>
  <c r="K21" i="1"/>
  <c r="K20" i="1"/>
  <c r="F21" i="1"/>
  <c r="P15" i="1"/>
  <c r="C15" i="1" s="1"/>
  <c r="P12" i="1"/>
  <c r="C12" i="1" s="1"/>
  <c r="P20" i="1" l="1"/>
  <c r="P21" i="1" s="1"/>
  <c r="C20" i="1" l="1"/>
  <c r="C21" i="1" s="1"/>
</calcChain>
</file>

<file path=xl/sharedStrings.xml><?xml version="1.0" encoding="utf-8"?>
<sst xmlns="http://schemas.openxmlformats.org/spreadsheetml/2006/main" count="60" uniqueCount="59">
  <si>
    <t xml:space="preserve">SÁRVÁR VÁROS ÖNKORMÁNYZATA  </t>
  </si>
  <si>
    <t>KIADÁSI ÉS LÉTSZÁM ELŐIRÁNYZATA</t>
  </si>
  <si>
    <t>2020. év</t>
  </si>
  <si>
    <t>Ft-ban</t>
  </si>
  <si>
    <t>Sorszám</t>
  </si>
  <si>
    <t>Intézmény</t>
  </si>
  <si>
    <t>kiadás        összesen:</t>
  </si>
  <si>
    <t>ebből:</t>
  </si>
  <si>
    <t>létszám</t>
  </si>
  <si>
    <t>működési kiadások</t>
  </si>
  <si>
    <t>felhalmozási kiadások</t>
  </si>
  <si>
    <t>finanszírozási kiadások</t>
  </si>
  <si>
    <t>állandó</t>
  </si>
  <si>
    <t>közfog.</t>
  </si>
  <si>
    <t>személyi juttatások</t>
  </si>
  <si>
    <t>Munkáltatót terhelő járulékok</t>
  </si>
  <si>
    <t>dologi kiadások</t>
  </si>
  <si>
    <t>ellátottak juttatásai</t>
  </si>
  <si>
    <t>egyéb működési kiadások</t>
  </si>
  <si>
    <t>általános tartalék</t>
  </si>
  <si>
    <t>működési céltartalék</t>
  </si>
  <si>
    <t>működési kiadás összesen:</t>
  </si>
  <si>
    <t>beruházások</t>
  </si>
  <si>
    <t>felújítások</t>
  </si>
  <si>
    <t>egyéb felhalmozási kiadások</t>
  </si>
  <si>
    <t>felhalmozási tartalék</t>
  </si>
  <si>
    <t>felhalmozási kiadások összesen:</t>
  </si>
  <si>
    <t>megelőle-   gezett állami támogatás visszafizet.</t>
  </si>
  <si>
    <t>lekötött betét</t>
  </si>
  <si>
    <t>nyitó</t>
  </si>
  <si>
    <t>záró</t>
  </si>
  <si>
    <t>8 ó</t>
  </si>
  <si>
    <t>6 ó</t>
  </si>
  <si>
    <t>terhelő járulékok</t>
  </si>
  <si>
    <t>kiadások</t>
  </si>
  <si>
    <t>juttatásai</t>
  </si>
  <si>
    <t>kiadás</t>
  </si>
  <si>
    <t xml:space="preserve"> támogatás- értékű</t>
  </si>
  <si>
    <t>(fő)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</si>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</sst>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Times New Roman"/>
      <family val="1"/>
    </font>
    <font>
      <sz val="10"/>
      <name val="Arial CE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  <charset val="238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u/>
      <sz val="9"/>
      <name val="Times New Roman"/>
      <family val="1"/>
    </font>
    <font>
      <b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1" applyFont="1"/>
    <xf numFmtId="0" fontId="6" fillId="0" borderId="0" xfId="1" applyFont="1"/>
    <xf numFmtId="0" fontId="8" fillId="0" borderId="0" xfId="1" applyFont="1" applyAlignment="1"/>
    <xf numFmtId="0" fontId="9" fillId="0" borderId="0" xfId="1" applyFont="1"/>
    <xf numFmtId="0" fontId="5" fillId="0" borderId="0" xfId="0" applyFont="1" applyAlignment="1"/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/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11" fillId="0" borderId="0" xfId="1" applyFont="1" applyBorder="1" applyAlignment="1"/>
    <xf numFmtId="0" fontId="13" fillId="0" borderId="1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3" fillId="0" borderId="14" xfId="1" applyFont="1" applyBorder="1"/>
    <xf numFmtId="0" fontId="9" fillId="0" borderId="15" xfId="1" applyFont="1" applyBorder="1"/>
    <xf numFmtId="41" fontId="13" fillId="0" borderId="16" xfId="1" applyNumberFormat="1" applyFont="1" applyBorder="1"/>
    <xf numFmtId="41" fontId="3" fillId="0" borderId="14" xfId="1" applyNumberFormat="1" applyFont="1" applyBorder="1"/>
    <xf numFmtId="41" fontId="3" fillId="0" borderId="17" xfId="1" applyNumberFormat="1" applyFont="1" applyBorder="1"/>
    <xf numFmtId="41" fontId="3" fillId="0" borderId="18" xfId="1" applyNumberFormat="1" applyFont="1" applyBorder="1"/>
    <xf numFmtId="41" fontId="3" fillId="0" borderId="19" xfId="1" applyNumberFormat="1" applyFont="1" applyBorder="1"/>
    <xf numFmtId="41" fontId="3" fillId="0" borderId="18" xfId="1" applyNumberFormat="1" applyFont="1" applyFill="1" applyBorder="1"/>
    <xf numFmtId="41" fontId="3" fillId="0" borderId="20" xfId="1" applyNumberFormat="1" applyFont="1" applyBorder="1"/>
    <xf numFmtId="0" fontId="3" fillId="0" borderId="21" xfId="1" applyFont="1" applyFill="1" applyBorder="1"/>
    <xf numFmtId="0" fontId="3" fillId="0" borderId="22" xfId="1" applyFont="1" applyFill="1" applyBorder="1"/>
    <xf numFmtId="0" fontId="3" fillId="0" borderId="23" xfId="1" applyFont="1" applyFill="1" applyBorder="1"/>
    <xf numFmtId="0" fontId="3" fillId="0" borderId="24" xfId="1" applyFont="1" applyFill="1" applyBorder="1"/>
    <xf numFmtId="0" fontId="6" fillId="0" borderId="15" xfId="1" applyFont="1" applyBorder="1" applyAlignment="1">
      <alignment horizontal="left" wrapText="1"/>
    </xf>
    <xf numFmtId="41" fontId="13" fillId="0" borderId="25" xfId="1" applyNumberFormat="1" applyFont="1" applyBorder="1"/>
    <xf numFmtId="41" fontId="3" fillId="0" borderId="26" xfId="1" applyNumberFormat="1" applyFont="1" applyBorder="1"/>
    <xf numFmtId="41" fontId="3" fillId="0" borderId="27" xfId="1" applyNumberFormat="1" applyFont="1" applyBorder="1"/>
    <xf numFmtId="41" fontId="3" fillId="0" borderId="28" xfId="1" applyNumberFormat="1" applyFont="1" applyBorder="1"/>
    <xf numFmtId="41" fontId="3" fillId="0" borderId="17" xfId="1" applyNumberFormat="1" applyFont="1" applyBorder="1" applyAlignment="1">
      <alignment wrapText="1"/>
    </xf>
    <xf numFmtId="41" fontId="3" fillId="0" borderId="20" xfId="1" applyNumberFormat="1" applyFont="1" applyBorder="1" applyAlignment="1">
      <alignment wrapText="1"/>
    </xf>
    <xf numFmtId="41" fontId="3" fillId="0" borderId="29" xfId="1" applyNumberFormat="1" applyFont="1" applyBorder="1"/>
    <xf numFmtId="41" fontId="3" fillId="0" borderId="30" xfId="1" applyNumberFormat="1" applyFont="1" applyBorder="1"/>
    <xf numFmtId="0" fontId="3" fillId="0" borderId="14" xfId="1" applyFont="1" applyFill="1" applyBorder="1"/>
    <xf numFmtId="0" fontId="3" fillId="0" borderId="15" xfId="1" applyFont="1" applyFill="1" applyBorder="1"/>
    <xf numFmtId="0" fontId="3" fillId="0" borderId="17" xfId="1" applyFont="1" applyFill="1" applyBorder="1"/>
    <xf numFmtId="0" fontId="3" fillId="0" borderId="19" xfId="1" applyFont="1" applyFill="1" applyBorder="1"/>
    <xf numFmtId="0" fontId="3" fillId="0" borderId="31" xfId="1" applyFont="1" applyFill="1" applyBorder="1"/>
    <xf numFmtId="0" fontId="3" fillId="0" borderId="32" xfId="1" applyFont="1" applyFill="1" applyBorder="1"/>
    <xf numFmtId="0" fontId="9" fillId="0" borderId="15" xfId="1" applyFont="1" applyBorder="1" applyAlignment="1">
      <alignment horizontal="left"/>
    </xf>
    <xf numFmtId="41" fontId="3" fillId="0" borderId="14" xfId="1" applyNumberFormat="1" applyFont="1" applyBorder="1" applyAlignment="1"/>
    <xf numFmtId="41" fontId="13" fillId="0" borderId="25" xfId="1" applyNumberFormat="1" applyFont="1" applyFill="1" applyBorder="1"/>
    <xf numFmtId="0" fontId="9" fillId="0" borderId="15" xfId="1" applyFont="1" applyBorder="1" applyAlignment="1">
      <alignment wrapText="1"/>
    </xf>
    <xf numFmtId="0" fontId="6" fillId="0" borderId="15" xfId="1" quotePrefix="1" applyFont="1" applyBorder="1" applyAlignment="1">
      <alignment horizontal="left" wrapText="1"/>
    </xf>
    <xf numFmtId="0" fontId="14" fillId="0" borderId="15" xfId="1" applyFont="1" applyBorder="1"/>
    <xf numFmtId="41" fontId="13" fillId="0" borderId="33" xfId="1" applyNumberFormat="1" applyFont="1" applyBorder="1"/>
    <xf numFmtId="41" fontId="15" fillId="0" borderId="34" xfId="1" applyNumberFormat="1" applyFont="1" applyBorder="1"/>
    <xf numFmtId="41" fontId="15" fillId="0" borderId="35" xfId="1" applyNumberFormat="1" applyFont="1" applyBorder="1"/>
    <xf numFmtId="41" fontId="15" fillId="0" borderId="36" xfId="1" applyNumberFormat="1" applyFont="1" applyBorder="1"/>
    <xf numFmtId="41" fontId="15" fillId="0" borderId="37" xfId="1" applyNumberFormat="1" applyFont="1" applyBorder="1"/>
    <xf numFmtId="41" fontId="15" fillId="0" borderId="38" xfId="1" applyNumberFormat="1" applyFont="1" applyBorder="1"/>
    <xf numFmtId="0" fontId="15" fillId="0" borderId="34" xfId="1" applyFont="1" applyFill="1" applyBorder="1"/>
    <xf numFmtId="0" fontId="15" fillId="0" borderId="38" xfId="1" applyFont="1" applyFill="1" applyBorder="1"/>
    <xf numFmtId="0" fontId="15" fillId="0" borderId="39" xfId="1" applyFont="1" applyFill="1" applyBorder="1"/>
    <xf numFmtId="0" fontId="15" fillId="0" borderId="0" xfId="1" applyFont="1"/>
    <xf numFmtId="0" fontId="3" fillId="0" borderId="40" xfId="1" applyFont="1" applyBorder="1"/>
    <xf numFmtId="0" fontId="10" fillId="0" borderId="41" xfId="1" applyFont="1" applyBorder="1"/>
    <xf numFmtId="41" fontId="13" fillId="0" borderId="13" xfId="1" applyNumberFormat="1" applyFont="1" applyBorder="1"/>
    <xf numFmtId="41" fontId="10" fillId="0" borderId="42" xfId="1" applyNumberFormat="1" applyFont="1" applyBorder="1"/>
    <xf numFmtId="41" fontId="10" fillId="0" borderId="43" xfId="1" applyNumberFormat="1" applyFont="1" applyBorder="1"/>
    <xf numFmtId="41" fontId="10" fillId="0" borderId="8" xfId="1" applyNumberFormat="1" applyFont="1" applyBorder="1"/>
    <xf numFmtId="41" fontId="10" fillId="0" borderId="41" xfId="1" applyNumberFormat="1" applyFont="1" applyBorder="1"/>
    <xf numFmtId="0" fontId="10" fillId="0" borderId="13" xfId="1" applyFont="1" applyFill="1" applyBorder="1"/>
    <xf numFmtId="0" fontId="10" fillId="0" borderId="7" xfId="1" applyFont="1" applyFill="1" applyBorder="1"/>
    <xf numFmtId="0" fontId="10" fillId="0" borderId="44" xfId="1" applyFont="1" applyFill="1" applyBorder="1"/>
    <xf numFmtId="0" fontId="10" fillId="0" borderId="45" xfId="1" applyFont="1" applyFill="1" applyBorder="1"/>
    <xf numFmtId="3" fontId="3" fillId="0" borderId="0" xfId="1" applyNumberFormat="1" applyFont="1"/>
    <xf numFmtId="41" fontId="3" fillId="0" borderId="0" xfId="1" applyNumberFormat="1" applyFont="1"/>
    <xf numFmtId="0" fontId="3" fillId="0" borderId="0" xfId="1" applyFont="1" applyBorder="1"/>
    <xf numFmtId="3" fontId="3" fillId="0" borderId="0" xfId="1" applyNumberFormat="1" applyFont="1" applyBorder="1"/>
    <xf numFmtId="41" fontId="3" fillId="0" borderId="0" xfId="1" applyNumberFormat="1" applyFont="1" applyBorder="1"/>
    <xf numFmtId="0" fontId="3" fillId="0" borderId="0" xfId="1" applyFont="1" applyBorder="1" applyAlignment="1">
      <alignment horizontal="right"/>
    </xf>
    <xf numFmtId="41" fontId="3" fillId="0" borderId="0" xfId="1" applyNumberFormat="1" applyFont="1" applyFill="1" applyBorder="1"/>
    <xf numFmtId="0" fontId="16" fillId="0" borderId="0" xfId="1" applyFont="1" applyBorder="1"/>
    <xf numFmtId="0" fontId="13" fillId="0" borderId="0" xfId="1" applyFont="1" applyBorder="1"/>
    <xf numFmtId="0" fontId="17" fillId="0" borderId="0" xfId="1" applyFont="1" applyBorder="1"/>
    <xf numFmtId="1" fontId="17" fillId="0" borderId="0" xfId="1" applyNumberFormat="1" applyFont="1" applyBorder="1"/>
    <xf numFmtId="0" fontId="1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1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10" fillId="0" borderId="4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</cellXfs>
  <cellStyles count="16">
    <cellStyle name="Ezres 2" xfId="3"/>
    <cellStyle name="Ezres 2 2" xfId="4"/>
    <cellStyle name="Ezres 2 3" xfId="5"/>
    <cellStyle name="Ezres 3" xfId="2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1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T72"/>
  <sheetViews>
    <sheetView tabSelected="1" workbookViewId="0">
      <selection activeCell="B1" sqref="B1:T1"/>
    </sheetView>
  </sheetViews>
  <sheetFormatPr defaultRowHeight="12" x14ac:dyDescent="0.2"/>
  <cols>
    <col min="1" max="1" width="3.5703125" style="1" customWidth="1"/>
    <col min="2" max="2" width="26.140625" style="1" customWidth="1"/>
    <col min="3" max="3" width="14.5703125" style="1" customWidth="1"/>
    <col min="4" max="4" width="14.42578125" style="1" customWidth="1"/>
    <col min="5" max="5" width="14.85546875" style="1" customWidth="1"/>
    <col min="6" max="6" width="13.85546875" style="1" customWidth="1"/>
    <col min="7" max="7" width="11.7109375" style="1" customWidth="1"/>
    <col min="8" max="10" width="14.7109375" style="1" customWidth="1"/>
    <col min="11" max="11" width="14.42578125" style="1" customWidth="1"/>
    <col min="12" max="12" width="14" style="1" customWidth="1"/>
    <col min="13" max="14" width="12.5703125" style="1" customWidth="1"/>
    <col min="15" max="15" width="12.85546875" style="1" customWidth="1"/>
    <col min="16" max="16" width="13.85546875" style="1" customWidth="1"/>
    <col min="17" max="17" width="13.5703125" style="1" customWidth="1"/>
    <col min="18" max="18" width="13.7109375" style="1" customWidth="1"/>
    <col min="19" max="19" width="5.5703125" style="1" customWidth="1"/>
    <col min="20" max="20" width="5.28515625" style="1" customWidth="1"/>
    <col min="21" max="21" width="4.5703125" style="1" customWidth="1"/>
    <col min="22" max="22" width="5" style="1" customWidth="1"/>
    <col min="23" max="16384" width="9.140625" style="1"/>
  </cols>
  <sheetData>
    <row r="1" spans="1:254" s="2" customFormat="1" ht="15" customHeight="1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 s="4" customFormat="1" ht="15" customHeight="1" x14ac:dyDescent="0.25"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4" s="2" customFormat="1" ht="15" customHeight="1" x14ac:dyDescent="0.25"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s="2" customFormat="1" ht="16.5" customHeight="1" x14ac:dyDescent="0.25">
      <c r="B4" s="83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pans="1:254" s="2" customFormat="1" ht="15" customHeight="1" x14ac:dyDescent="0.25">
      <c r="B5" s="83" t="s">
        <v>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2" customFormat="1" ht="15" customHeight="1" x14ac:dyDescent="0.25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ht="12" customHeight="1" thickBot="1" x14ac:dyDescent="0.25">
      <c r="B7" s="6"/>
      <c r="C7" s="7"/>
      <c r="D7" s="7"/>
      <c r="E7" s="7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10"/>
      <c r="R7" s="7"/>
      <c r="S7" s="11"/>
      <c r="T7" s="84" t="s">
        <v>3</v>
      </c>
      <c r="U7" s="84"/>
      <c r="V7" s="84"/>
    </row>
    <row r="8" spans="1:254" ht="16.5" customHeight="1" thickBot="1" x14ac:dyDescent="0.25">
      <c r="A8" s="85" t="s">
        <v>4</v>
      </c>
      <c r="B8" s="87" t="s">
        <v>5</v>
      </c>
      <c r="C8" s="87" t="s">
        <v>6</v>
      </c>
      <c r="D8" s="93" t="s">
        <v>7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4" t="s">
        <v>8</v>
      </c>
      <c r="T8" s="95"/>
      <c r="U8" s="96"/>
      <c r="V8" s="97"/>
    </row>
    <row r="9" spans="1:254" ht="22.5" customHeight="1" thickBot="1" x14ac:dyDescent="0.25">
      <c r="A9" s="86"/>
      <c r="B9" s="88"/>
      <c r="C9" s="88"/>
      <c r="D9" s="93" t="s">
        <v>9</v>
      </c>
      <c r="E9" s="93"/>
      <c r="F9" s="93"/>
      <c r="G9" s="93"/>
      <c r="H9" s="93"/>
      <c r="I9" s="93"/>
      <c r="J9" s="93"/>
      <c r="K9" s="98"/>
      <c r="L9" s="99" t="s">
        <v>10</v>
      </c>
      <c r="M9" s="93"/>
      <c r="N9" s="93"/>
      <c r="O9" s="93"/>
      <c r="P9" s="98"/>
      <c r="Q9" s="100" t="s">
        <v>11</v>
      </c>
      <c r="R9" s="100"/>
      <c r="S9" s="101" t="s">
        <v>12</v>
      </c>
      <c r="T9" s="102"/>
      <c r="U9" s="101" t="s">
        <v>13</v>
      </c>
      <c r="V9" s="103"/>
    </row>
    <row r="10" spans="1:254" ht="38.25" customHeight="1" thickBot="1" x14ac:dyDescent="0.25">
      <c r="A10" s="86"/>
      <c r="B10" s="89"/>
      <c r="C10" s="91"/>
      <c r="D10" s="104" t="s">
        <v>14</v>
      </c>
      <c r="E10" s="104" t="s">
        <v>15</v>
      </c>
      <c r="F10" s="104" t="s">
        <v>16</v>
      </c>
      <c r="G10" s="104" t="s">
        <v>17</v>
      </c>
      <c r="H10" s="104" t="s">
        <v>18</v>
      </c>
      <c r="I10" s="104" t="s">
        <v>19</v>
      </c>
      <c r="J10" s="104" t="s">
        <v>20</v>
      </c>
      <c r="K10" s="104" t="s">
        <v>21</v>
      </c>
      <c r="L10" s="107" t="s">
        <v>22</v>
      </c>
      <c r="M10" s="107" t="s">
        <v>23</v>
      </c>
      <c r="N10" s="104" t="s">
        <v>24</v>
      </c>
      <c r="O10" s="104" t="s">
        <v>25</v>
      </c>
      <c r="P10" s="110" t="s">
        <v>26</v>
      </c>
      <c r="Q10" s="112" t="s">
        <v>27</v>
      </c>
      <c r="R10" s="114" t="s">
        <v>28</v>
      </c>
      <c r="S10" s="12" t="s">
        <v>29</v>
      </c>
      <c r="T10" s="13" t="s">
        <v>30</v>
      </c>
      <c r="U10" s="12" t="s">
        <v>31</v>
      </c>
      <c r="V10" s="14" t="s">
        <v>32</v>
      </c>
    </row>
    <row r="11" spans="1:254" ht="37.5" customHeight="1" thickBot="1" x14ac:dyDescent="0.25">
      <c r="A11" s="86"/>
      <c r="B11" s="90"/>
      <c r="C11" s="92"/>
      <c r="D11" s="105"/>
      <c r="E11" s="105" t="s">
        <v>33</v>
      </c>
      <c r="F11" s="105" t="s">
        <v>34</v>
      </c>
      <c r="G11" s="105" t="s">
        <v>35</v>
      </c>
      <c r="H11" s="106"/>
      <c r="I11" s="106"/>
      <c r="J11" s="106"/>
      <c r="K11" s="106"/>
      <c r="L11" s="108"/>
      <c r="M11" s="108" t="s">
        <v>36</v>
      </c>
      <c r="N11" s="106" t="s">
        <v>37</v>
      </c>
      <c r="O11" s="105"/>
      <c r="P11" s="111"/>
      <c r="Q11" s="113"/>
      <c r="R11" s="115"/>
      <c r="S11" s="94" t="s">
        <v>38</v>
      </c>
      <c r="T11" s="95"/>
      <c r="U11" s="94" t="s">
        <v>38</v>
      </c>
      <c r="V11" s="109"/>
    </row>
    <row r="12" spans="1:254" ht="39" customHeight="1" x14ac:dyDescent="0.25">
      <c r="A12" s="15" t="s">
        <v>39</v>
      </c>
      <c r="B12" s="16" t="s">
        <v>40</v>
      </c>
      <c r="C12" s="17">
        <f>K12+P12+Q12+R12</f>
        <v>5240509399</v>
      </c>
      <c r="D12" s="18">
        <f>75050171+1956720+159338+1059890</f>
        <v>78226119</v>
      </c>
      <c r="E12" s="19">
        <f>13986081+171216+24698+82147</f>
        <v>14264142</v>
      </c>
      <c r="F12" s="19">
        <f>799462579+2017245+7882600+12897512-2330000+5860000+4928415+38665400-431800+397845+6998350+9965537+10656400+30000000-3872116+1000000</f>
        <v>924097967</v>
      </c>
      <c r="G12" s="19">
        <f>32500000-2500000</f>
        <v>30000000</v>
      </c>
      <c r="H12" s="19">
        <f>158773573+1800000000-600000-397845-255000+1572377+737000</f>
        <v>1959830105</v>
      </c>
      <c r="I12" s="20">
        <f>4838294+76412034+7495756-21341083+43998213+6304200+5821000-3867973-4954334-75340+508050-906000-773400+61506500+647072-315000+40000000-57142876-13000000+3965046</f>
        <v>149120159</v>
      </c>
      <c r="J12" s="20">
        <v>0</v>
      </c>
      <c r="K12" s="21">
        <f>SUM(D12:J12)</f>
        <v>3155538492</v>
      </c>
      <c r="L12" s="18">
        <f>363359131+471650000+6573690+89928840+9730588+20314893+3872116</f>
        <v>965429258</v>
      </c>
      <c r="M12" s="19">
        <f>476826790+1472500+20936+9648758+40000000+431800+10998200</f>
        <v>539398984</v>
      </c>
      <c r="N12" s="19">
        <v>80045000</v>
      </c>
      <c r="O12" s="22">
        <v>471749384</v>
      </c>
      <c r="P12" s="21">
        <f>SUM(L12:O12)</f>
        <v>2056622626</v>
      </c>
      <c r="Q12" s="23">
        <v>28348281</v>
      </c>
      <c r="R12" s="20">
        <f>300000000-300000000</f>
        <v>0</v>
      </c>
      <c r="S12" s="24">
        <v>3</v>
      </c>
      <c r="T12" s="25">
        <v>3</v>
      </c>
      <c r="U12" s="26">
        <v>6</v>
      </c>
      <c r="V12" s="27"/>
    </row>
    <row r="13" spans="1:254" ht="39" customHeight="1" x14ac:dyDescent="0.25">
      <c r="A13" s="15" t="s">
        <v>41</v>
      </c>
      <c r="B13" s="28" t="s">
        <v>42</v>
      </c>
      <c r="C13" s="29">
        <f>K13+P13+Q13+R13</f>
        <v>486533680</v>
      </c>
      <c r="D13" s="30">
        <f>356597947+19000-1350000+13200+685460+5744800-2586577-57000+6600-635151+6600-2471812-610035-29561486</f>
        <v>325801546</v>
      </c>
      <c r="E13" s="31">
        <f>68443062+3325+2245+1125296+1023+1024-8887688</f>
        <v>60688287</v>
      </c>
      <c r="F13" s="31">
        <f>61821393-817614-2000000-5000000+1350000+999966+617000+632000+610035-1550826-773</f>
        <v>56661181</v>
      </c>
      <c r="G13" s="31"/>
      <c r="H13" s="31">
        <v>19731146</v>
      </c>
      <c r="I13" s="32"/>
      <c r="J13" s="32"/>
      <c r="K13" s="21">
        <f t="shared" ref="K13:K20" si="0">SUM(D13:H13)</f>
        <v>462882160</v>
      </c>
      <c r="L13" s="30">
        <f>8000000+3617500+1783480+2586577+57000+635151+2471812</f>
        <v>19151520</v>
      </c>
      <c r="M13" s="31">
        <v>4500000</v>
      </c>
      <c r="N13" s="33"/>
      <c r="O13" s="34"/>
      <c r="P13" s="21">
        <f t="shared" ref="P13:P19" si="1">SUM(L13:N13)</f>
        <v>23651520</v>
      </c>
      <c r="Q13" s="35"/>
      <c r="R13" s="36"/>
      <c r="S13" s="37">
        <v>62</v>
      </c>
      <c r="T13" s="38">
        <v>60</v>
      </c>
      <c r="U13" s="39"/>
      <c r="V13" s="40"/>
    </row>
    <row r="14" spans="1:254" ht="46.5" customHeight="1" x14ac:dyDescent="0.25">
      <c r="A14" s="15" t="s">
        <v>43</v>
      </c>
      <c r="B14" s="28" t="s">
        <v>44</v>
      </c>
      <c r="C14" s="29">
        <f t="shared" ref="C14:C19" si="2">K14+P14+Q14+R14</f>
        <v>176561658</v>
      </c>
      <c r="D14" s="18">
        <f>34066350+302403</f>
        <v>34368753</v>
      </c>
      <c r="E14" s="19">
        <f>6197007+46872</f>
        <v>6243879</v>
      </c>
      <c r="F14" s="19">
        <f>121771830+11885965+2250861-1166130</f>
        <v>134742526</v>
      </c>
      <c r="G14" s="19"/>
      <c r="H14" s="19"/>
      <c r="I14" s="20"/>
      <c r="J14" s="20"/>
      <c r="K14" s="21">
        <f t="shared" si="0"/>
        <v>175355158</v>
      </c>
      <c r="L14" s="18">
        <v>1206500</v>
      </c>
      <c r="M14" s="19"/>
      <c r="N14" s="19"/>
      <c r="O14" s="20"/>
      <c r="P14" s="21">
        <f t="shared" si="1"/>
        <v>1206500</v>
      </c>
      <c r="Q14" s="23"/>
      <c r="R14" s="20"/>
      <c r="S14" s="41">
        <v>8</v>
      </c>
      <c r="T14" s="42">
        <v>8</v>
      </c>
      <c r="U14" s="39"/>
      <c r="V14" s="40"/>
    </row>
    <row r="15" spans="1:254" ht="39" customHeight="1" x14ac:dyDescent="0.25">
      <c r="A15" s="15" t="s">
        <v>45</v>
      </c>
      <c r="B15" s="43" t="s">
        <v>46</v>
      </c>
      <c r="C15" s="29">
        <f>K15+P15</f>
        <v>116605986</v>
      </c>
      <c r="D15" s="44">
        <f>75959122+127300+774040+101400+443876+1670145+42300+266889+42200+266889</f>
        <v>79694161</v>
      </c>
      <c r="E15" s="19">
        <f>14378951+22278+135457+17253+75010+258872+6556+41368+6542+41367</f>
        <v>14983654</v>
      </c>
      <c r="F15" s="19">
        <f>15242910-108500-587402+5027</f>
        <v>14552035</v>
      </c>
      <c r="G15" s="19"/>
      <c r="H15" s="19">
        <v>6180234</v>
      </c>
      <c r="I15" s="20"/>
      <c r="J15" s="20"/>
      <c r="K15" s="21">
        <f t="shared" si="0"/>
        <v>115410084</v>
      </c>
      <c r="L15" s="18">
        <f>300000+308500+587402</f>
        <v>1195902</v>
      </c>
      <c r="M15" s="19">
        <f>200000-200000</f>
        <v>0</v>
      </c>
      <c r="N15" s="19"/>
      <c r="O15" s="20"/>
      <c r="P15" s="21">
        <f t="shared" si="1"/>
        <v>1195902</v>
      </c>
      <c r="Q15" s="23"/>
      <c r="R15" s="20"/>
      <c r="S15" s="37">
        <v>22</v>
      </c>
      <c r="T15" s="38">
        <v>22</v>
      </c>
      <c r="U15" s="39"/>
      <c r="V15" s="40"/>
    </row>
    <row r="16" spans="1:254" ht="39" customHeight="1" x14ac:dyDescent="0.25">
      <c r="A16" s="15" t="s">
        <v>47</v>
      </c>
      <c r="B16" s="28" t="s">
        <v>48</v>
      </c>
      <c r="C16" s="45">
        <f t="shared" si="2"/>
        <v>336212539</v>
      </c>
      <c r="D16" s="18">
        <f>156538167+249002+6943283+1531915+237600+4540523+631800+3450000+4000000+118800+3347520+131500+3326890+58530</f>
        <v>185105530</v>
      </c>
      <c r="E16" s="19">
        <f>26968929+43575+1215075+268085+40392+764763+97929+534750+700000+18415+518866+20383+515664</f>
        <v>31706826</v>
      </c>
      <c r="F16" s="19">
        <f>60832519+2700000+4199000+2474575+13832957-658630+120000-330346+60000+2421432+2645639+146566</f>
        <v>88443712</v>
      </c>
      <c r="G16" s="19"/>
      <c r="H16" s="19">
        <v>23736996</v>
      </c>
      <c r="I16" s="20"/>
      <c r="J16" s="20"/>
      <c r="K16" s="21">
        <f t="shared" si="0"/>
        <v>328993064</v>
      </c>
      <c r="L16" s="18">
        <f>1540000+4351000+658630+330346+78568+260931</f>
        <v>7219475</v>
      </c>
      <c r="M16" s="19"/>
      <c r="N16" s="19"/>
      <c r="O16" s="20"/>
      <c r="P16" s="21">
        <f t="shared" si="1"/>
        <v>7219475</v>
      </c>
      <c r="Q16" s="23"/>
      <c r="R16" s="20"/>
      <c r="S16" s="37">
        <v>46</v>
      </c>
      <c r="T16" s="38">
        <v>46</v>
      </c>
      <c r="U16" s="39"/>
      <c r="V16" s="40"/>
    </row>
    <row r="17" spans="1:22" ht="39" customHeight="1" x14ac:dyDescent="0.25">
      <c r="A17" s="15" t="s">
        <v>49</v>
      </c>
      <c r="B17" s="46" t="s">
        <v>50</v>
      </c>
      <c r="C17" s="29">
        <f t="shared" si="2"/>
        <v>298780334</v>
      </c>
      <c r="D17" s="18">
        <f>187213217+39700+38400+2804445+2143692+8564011+19200+1315440+19200</f>
        <v>202157305</v>
      </c>
      <c r="E17" s="19">
        <f>34262313+6948+6528+434689+332271+1917175+2976+203893+2976</f>
        <v>37169769</v>
      </c>
      <c r="F17" s="19">
        <f>46079771+1561864+2490792-185773-1082001-2250861-108626</f>
        <v>46505166</v>
      </c>
      <c r="G17" s="19"/>
      <c r="H17" s="19">
        <v>9996810</v>
      </c>
      <c r="I17" s="20"/>
      <c r="J17" s="20"/>
      <c r="K17" s="21">
        <f t="shared" si="0"/>
        <v>295829050</v>
      </c>
      <c r="L17" s="18">
        <f>300000+1383510+185773+1082001</f>
        <v>2951284</v>
      </c>
      <c r="M17" s="19"/>
      <c r="N17" s="19"/>
      <c r="O17" s="20"/>
      <c r="P17" s="21">
        <f t="shared" si="1"/>
        <v>2951284</v>
      </c>
      <c r="Q17" s="23"/>
      <c r="R17" s="20"/>
      <c r="S17" s="37">
        <v>55</v>
      </c>
      <c r="T17" s="38">
        <f>56+14</f>
        <v>70</v>
      </c>
      <c r="U17" s="39"/>
      <c r="V17" s="40"/>
    </row>
    <row r="18" spans="1:22" ht="39" customHeight="1" x14ac:dyDescent="0.25">
      <c r="A18" s="15" t="s">
        <v>51</v>
      </c>
      <c r="B18" s="46" t="s">
        <v>52</v>
      </c>
      <c r="C18" s="29">
        <f t="shared" si="2"/>
        <v>163038811</v>
      </c>
      <c r="D18" s="18">
        <f>113118227+3348894-8564011+1872675-1165778</f>
        <v>108610007</v>
      </c>
      <c r="E18" s="19">
        <f>22755868+519079-1917175+290265</f>
        <v>21648037</v>
      </c>
      <c r="F18" s="19">
        <f>17672105+304800-2490792-21897+111897-168779</f>
        <v>15407334</v>
      </c>
      <c r="G18" s="19"/>
      <c r="H18" s="19">
        <v>15240038</v>
      </c>
      <c r="I18" s="20"/>
      <c r="J18" s="20"/>
      <c r="K18" s="21">
        <f t="shared" si="0"/>
        <v>160905416</v>
      </c>
      <c r="L18" s="18">
        <f>1016000+926719+21897+168779</f>
        <v>2133395</v>
      </c>
      <c r="M18" s="19"/>
      <c r="N18" s="19"/>
      <c r="O18" s="20"/>
      <c r="P18" s="21">
        <f t="shared" si="1"/>
        <v>2133395</v>
      </c>
      <c r="Q18" s="23"/>
      <c r="R18" s="20"/>
      <c r="S18" s="37">
        <v>33</v>
      </c>
      <c r="T18" s="38">
        <f>33-10</f>
        <v>23</v>
      </c>
      <c r="U18" s="39"/>
      <c r="V18" s="40"/>
    </row>
    <row r="19" spans="1:22" ht="39" customHeight="1" x14ac:dyDescent="0.25">
      <c r="A19" s="15" t="s">
        <v>53</v>
      </c>
      <c r="B19" s="47" t="s">
        <v>54</v>
      </c>
      <c r="C19" s="29">
        <f t="shared" si="2"/>
        <v>244142303</v>
      </c>
      <c r="D19" s="18">
        <f>99911407+104401+2906698+1896500+70800+1778023+322000+23600+47200+1138080+272503+44033+1185626+1408643</f>
        <v>111109514</v>
      </c>
      <c r="E19" s="19">
        <f>19595061+18270+508672+331888+12390+299306+49910+3658+7316+176403+42234+6825+183772+258385</f>
        <v>21494090</v>
      </c>
      <c r="F19" s="19">
        <f>83507155+200000-1500000+195000+7403530+315000+1974149</f>
        <v>92094834</v>
      </c>
      <c r="G19" s="19"/>
      <c r="H19" s="19">
        <v>1526810</v>
      </c>
      <c r="I19" s="20"/>
      <c r="J19" s="20"/>
      <c r="K19" s="21">
        <f t="shared" si="0"/>
        <v>226225248</v>
      </c>
      <c r="L19" s="18">
        <f>589000+3900000+934000+1436000+860000+1578740+5059000+3560315</f>
        <v>17917055</v>
      </c>
      <c r="M19" s="19"/>
      <c r="N19" s="19"/>
      <c r="O19" s="20"/>
      <c r="P19" s="21">
        <f t="shared" si="1"/>
        <v>17917055</v>
      </c>
      <c r="Q19" s="23"/>
      <c r="R19" s="20"/>
      <c r="S19" s="37">
        <v>32</v>
      </c>
      <c r="T19" s="38">
        <v>32</v>
      </c>
      <c r="U19" s="39">
        <v>1</v>
      </c>
      <c r="V19" s="40"/>
    </row>
    <row r="20" spans="1:22" s="58" customFormat="1" ht="39" customHeight="1" thickBot="1" x14ac:dyDescent="0.3">
      <c r="A20" s="15" t="s">
        <v>55</v>
      </c>
      <c r="B20" s="48" t="s">
        <v>56</v>
      </c>
      <c r="C20" s="49">
        <f>K20+P20+Q20+R20</f>
        <v>1335341631</v>
      </c>
      <c r="D20" s="50">
        <f>D14+D15+D16+D17+D18+D19</f>
        <v>721045270</v>
      </c>
      <c r="E20" s="51">
        <f>E14+E15+E16+E17+E18+E19</f>
        <v>133246255</v>
      </c>
      <c r="F20" s="51">
        <f>F14+F15+F16+F17+F18+F19</f>
        <v>391745607</v>
      </c>
      <c r="G20" s="51">
        <f>G14+G15+G16+G17+G18+G19</f>
        <v>0</v>
      </c>
      <c r="H20" s="51">
        <f>H14+H15+H16+H17+H18+H19</f>
        <v>56680888</v>
      </c>
      <c r="I20" s="52"/>
      <c r="J20" s="52"/>
      <c r="K20" s="21">
        <f t="shared" si="0"/>
        <v>1302718020</v>
      </c>
      <c r="L20" s="50">
        <f>SUM(L14:L19)</f>
        <v>32623611</v>
      </c>
      <c r="M20" s="50">
        <f>SUM(M14:M19)</f>
        <v>0</v>
      </c>
      <c r="N20" s="52"/>
      <c r="O20" s="52"/>
      <c r="P20" s="53">
        <f>P14+P15+P16+P17+P18+P19</f>
        <v>32623611</v>
      </c>
      <c r="Q20" s="51"/>
      <c r="R20" s="54"/>
      <c r="S20" s="55">
        <f>S14+S15+S16+S17+S18+S19</f>
        <v>196</v>
      </c>
      <c r="T20" s="56">
        <f>T14+T15+T16+T17+T18+T19</f>
        <v>201</v>
      </c>
      <c r="U20" s="56">
        <f>U14+U15+U16+U17+U18+U19</f>
        <v>1</v>
      </c>
      <c r="V20" s="57"/>
    </row>
    <row r="21" spans="1:22" ht="39" customHeight="1" thickTop="1" thickBot="1" x14ac:dyDescent="0.25">
      <c r="A21" s="59" t="s">
        <v>57</v>
      </c>
      <c r="B21" s="60" t="s">
        <v>58</v>
      </c>
      <c r="C21" s="61">
        <f t="shared" ref="C21:H21" si="3">C12+C13+C20</f>
        <v>7062384710</v>
      </c>
      <c r="D21" s="62">
        <f t="shared" si="3"/>
        <v>1125072935</v>
      </c>
      <c r="E21" s="63">
        <f t="shared" si="3"/>
        <v>208198684</v>
      </c>
      <c r="F21" s="63">
        <f t="shared" si="3"/>
        <v>1372504755</v>
      </c>
      <c r="G21" s="63">
        <f t="shared" si="3"/>
        <v>30000000</v>
      </c>
      <c r="H21" s="63">
        <f t="shared" si="3"/>
        <v>2036242139</v>
      </c>
      <c r="I21" s="64">
        <f>I12+I14</f>
        <v>149120159</v>
      </c>
      <c r="J21" s="64">
        <f>J12+J14</f>
        <v>0</v>
      </c>
      <c r="K21" s="63">
        <f>K12+K13+K20</f>
        <v>4921138672</v>
      </c>
      <c r="L21" s="62">
        <f>L12+L13+L20</f>
        <v>1017204389</v>
      </c>
      <c r="M21" s="63">
        <f>M12+M13+M20</f>
        <v>543898984</v>
      </c>
      <c r="N21" s="63">
        <f>N12+N14</f>
        <v>80045000</v>
      </c>
      <c r="O21" s="64">
        <f>O12+O14</f>
        <v>471749384</v>
      </c>
      <c r="P21" s="63">
        <f t="shared" ref="P21:U21" si="4">P12+P13+P20</f>
        <v>2112897757</v>
      </c>
      <c r="Q21" s="63">
        <f t="shared" si="4"/>
        <v>28348281</v>
      </c>
      <c r="R21" s="65">
        <f t="shared" si="4"/>
        <v>0</v>
      </c>
      <c r="S21" s="66">
        <f t="shared" si="4"/>
        <v>261</v>
      </c>
      <c r="T21" s="67">
        <f t="shared" si="4"/>
        <v>264</v>
      </c>
      <c r="U21" s="68">
        <f t="shared" si="4"/>
        <v>7</v>
      </c>
      <c r="V21" s="69"/>
    </row>
    <row r="22" spans="1:22" ht="48" customHeight="1" x14ac:dyDescent="0.2">
      <c r="C22" s="70"/>
      <c r="D22" s="71"/>
      <c r="P22" s="71"/>
    </row>
    <row r="23" spans="1:22" s="72" customFormat="1" x14ac:dyDescent="0.2">
      <c r="C23" s="73"/>
      <c r="D23" s="74"/>
      <c r="E23" s="74"/>
      <c r="I23" s="74"/>
    </row>
    <row r="24" spans="1:22" s="72" customFormat="1" x14ac:dyDescent="0.2">
      <c r="B24" s="75"/>
      <c r="C24" s="74"/>
      <c r="D24" s="74"/>
      <c r="E24" s="74"/>
      <c r="F24" s="74"/>
      <c r="G24" s="74"/>
      <c r="H24" s="74"/>
      <c r="I24" s="74"/>
      <c r="J24" s="74"/>
      <c r="K24" s="74"/>
    </row>
    <row r="25" spans="1:22" s="72" customFormat="1" x14ac:dyDescent="0.2">
      <c r="C25" s="74"/>
      <c r="E25" s="74"/>
      <c r="F25" s="74"/>
      <c r="G25" s="74"/>
      <c r="J25" s="74"/>
    </row>
    <row r="26" spans="1:22" s="72" customFormat="1" x14ac:dyDescent="0.2">
      <c r="C26" s="76"/>
      <c r="D26" s="74"/>
      <c r="E26" s="74"/>
      <c r="P26" s="74"/>
    </row>
    <row r="27" spans="1:22" s="72" customFormat="1" x14ac:dyDescent="0.2">
      <c r="C27" s="74"/>
    </row>
    <row r="28" spans="1:22" s="72" customFormat="1" x14ac:dyDescent="0.2">
      <c r="E28" s="73"/>
      <c r="F28" s="74"/>
    </row>
    <row r="29" spans="1:22" s="72" customFormat="1" x14ac:dyDescent="0.2"/>
    <row r="30" spans="1:22" s="72" customFormat="1" x14ac:dyDescent="0.2">
      <c r="C30" s="74"/>
    </row>
    <row r="31" spans="1:22" s="72" customFormat="1" x14ac:dyDescent="0.2">
      <c r="D31" s="74"/>
      <c r="E31" s="74"/>
    </row>
    <row r="32" spans="1:22" s="72" customFormat="1" x14ac:dyDescent="0.2"/>
    <row r="33" spans="2:5" s="72" customFormat="1" x14ac:dyDescent="0.2">
      <c r="C33" s="74"/>
    </row>
    <row r="34" spans="2:5" s="72" customFormat="1" x14ac:dyDescent="0.2">
      <c r="E34" s="74"/>
    </row>
    <row r="35" spans="2:5" s="72" customFormat="1" ht="27" customHeight="1" x14ac:dyDescent="0.2"/>
    <row r="36" spans="2:5" s="72" customFormat="1" ht="37.5" customHeight="1" x14ac:dyDescent="0.2"/>
    <row r="37" spans="2:5" s="72" customFormat="1" ht="39.75" customHeight="1" x14ac:dyDescent="0.2"/>
    <row r="38" spans="2:5" s="72" customFormat="1" x14ac:dyDescent="0.2"/>
    <row r="39" spans="2:5" s="72" customFormat="1" ht="16.5" customHeight="1" x14ac:dyDescent="0.2"/>
    <row r="40" spans="2:5" s="72" customFormat="1" ht="18.75" customHeight="1" x14ac:dyDescent="0.2"/>
    <row r="41" spans="2:5" s="72" customFormat="1" x14ac:dyDescent="0.2">
      <c r="B41" s="77"/>
    </row>
    <row r="42" spans="2:5" s="72" customFormat="1" x14ac:dyDescent="0.2"/>
    <row r="43" spans="2:5" s="72" customFormat="1" x14ac:dyDescent="0.2"/>
    <row r="44" spans="2:5" s="72" customFormat="1" x14ac:dyDescent="0.2"/>
    <row r="45" spans="2:5" s="72" customFormat="1" x14ac:dyDescent="0.2"/>
    <row r="46" spans="2:5" s="72" customFormat="1" x14ac:dyDescent="0.2"/>
    <row r="47" spans="2:5" s="72" customFormat="1" x14ac:dyDescent="0.2">
      <c r="C47" s="78"/>
    </row>
    <row r="48" spans="2:5" s="72" customFormat="1" x14ac:dyDescent="0.2"/>
    <row r="49" spans="2:3" s="72" customFormat="1" x14ac:dyDescent="0.2">
      <c r="C49" s="78"/>
    </row>
    <row r="50" spans="2:3" s="72" customFormat="1" ht="18.75" customHeight="1" x14ac:dyDescent="0.25">
      <c r="B50" s="78"/>
      <c r="C50" s="79"/>
    </row>
    <row r="51" spans="2:3" s="72" customFormat="1" ht="18.75" customHeight="1" x14ac:dyDescent="0.2">
      <c r="B51" s="78"/>
    </row>
    <row r="52" spans="2:3" s="72" customFormat="1" ht="15.75" x14ac:dyDescent="0.25">
      <c r="C52" s="80"/>
    </row>
    <row r="53" spans="2:3" s="72" customFormat="1" x14ac:dyDescent="0.2"/>
    <row r="54" spans="2:3" s="72" customFormat="1" x14ac:dyDescent="0.2"/>
    <row r="56" spans="2:3" x14ac:dyDescent="0.2">
      <c r="B56" s="81"/>
    </row>
    <row r="58" spans="2:3" x14ac:dyDescent="0.2">
      <c r="B58" s="72"/>
    </row>
    <row r="59" spans="2:3" x14ac:dyDescent="0.2">
      <c r="B59" s="72"/>
    </row>
    <row r="60" spans="2:3" x14ac:dyDescent="0.2">
      <c r="B60" s="72"/>
    </row>
    <row r="61" spans="2:3" x14ac:dyDescent="0.2">
      <c r="B61" s="72"/>
    </row>
    <row r="63" spans="2:3" ht="15.75" x14ac:dyDescent="0.25">
      <c r="C63" s="79"/>
    </row>
    <row r="64" spans="2:3" ht="15.75" x14ac:dyDescent="0.25">
      <c r="C64" s="80"/>
    </row>
    <row r="72" ht="29.25" customHeight="1" x14ac:dyDescent="0.2"/>
  </sheetData>
  <mergeCells count="33">
    <mergeCell ref="U11:V11"/>
    <mergeCell ref="M10:M11"/>
    <mergeCell ref="N10:N11"/>
    <mergeCell ref="O10:O11"/>
    <mergeCell ref="P10:P11"/>
    <mergeCell ref="Q10:Q11"/>
    <mergeCell ref="R10:R11"/>
    <mergeCell ref="I10:I11"/>
    <mergeCell ref="J10:J11"/>
    <mergeCell ref="K10:K11"/>
    <mergeCell ref="L10:L11"/>
    <mergeCell ref="S11:T11"/>
    <mergeCell ref="T7:V7"/>
    <mergeCell ref="A8:A11"/>
    <mergeCell ref="B8:B11"/>
    <mergeCell ref="C8:C11"/>
    <mergeCell ref="D8:R8"/>
    <mergeCell ref="S8:V8"/>
    <mergeCell ref="D9:K9"/>
    <mergeCell ref="L9:P9"/>
    <mergeCell ref="Q9:R9"/>
    <mergeCell ref="S9:T9"/>
    <mergeCell ref="U9:V9"/>
    <mergeCell ref="D10:D11"/>
    <mergeCell ref="E10:E11"/>
    <mergeCell ref="F10:F11"/>
    <mergeCell ref="G10:G11"/>
    <mergeCell ref="H10:H11"/>
    <mergeCell ref="B1:T1"/>
    <mergeCell ref="B3:V3"/>
    <mergeCell ref="B4:V4"/>
    <mergeCell ref="B5:V5"/>
    <mergeCell ref="B6:V6"/>
  </mergeCells>
  <pageMargins left="0.11811023622047245" right="0.11811023622047245" top="0.74803149606299213" bottom="0.74803149606299213" header="0.31496062992125984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44.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2021-05-14T08:48:04Z</dcterms:created>
  <dcterms:modified xsi:type="dcterms:W3CDTF">2021-05-20T10:57:10Z</dcterms:modified>
</cp:coreProperties>
</file>