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6. mellékle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R22" i="1"/>
  <c r="Q22" i="1"/>
  <c r="M22" i="1"/>
  <c r="I22" i="1"/>
  <c r="U21" i="1"/>
  <c r="T21" i="1"/>
  <c r="T22" i="1" s="1"/>
  <c r="S21" i="1"/>
  <c r="S22" i="1" s="1"/>
  <c r="M21" i="1"/>
  <c r="L21" i="1"/>
  <c r="L20" i="1"/>
  <c r="P20" i="1" s="1"/>
  <c r="K20" i="1"/>
  <c r="C20" i="1" s="1"/>
  <c r="F20" i="1"/>
  <c r="E20" i="1"/>
  <c r="D20" i="1"/>
  <c r="T19" i="1"/>
  <c r="L19" i="1"/>
  <c r="P19" i="1" s="1"/>
  <c r="K19" i="1"/>
  <c r="F19" i="1"/>
  <c r="E19" i="1"/>
  <c r="D19" i="1"/>
  <c r="T18" i="1"/>
  <c r="L18" i="1"/>
  <c r="P18" i="1" s="1"/>
  <c r="C18" i="1" s="1"/>
  <c r="K18" i="1"/>
  <c r="F18" i="1"/>
  <c r="E18" i="1"/>
  <c r="D18" i="1"/>
  <c r="P17" i="1"/>
  <c r="L17" i="1"/>
  <c r="F17" i="1"/>
  <c r="K17" i="1" s="1"/>
  <c r="C17" i="1" s="1"/>
  <c r="E17" i="1"/>
  <c r="D17" i="1"/>
  <c r="P16" i="1"/>
  <c r="F16" i="1"/>
  <c r="E16" i="1"/>
  <c r="E21" i="1" s="1"/>
  <c r="E22" i="1" s="1"/>
  <c r="D16" i="1"/>
  <c r="K16" i="1" s="1"/>
  <c r="C16" i="1" s="1"/>
  <c r="L15" i="1"/>
  <c r="P15" i="1" s="1"/>
  <c r="K15" i="1"/>
  <c r="C15" i="1" s="1"/>
  <c r="F15" i="1"/>
  <c r="F21" i="1" s="1"/>
  <c r="L14" i="1"/>
  <c r="P14" i="1" s="1"/>
  <c r="F14" i="1"/>
  <c r="E14" i="1"/>
  <c r="D14" i="1"/>
  <c r="K14" i="1" s="1"/>
  <c r="O13" i="1"/>
  <c r="O22" i="1" s="1"/>
  <c r="N13" i="1"/>
  <c r="N22" i="1" s="1"/>
  <c r="M13" i="1"/>
  <c r="L13" i="1"/>
  <c r="L22" i="1" s="1"/>
  <c r="J13" i="1"/>
  <c r="J22" i="1" s="1"/>
  <c r="I13" i="1"/>
  <c r="H13" i="1"/>
  <c r="H22" i="1" s="1"/>
  <c r="G13" i="1"/>
  <c r="G22" i="1" s="1"/>
  <c r="F13" i="1"/>
  <c r="F22" i="1" s="1"/>
  <c r="E13" i="1"/>
  <c r="D13" i="1"/>
  <c r="C14" i="1" l="1"/>
  <c r="C19" i="1"/>
  <c r="P21" i="1"/>
  <c r="K13" i="1"/>
  <c r="P13" i="1"/>
  <c r="D21" i="1"/>
  <c r="K21" i="1" s="1"/>
  <c r="C21" i="1" s="1"/>
  <c r="P22" i="1" l="1"/>
  <c r="D22" i="1"/>
  <c r="D25" i="1" s="1"/>
  <c r="K22" i="1"/>
  <c r="C13" i="1"/>
  <c r="C22" i="1" s="1"/>
  <c r="C33" i="1" l="1"/>
  <c r="D28" i="1"/>
</calcChain>
</file>

<file path=xl/sharedStrings.xml><?xml version="1.0" encoding="utf-8"?>
<sst xmlns="http://schemas.openxmlformats.org/spreadsheetml/2006/main" count="60" uniqueCount="59">
  <si>
    <t xml:space="preserve">SÁRVÁR VÁROS ÖNKORMÁNYZATA  </t>
  </si>
  <si>
    <t>KIADÁSI ÉS LÉTSZÁM ELŐIRÁNYZATA</t>
  </si>
  <si>
    <t>2021. év</t>
  </si>
  <si>
    <t>Ft-ban</t>
  </si>
  <si>
    <t>Sorszám</t>
  </si>
  <si>
    <t>Intézmény</t>
  </si>
  <si>
    <t>kiadás        összesen:</t>
  </si>
  <si>
    <t>ebből:</t>
  </si>
  <si>
    <t>létszám</t>
  </si>
  <si>
    <t>működési kiadások</t>
  </si>
  <si>
    <t>felhalmozási kiadások</t>
  </si>
  <si>
    <t>finanszírozási kiadások</t>
  </si>
  <si>
    <t>állandó</t>
  </si>
  <si>
    <t>közfog.</t>
  </si>
  <si>
    <t>személyi juttatások</t>
  </si>
  <si>
    <t>Munkáltatót terhelő járulékok</t>
  </si>
  <si>
    <t>dologi kiadások</t>
  </si>
  <si>
    <t>ellátottak juttatásai</t>
  </si>
  <si>
    <t>egyéb működési kiadások</t>
  </si>
  <si>
    <t>általános tartalék</t>
  </si>
  <si>
    <t>működési céltartalék</t>
  </si>
  <si>
    <t>működési kiadás összesen:</t>
  </si>
  <si>
    <t>beruházások</t>
  </si>
  <si>
    <t>felújítások</t>
  </si>
  <si>
    <t>egyéb felhalmozási kiadások</t>
  </si>
  <si>
    <t>felhalmozási tartalék</t>
  </si>
  <si>
    <t>felhalmozási kiadások összesen:</t>
  </si>
  <si>
    <t>megelőle-   gezett állami támogatás visszafizet.</t>
  </si>
  <si>
    <t>likviditási célú folyószámla hitel törlesztése</t>
  </si>
  <si>
    <t>nyitó</t>
  </si>
  <si>
    <t>záró</t>
  </si>
  <si>
    <t>8 ó</t>
  </si>
  <si>
    <t>6 ó</t>
  </si>
  <si>
    <t>terhelő járulékok</t>
  </si>
  <si>
    <t>kiadások</t>
  </si>
  <si>
    <t>juttatásai</t>
  </si>
  <si>
    <t>kiadás</t>
  </si>
  <si>
    <t xml:space="preserve"> támogatás- értékű</t>
  </si>
  <si>
    <t>(fő)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</si>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</sst>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_F_t_-;\-* #,##0\ _F_t_-;_-* &quot;-&quot;\ _F_t_-;_-@_-"/>
  </numFmts>
  <fonts count="19" x14ac:knownFonts="1"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sz val="10"/>
      <name val="Arial CE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u/>
      <sz val="9"/>
      <name val="Times New Roman"/>
      <family val="1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2" applyFont="1"/>
    <xf numFmtId="0" fontId="2" fillId="0" borderId="0" xfId="2" applyFont="1" applyAlignment="1"/>
    <xf numFmtId="0" fontId="4" fillId="0" borderId="0" xfId="0" applyFont="1" applyAlignment="1">
      <alignment horizontal="center"/>
    </xf>
    <xf numFmtId="0" fontId="6" fillId="0" borderId="0" xfId="2" applyFont="1"/>
    <xf numFmtId="0" fontId="8" fillId="0" borderId="0" xfId="2" applyFont="1" applyAlignment="1"/>
    <xf numFmtId="0" fontId="9" fillId="0" borderId="0" xfId="2" applyFont="1"/>
    <xf numFmtId="0" fontId="4" fillId="0" borderId="0" xfId="0" applyFont="1" applyAlignment="1"/>
    <xf numFmtId="0" fontId="2" fillId="0" borderId="0" xfId="2" applyFont="1" applyAlignment="1">
      <alignment horizontal="center"/>
    </xf>
    <xf numFmtId="0" fontId="10" fillId="0" borderId="0" xfId="2" applyFont="1" applyAlignment="1">
      <alignment horizontal="centerContinuous"/>
    </xf>
    <xf numFmtId="0" fontId="10" fillId="0" borderId="0" xfId="2" applyFont="1" applyAlignment="1"/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1" fillId="0" borderId="0" xfId="2" applyFont="1" applyBorder="1" applyAlignment="1"/>
    <xf numFmtId="0" fontId="13" fillId="0" borderId="12" xfId="2" applyFont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2" fillId="0" borderId="14" xfId="2" applyFont="1" applyBorder="1"/>
    <xf numFmtId="0" fontId="9" fillId="0" borderId="15" xfId="2" applyFont="1" applyBorder="1"/>
    <xf numFmtId="166" fontId="13" fillId="0" borderId="16" xfId="2" applyNumberFormat="1" applyFont="1" applyBorder="1"/>
    <xf numFmtId="166" fontId="2" fillId="0" borderId="14" xfId="2" applyNumberFormat="1" applyFont="1" applyFill="1" applyBorder="1"/>
    <xf numFmtId="166" fontId="2" fillId="0" borderId="17" xfId="2" applyNumberFormat="1" applyFont="1" applyFill="1" applyBorder="1"/>
    <xf numFmtId="166" fontId="2" fillId="0" borderId="17" xfId="2" applyNumberFormat="1" applyFont="1" applyBorder="1"/>
    <xf numFmtId="166" fontId="2" fillId="0" borderId="18" xfId="2" applyNumberFormat="1" applyFont="1" applyBorder="1"/>
    <xf numFmtId="166" fontId="2" fillId="0" borderId="19" xfId="2" applyNumberFormat="1" applyFont="1" applyBorder="1"/>
    <xf numFmtId="166" fontId="2" fillId="0" borderId="14" xfId="2" applyNumberFormat="1" applyFont="1" applyBorder="1"/>
    <xf numFmtId="166" fontId="2" fillId="0" borderId="15" xfId="2" applyNumberFormat="1" applyFont="1" applyBorder="1"/>
    <xf numFmtId="0" fontId="2" fillId="0" borderId="20" xfId="2" applyFont="1" applyFill="1" applyBorder="1"/>
    <xf numFmtId="0" fontId="2" fillId="0" borderId="21" xfId="2" applyFont="1" applyFill="1" applyBorder="1"/>
    <xf numFmtId="0" fontId="2" fillId="0" borderId="22" xfId="2" applyFont="1" applyFill="1" applyBorder="1"/>
    <xf numFmtId="0" fontId="2" fillId="0" borderId="23" xfId="2" applyFont="1" applyFill="1" applyBorder="1"/>
    <xf numFmtId="0" fontId="6" fillId="0" borderId="15" xfId="2" applyFont="1" applyBorder="1" applyAlignment="1">
      <alignment horizontal="left" wrapText="1"/>
    </xf>
    <xf numFmtId="166" fontId="13" fillId="0" borderId="18" xfId="2" applyNumberFormat="1" applyFont="1" applyBorder="1"/>
    <xf numFmtId="166" fontId="2" fillId="0" borderId="24" xfId="2" applyNumberFormat="1" applyFont="1" applyBorder="1"/>
    <xf numFmtId="166" fontId="2" fillId="0" borderId="25" xfId="2" applyNumberFormat="1" applyFont="1" applyBorder="1"/>
    <xf numFmtId="166" fontId="2" fillId="0" borderId="26" xfId="2" applyNumberFormat="1" applyFont="1" applyBorder="1"/>
    <xf numFmtId="166" fontId="2" fillId="0" borderId="17" xfId="2" applyNumberFormat="1" applyFont="1" applyBorder="1" applyAlignment="1">
      <alignment wrapText="1"/>
    </xf>
    <xf numFmtId="166" fontId="2" fillId="0" borderId="15" xfId="2" applyNumberFormat="1" applyFont="1" applyBorder="1" applyAlignment="1">
      <alignment wrapText="1"/>
    </xf>
    <xf numFmtId="166" fontId="2" fillId="0" borderId="27" xfId="2" applyNumberFormat="1" applyFont="1" applyBorder="1"/>
    <xf numFmtId="166" fontId="2" fillId="0" borderId="28" xfId="2" applyNumberFormat="1" applyFont="1" applyBorder="1"/>
    <xf numFmtId="0" fontId="2" fillId="0" borderId="14" xfId="2" applyFont="1" applyFill="1" applyBorder="1"/>
    <xf numFmtId="0" fontId="2" fillId="0" borderId="29" xfId="2" applyFont="1" applyFill="1" applyBorder="1"/>
    <xf numFmtId="0" fontId="2" fillId="0" borderId="17" xfId="2" applyFont="1" applyFill="1" applyBorder="1"/>
    <xf numFmtId="0" fontId="2" fillId="0" borderId="19" xfId="2" applyFont="1" applyFill="1" applyBorder="1"/>
    <xf numFmtId="0" fontId="2" fillId="0" borderId="30" xfId="2" applyFont="1" applyFill="1" applyBorder="1"/>
    <xf numFmtId="0" fontId="2" fillId="0" borderId="31" xfId="2" applyFont="1" applyFill="1" applyBorder="1"/>
    <xf numFmtId="0" fontId="9" fillId="0" borderId="15" xfId="2" applyFont="1" applyBorder="1" applyAlignment="1">
      <alignment horizontal="left"/>
    </xf>
    <xf numFmtId="166" fontId="2" fillId="0" borderId="14" xfId="2" applyNumberFormat="1" applyFont="1" applyBorder="1" applyAlignment="1"/>
    <xf numFmtId="166" fontId="13" fillId="0" borderId="18" xfId="2" applyNumberFormat="1" applyFont="1" applyFill="1" applyBorder="1"/>
    <xf numFmtId="0" fontId="9" fillId="0" borderId="15" xfId="2" applyFont="1" applyBorder="1" applyAlignment="1">
      <alignment wrapText="1"/>
    </xf>
    <xf numFmtId="0" fontId="6" fillId="0" borderId="15" xfId="2" quotePrefix="1" applyFont="1" applyBorder="1" applyAlignment="1">
      <alignment horizontal="left" wrapText="1"/>
    </xf>
    <xf numFmtId="0" fontId="15" fillId="0" borderId="15" xfId="2" applyFont="1" applyBorder="1"/>
    <xf numFmtId="166" fontId="13" fillId="0" borderId="32" xfId="2" applyNumberFormat="1" applyFont="1" applyBorder="1"/>
    <xf numFmtId="166" fontId="16" fillId="0" borderId="33" xfId="2" applyNumberFormat="1" applyFont="1" applyBorder="1"/>
    <xf numFmtId="166" fontId="16" fillId="0" borderId="34" xfId="2" applyNumberFormat="1" applyFont="1" applyBorder="1"/>
    <xf numFmtId="166" fontId="16" fillId="0" borderId="35" xfId="2" applyNumberFormat="1" applyFont="1" applyBorder="1"/>
    <xf numFmtId="166" fontId="16" fillId="0" borderId="36" xfId="2" applyNumberFormat="1" applyFont="1" applyBorder="1"/>
    <xf numFmtId="166" fontId="16" fillId="0" borderId="37" xfId="2" applyNumberFormat="1" applyFont="1" applyBorder="1"/>
    <xf numFmtId="0" fontId="16" fillId="0" borderId="33" xfId="2" applyFont="1" applyFill="1" applyBorder="1"/>
    <xf numFmtId="0" fontId="16" fillId="0" borderId="37" xfId="2" applyFont="1" applyFill="1" applyBorder="1"/>
    <xf numFmtId="0" fontId="16" fillId="0" borderId="32" xfId="2" applyFont="1" applyFill="1" applyBorder="1"/>
    <xf numFmtId="0" fontId="16" fillId="0" borderId="0" xfId="2" applyFont="1"/>
    <xf numFmtId="0" fontId="2" fillId="0" borderId="38" xfId="2" applyFont="1" applyBorder="1" applyAlignment="1">
      <alignment vertical="center"/>
    </xf>
    <xf numFmtId="0" fontId="10" fillId="0" borderId="39" xfId="2" applyFont="1" applyBorder="1" applyAlignment="1">
      <alignment vertical="center"/>
    </xf>
    <xf numFmtId="166" fontId="13" fillId="0" borderId="6" xfId="2" applyNumberFormat="1" applyFont="1" applyBorder="1" applyAlignment="1">
      <alignment vertical="center"/>
    </xf>
    <xf numFmtId="166" fontId="10" fillId="0" borderId="40" xfId="2" applyNumberFormat="1" applyFont="1" applyBorder="1" applyAlignment="1">
      <alignment vertical="center"/>
    </xf>
    <xf numFmtId="166" fontId="10" fillId="0" borderId="39" xfId="2" applyNumberFormat="1" applyFont="1" applyBorder="1" applyAlignment="1">
      <alignment vertical="center"/>
    </xf>
    <xf numFmtId="166" fontId="10" fillId="0" borderId="8" xfId="2" applyNumberFormat="1" applyFont="1" applyBorder="1" applyAlignment="1">
      <alignment vertical="center"/>
    </xf>
    <xf numFmtId="166" fontId="10" fillId="0" borderId="41" xfId="2" applyNumberFormat="1" applyFont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0" fontId="10" fillId="0" borderId="7" xfId="2" applyFont="1" applyFill="1" applyBorder="1" applyAlignment="1">
      <alignment vertical="center"/>
    </xf>
    <xf numFmtId="0" fontId="10" fillId="0" borderId="42" xfId="2" applyFont="1" applyFill="1" applyBorder="1" applyAlignment="1">
      <alignment vertical="center"/>
    </xf>
    <xf numFmtId="0" fontId="10" fillId="0" borderId="43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166" fontId="2" fillId="0" borderId="0" xfId="2" applyNumberFormat="1" applyFont="1"/>
    <xf numFmtId="0" fontId="2" fillId="0" borderId="0" xfId="2" applyFont="1" applyBorder="1"/>
    <xf numFmtId="3" fontId="2" fillId="0" borderId="0" xfId="2" applyNumberFormat="1" applyFont="1" applyBorder="1"/>
    <xf numFmtId="166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166" fontId="2" fillId="0" borderId="0" xfId="2" applyNumberFormat="1" applyFont="1" applyFill="1" applyBorder="1"/>
    <xf numFmtId="0" fontId="17" fillId="0" borderId="0" xfId="2" applyFont="1" applyBorder="1"/>
    <xf numFmtId="0" fontId="13" fillId="0" borderId="0" xfId="2" applyFont="1" applyBorder="1"/>
    <xf numFmtId="0" fontId="18" fillId="0" borderId="0" xfId="2" applyFont="1" applyBorder="1"/>
    <xf numFmtId="1" fontId="18" fillId="0" borderId="0" xfId="2" applyNumberFormat="1" applyFont="1" applyBorder="1"/>
    <xf numFmtId="0" fontId="17" fillId="0" borderId="0" xfId="2" applyFont="1"/>
    <xf numFmtId="0" fontId="14" fillId="0" borderId="3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wrapText="1"/>
    </xf>
    <xf numFmtId="0" fontId="14" fillId="0" borderId="13" xfId="2" applyFont="1" applyBorder="1" applyAlignment="1">
      <alignment horizont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0" xfId="2" applyFont="1" applyBorder="1" applyAlignment="1">
      <alignment horizontal="right"/>
    </xf>
    <xf numFmtId="0" fontId="2" fillId="0" borderId="1" xfId="2" applyFont="1" applyBorder="1" applyAlignment="1">
      <alignment horizontal="center" vertical="center" textRotation="255"/>
    </xf>
    <xf numFmtId="0" fontId="2" fillId="0" borderId="5" xfId="2" applyFont="1" applyBorder="1" applyAlignment="1">
      <alignment horizontal="center" vertical="center" textRotation="255"/>
    </xf>
    <xf numFmtId="0" fontId="10" fillId="0" borderId="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165" fontId="5" fillId="0" borderId="0" xfId="1" applyNumberFormat="1" applyFont="1" applyAlignment="1">
      <alignment horizontal="right"/>
    </xf>
    <xf numFmtId="0" fontId="0" fillId="0" borderId="0" xfId="0" applyAlignme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1.%20&#233;vi%20k&#246;lts&#233;gvet&#233;si%20rendelet%20I.%20sz&#225;m&#250;%20m&#243;dos&#237;t&#225;sa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m.Általános tartalék"/>
    </sheetNames>
    <sheetDataSet>
      <sheetData sheetId="0"/>
      <sheetData sheetId="1"/>
      <sheetData sheetId="2"/>
      <sheetData sheetId="3">
        <row r="23">
          <cell r="C23">
            <v>7003949121</v>
          </cell>
        </row>
      </sheetData>
      <sheetData sheetId="4"/>
      <sheetData sheetId="5"/>
      <sheetData sheetId="6"/>
      <sheetData sheetId="7"/>
      <sheetData sheetId="8">
        <row r="46">
          <cell r="G46">
            <v>1859845084</v>
          </cell>
        </row>
        <row r="58">
          <cell r="G58">
            <v>74396000</v>
          </cell>
        </row>
      </sheetData>
      <sheetData sheetId="9">
        <row r="40">
          <cell r="C40">
            <v>35000000</v>
          </cell>
        </row>
      </sheetData>
      <sheetData sheetId="10">
        <row r="261">
          <cell r="C261">
            <v>1249812095</v>
          </cell>
        </row>
      </sheetData>
      <sheetData sheetId="11">
        <row r="144">
          <cell r="C144">
            <v>556057624</v>
          </cell>
        </row>
      </sheetData>
      <sheetData sheetId="12">
        <row r="19">
          <cell r="C19">
            <v>8087254</v>
          </cell>
        </row>
        <row r="21">
          <cell r="C21">
            <v>23931832</v>
          </cell>
        </row>
        <row r="22">
          <cell r="C22">
            <v>32019086</v>
          </cell>
        </row>
      </sheetData>
      <sheetData sheetId="13"/>
      <sheetData sheetId="14"/>
      <sheetData sheetId="15"/>
      <sheetData sheetId="16">
        <row r="18">
          <cell r="C18">
            <v>52906694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T73"/>
  <sheetViews>
    <sheetView tabSelected="1" workbookViewId="0">
      <selection activeCell="B2" sqref="B2:T2"/>
    </sheetView>
  </sheetViews>
  <sheetFormatPr defaultColWidth="9.140625" defaultRowHeight="12" x14ac:dyDescent="0.2"/>
  <cols>
    <col min="1" max="1" width="3.5703125" style="1" customWidth="1"/>
    <col min="2" max="2" width="25.42578125" style="1" customWidth="1"/>
    <col min="3" max="3" width="14.5703125" style="1" customWidth="1"/>
    <col min="4" max="4" width="14.42578125" style="1" customWidth="1"/>
    <col min="5" max="5" width="14.85546875" style="1" customWidth="1"/>
    <col min="6" max="6" width="13.85546875" style="1" customWidth="1"/>
    <col min="7" max="7" width="11.7109375" style="1" customWidth="1"/>
    <col min="8" max="10" width="14.7109375" style="1" customWidth="1"/>
    <col min="11" max="11" width="14.42578125" style="1" customWidth="1"/>
    <col min="12" max="12" width="14" style="1" customWidth="1"/>
    <col min="13" max="14" width="12.5703125" style="1" customWidth="1"/>
    <col min="15" max="15" width="12.85546875" style="1" customWidth="1"/>
    <col min="16" max="16" width="13.85546875" style="1" customWidth="1"/>
    <col min="17" max="17" width="13.5703125" style="1" customWidth="1"/>
    <col min="18" max="18" width="12.7109375" style="1" customWidth="1"/>
    <col min="19" max="19" width="5.5703125" style="1" customWidth="1"/>
    <col min="20" max="20" width="5.28515625" style="1" customWidth="1"/>
    <col min="21" max="21" width="4.5703125" style="1" customWidth="1"/>
    <col min="22" max="22" width="5" style="1" customWidth="1"/>
    <col min="23" max="16384" width="9.140625" style="1"/>
  </cols>
  <sheetData>
    <row r="1" spans="1:254" ht="15.75" x14ac:dyDescent="0.25">
      <c r="B1" s="2"/>
      <c r="C1" s="3"/>
      <c r="D1" s="3"/>
      <c r="E1" s="3"/>
      <c r="F1" s="3"/>
      <c r="G1" s="3"/>
      <c r="H1" s="3"/>
      <c r="I1" s="3"/>
      <c r="J1" s="3"/>
      <c r="O1" s="117"/>
      <c r="P1" s="118"/>
      <c r="Q1" s="118"/>
      <c r="R1" s="118"/>
      <c r="S1" s="118"/>
      <c r="T1" s="118"/>
      <c r="U1" s="118"/>
      <c r="V1" s="118"/>
    </row>
    <row r="2" spans="1:254" s="4" customFormat="1" ht="15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6" customFormat="1" ht="18.600000000000001" customHeight="1" x14ac:dyDescent="0.25"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4" s="4" customFormat="1" ht="15" customHeight="1" x14ac:dyDescent="0.25">
      <c r="B4" s="120" t="s">
        <v>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</row>
    <row r="5" spans="1:254" s="4" customFormat="1" ht="16.5" customHeight="1" x14ac:dyDescent="0.25">
      <c r="B5" s="120" t="s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pans="1:254" s="4" customFormat="1" ht="15" customHeight="1" x14ac:dyDescent="0.25">
      <c r="B6" s="120" t="s">
        <v>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4" customFormat="1" ht="15" customHeight="1" x14ac:dyDescent="0.25"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ht="18.600000000000001" customHeight="1" thickBot="1" x14ac:dyDescent="0.25">
      <c r="B8" s="8"/>
      <c r="C8" s="9"/>
      <c r="D8" s="9"/>
      <c r="E8" s="9"/>
      <c r="F8" s="10"/>
      <c r="G8" s="10"/>
      <c r="H8" s="10"/>
      <c r="I8" s="10"/>
      <c r="J8" s="10"/>
      <c r="K8" s="10"/>
      <c r="L8" s="10"/>
      <c r="M8" s="11"/>
      <c r="N8" s="11"/>
      <c r="O8" s="11"/>
      <c r="P8" s="11"/>
      <c r="Q8" s="12"/>
      <c r="R8" s="9"/>
      <c r="S8" s="13"/>
      <c r="T8" s="101" t="s">
        <v>3</v>
      </c>
      <c r="U8" s="101"/>
      <c r="V8" s="101"/>
    </row>
    <row r="9" spans="1:254" ht="22.15" customHeight="1" thickBot="1" x14ac:dyDescent="0.25">
      <c r="A9" s="102" t="s">
        <v>4</v>
      </c>
      <c r="B9" s="104" t="s">
        <v>5</v>
      </c>
      <c r="C9" s="104" t="s">
        <v>6</v>
      </c>
      <c r="D9" s="110" t="s">
        <v>7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1" t="s">
        <v>8</v>
      </c>
      <c r="T9" s="110"/>
      <c r="U9" s="112"/>
      <c r="V9" s="113"/>
    </row>
    <row r="10" spans="1:254" ht="25.9" customHeight="1" thickBot="1" x14ac:dyDescent="0.25">
      <c r="A10" s="103"/>
      <c r="B10" s="105"/>
      <c r="C10" s="105"/>
      <c r="D10" s="110" t="s">
        <v>9</v>
      </c>
      <c r="E10" s="110"/>
      <c r="F10" s="110"/>
      <c r="G10" s="110"/>
      <c r="H10" s="110"/>
      <c r="I10" s="110"/>
      <c r="J10" s="110"/>
      <c r="K10" s="114"/>
      <c r="L10" s="111" t="s">
        <v>10</v>
      </c>
      <c r="M10" s="110"/>
      <c r="N10" s="110"/>
      <c r="O10" s="110"/>
      <c r="P10" s="114"/>
      <c r="Q10" s="115" t="s">
        <v>11</v>
      </c>
      <c r="R10" s="115"/>
      <c r="S10" s="99" t="s">
        <v>12</v>
      </c>
      <c r="T10" s="116"/>
      <c r="U10" s="99" t="s">
        <v>13</v>
      </c>
      <c r="V10" s="100"/>
    </row>
    <row r="11" spans="1:254" ht="38.25" customHeight="1" thickBot="1" x14ac:dyDescent="0.25">
      <c r="A11" s="103"/>
      <c r="B11" s="106"/>
      <c r="C11" s="108"/>
      <c r="D11" s="90" t="s">
        <v>14</v>
      </c>
      <c r="E11" s="90" t="s">
        <v>15</v>
      </c>
      <c r="F11" s="90" t="s">
        <v>16</v>
      </c>
      <c r="G11" s="90" t="s">
        <v>17</v>
      </c>
      <c r="H11" s="90" t="s">
        <v>18</v>
      </c>
      <c r="I11" s="90" t="s">
        <v>19</v>
      </c>
      <c r="J11" s="90" t="s">
        <v>20</v>
      </c>
      <c r="K11" s="90" t="s">
        <v>21</v>
      </c>
      <c r="L11" s="88" t="s">
        <v>22</v>
      </c>
      <c r="M11" s="88" t="s">
        <v>23</v>
      </c>
      <c r="N11" s="90" t="s">
        <v>24</v>
      </c>
      <c r="O11" s="90" t="s">
        <v>25</v>
      </c>
      <c r="P11" s="93" t="s">
        <v>26</v>
      </c>
      <c r="Q11" s="95" t="s">
        <v>27</v>
      </c>
      <c r="R11" s="97" t="s">
        <v>28</v>
      </c>
      <c r="S11" s="14" t="s">
        <v>29</v>
      </c>
      <c r="T11" s="15" t="s">
        <v>30</v>
      </c>
      <c r="U11" s="14" t="s">
        <v>31</v>
      </c>
      <c r="V11" s="16" t="s">
        <v>32</v>
      </c>
    </row>
    <row r="12" spans="1:254" ht="37.5" customHeight="1" thickBot="1" x14ac:dyDescent="0.25">
      <c r="A12" s="103"/>
      <c r="B12" s="107"/>
      <c r="C12" s="109"/>
      <c r="D12" s="92"/>
      <c r="E12" s="92" t="s">
        <v>33</v>
      </c>
      <c r="F12" s="92" t="s">
        <v>34</v>
      </c>
      <c r="G12" s="92" t="s">
        <v>35</v>
      </c>
      <c r="H12" s="91"/>
      <c r="I12" s="91"/>
      <c r="J12" s="91"/>
      <c r="K12" s="91"/>
      <c r="L12" s="89"/>
      <c r="M12" s="89" t="s">
        <v>36</v>
      </c>
      <c r="N12" s="91" t="s">
        <v>37</v>
      </c>
      <c r="O12" s="92"/>
      <c r="P12" s="94"/>
      <c r="Q12" s="96"/>
      <c r="R12" s="98"/>
      <c r="S12" s="85" t="s">
        <v>38</v>
      </c>
      <c r="T12" s="86"/>
      <c r="U12" s="85" t="s">
        <v>38</v>
      </c>
      <c r="V12" s="87"/>
    </row>
    <row r="13" spans="1:254" ht="39" customHeight="1" x14ac:dyDescent="0.25">
      <c r="A13" s="17" t="s">
        <v>39</v>
      </c>
      <c r="B13" s="18" t="s">
        <v>40</v>
      </c>
      <c r="C13" s="19">
        <f>K13+P13+Q13+R13</f>
        <v>5168301470</v>
      </c>
      <c r="D13" s="20">
        <f>78901881+6581834+2897392</f>
        <v>88381107</v>
      </c>
      <c r="E13" s="21">
        <f>10809896+918166+224564</f>
        <v>11952626</v>
      </c>
      <c r="F13" s="21">
        <f>1013414423+19170000+4058999+32175616+7607731-2022916-11998960+376800-16832-3000000+16366490+42307510</f>
        <v>1118438861</v>
      </c>
      <c r="G13" s="22">
        <f>32500000-2500000</f>
        <v>30000000</v>
      </c>
      <c r="H13" s="22">
        <f>'[1]8. melléklet'!G46</f>
        <v>1859845084</v>
      </c>
      <c r="I13" s="23">
        <f>25852293+9045529+18008872</f>
        <v>52906694</v>
      </c>
      <c r="J13" s="23">
        <f>'[1]12 .melléklet'!C19</f>
        <v>8087254</v>
      </c>
      <c r="K13" s="24">
        <f>SUM(D13:J13)</f>
        <v>3169611626</v>
      </c>
      <c r="L13" s="25">
        <f>1069826719+5908520+698500+11998960-11998960+1215+80000000+42926000</f>
        <v>1199360954</v>
      </c>
      <c r="M13" s="22">
        <f>332486635+210714530+10151043+1324416+6350</f>
        <v>554682974</v>
      </c>
      <c r="N13" s="22">
        <f>'[1]8. melléklet'!G58+5000000</f>
        <v>79396000</v>
      </c>
      <c r="O13" s="23">
        <f>'[1]12 .melléklet'!C21</f>
        <v>23931832</v>
      </c>
      <c r="P13" s="24">
        <f>SUM(L13:O13)</f>
        <v>1857371760</v>
      </c>
      <c r="Q13" s="26">
        <v>41318084</v>
      </c>
      <c r="R13" s="23">
        <v>100000000</v>
      </c>
      <c r="S13" s="27">
        <v>3</v>
      </c>
      <c r="T13" s="28">
        <v>3</v>
      </c>
      <c r="U13" s="29">
        <v>6</v>
      </c>
      <c r="V13" s="30"/>
    </row>
    <row r="14" spans="1:254" ht="39" customHeight="1" x14ac:dyDescent="0.25">
      <c r="A14" s="17" t="s">
        <v>41</v>
      </c>
      <c r="B14" s="31" t="s">
        <v>42</v>
      </c>
      <c r="C14" s="32">
        <f>K14+P14+Q14+R14</f>
        <v>506903795</v>
      </c>
      <c r="D14" s="33">
        <f>376784041+1342706</f>
        <v>378126747</v>
      </c>
      <c r="E14" s="34">
        <f>62120167+208120</f>
        <v>62328287</v>
      </c>
      <c r="F14" s="34">
        <f>55895055+2553706</f>
        <v>58448761</v>
      </c>
      <c r="G14" s="34"/>
      <c r="H14" s="34"/>
      <c r="I14" s="35"/>
      <c r="J14" s="35"/>
      <c r="K14" s="24">
        <f t="shared" ref="K14:K21" si="0">SUM(D14:H14)</f>
        <v>498903795</v>
      </c>
      <c r="L14" s="33">
        <f>5000000+3000000</f>
        <v>8000000</v>
      </c>
      <c r="M14" s="34"/>
      <c r="N14" s="36"/>
      <c r="O14" s="37"/>
      <c r="P14" s="24">
        <f t="shared" ref="P14:P20" si="1">SUM(L14:N14)</f>
        <v>8000000</v>
      </c>
      <c r="Q14" s="38"/>
      <c r="R14" s="39"/>
      <c r="S14" s="40">
        <v>60</v>
      </c>
      <c r="T14" s="41">
        <v>60</v>
      </c>
      <c r="U14" s="42"/>
      <c r="V14" s="43"/>
    </row>
    <row r="15" spans="1:254" ht="46.5" customHeight="1" x14ac:dyDescent="0.25">
      <c r="A15" s="17" t="s">
        <v>43</v>
      </c>
      <c r="B15" s="31" t="s">
        <v>44</v>
      </c>
      <c r="C15" s="32">
        <f t="shared" ref="C15:C20" si="2">K15+P15+Q15+R15</f>
        <v>194023899</v>
      </c>
      <c r="D15" s="25">
        <v>35767900</v>
      </c>
      <c r="E15" s="22">
        <v>6101806</v>
      </c>
      <c r="F15" s="22">
        <f>134456647+8218148</f>
        <v>142674795</v>
      </c>
      <c r="G15" s="22"/>
      <c r="H15" s="22"/>
      <c r="I15" s="23"/>
      <c r="J15" s="23"/>
      <c r="K15" s="24">
        <f t="shared" si="0"/>
        <v>184544501</v>
      </c>
      <c r="L15" s="25">
        <f>2334895+7144503</f>
        <v>9479398</v>
      </c>
      <c r="M15" s="22"/>
      <c r="N15" s="22"/>
      <c r="O15" s="23"/>
      <c r="P15" s="24">
        <f t="shared" si="1"/>
        <v>9479398</v>
      </c>
      <c r="Q15" s="26"/>
      <c r="R15" s="23"/>
      <c r="S15" s="44">
        <v>8</v>
      </c>
      <c r="T15" s="45">
        <v>8</v>
      </c>
      <c r="U15" s="42"/>
      <c r="V15" s="43"/>
    </row>
    <row r="16" spans="1:254" ht="39" customHeight="1" x14ac:dyDescent="0.25">
      <c r="A16" s="17" t="s">
        <v>45</v>
      </c>
      <c r="B16" s="46" t="s">
        <v>46</v>
      </c>
      <c r="C16" s="32">
        <f>K16+P16</f>
        <v>117480021</v>
      </c>
      <c r="D16" s="47">
        <f>86947090+757639+1462500+1794530</f>
        <v>90961759</v>
      </c>
      <c r="E16" s="22">
        <f>13621044+117431+226688+278152</f>
        <v>14243315</v>
      </c>
      <c r="F16" s="21">
        <f>10658204-110000+1616743</f>
        <v>12164947</v>
      </c>
      <c r="G16" s="22"/>
      <c r="H16" s="22"/>
      <c r="I16" s="23"/>
      <c r="J16" s="23"/>
      <c r="K16" s="24">
        <f>D16+E16+F16</f>
        <v>117370021</v>
      </c>
      <c r="L16" s="20">
        <v>110000</v>
      </c>
      <c r="M16" s="22"/>
      <c r="N16" s="22"/>
      <c r="O16" s="23"/>
      <c r="P16" s="24">
        <f t="shared" si="1"/>
        <v>110000</v>
      </c>
      <c r="Q16" s="26"/>
      <c r="R16" s="23"/>
      <c r="S16" s="40">
        <v>22</v>
      </c>
      <c r="T16" s="41">
        <v>22</v>
      </c>
      <c r="U16" s="42"/>
      <c r="V16" s="43"/>
    </row>
    <row r="17" spans="1:22" ht="39" customHeight="1" x14ac:dyDescent="0.25">
      <c r="A17" s="17" t="s">
        <v>47</v>
      </c>
      <c r="B17" s="31" t="s">
        <v>48</v>
      </c>
      <c r="C17" s="48">
        <f t="shared" si="2"/>
        <v>300373587</v>
      </c>
      <c r="D17" s="25">
        <f>177017845+8910688</f>
        <v>185928533</v>
      </c>
      <c r="E17" s="22">
        <f>26853448+1381159+492000</f>
        <v>28726607</v>
      </c>
      <c r="F17" s="22">
        <f>64258004+13230258+4190200+85000</f>
        <v>81763462</v>
      </c>
      <c r="G17" s="22"/>
      <c r="H17" s="22"/>
      <c r="I17" s="23"/>
      <c r="J17" s="23"/>
      <c r="K17" s="24">
        <f t="shared" si="0"/>
        <v>296418602</v>
      </c>
      <c r="L17" s="25">
        <f>130000+3824985</f>
        <v>3954985</v>
      </c>
      <c r="M17" s="22"/>
      <c r="N17" s="22"/>
      <c r="O17" s="23"/>
      <c r="P17" s="24">
        <f t="shared" si="1"/>
        <v>3954985</v>
      </c>
      <c r="Q17" s="26"/>
      <c r="R17" s="23"/>
      <c r="S17" s="40">
        <v>46</v>
      </c>
      <c r="T17" s="41">
        <v>46</v>
      </c>
      <c r="U17" s="42"/>
      <c r="V17" s="43"/>
    </row>
    <row r="18" spans="1:22" ht="39" customHeight="1" x14ac:dyDescent="0.25">
      <c r="A18" s="17" t="s">
        <v>49</v>
      </c>
      <c r="B18" s="49" t="s">
        <v>50</v>
      </c>
      <c r="C18" s="32">
        <f t="shared" si="2"/>
        <v>352671341</v>
      </c>
      <c r="D18" s="25">
        <f>251516292+689065+3287400</f>
        <v>255492757</v>
      </c>
      <c r="E18" s="22">
        <f>41935025+598805+509547</f>
        <v>43043377</v>
      </c>
      <c r="F18" s="22">
        <f>42052883+7774727</f>
        <v>49827610</v>
      </c>
      <c r="G18" s="22"/>
      <c r="H18" s="22"/>
      <c r="I18" s="23"/>
      <c r="J18" s="23"/>
      <c r="K18" s="24">
        <f t="shared" si="0"/>
        <v>348363744</v>
      </c>
      <c r="L18" s="25">
        <f>500000+2807597</f>
        <v>3307597</v>
      </c>
      <c r="M18" s="22">
        <v>1000000</v>
      </c>
      <c r="N18" s="22"/>
      <c r="O18" s="23"/>
      <c r="P18" s="24">
        <f t="shared" si="1"/>
        <v>4307597</v>
      </c>
      <c r="Q18" s="26"/>
      <c r="R18" s="23"/>
      <c r="S18" s="40">
        <v>70</v>
      </c>
      <c r="T18" s="41">
        <f>71+1</f>
        <v>72</v>
      </c>
      <c r="U18" s="42"/>
      <c r="V18" s="43"/>
    </row>
    <row r="19" spans="1:22" ht="39" customHeight="1" x14ac:dyDescent="0.25">
      <c r="A19" s="17" t="s">
        <v>51</v>
      </c>
      <c r="B19" s="49" t="s">
        <v>52</v>
      </c>
      <c r="C19" s="32">
        <f t="shared" si="2"/>
        <v>116567350</v>
      </c>
      <c r="D19" s="25">
        <f>84691383+1872675</f>
        <v>86564058</v>
      </c>
      <c r="E19" s="22">
        <f>13462077+717265</f>
        <v>14179342</v>
      </c>
      <c r="F19" s="22">
        <f>8482020+2498681</f>
        <v>10980701</v>
      </c>
      <c r="G19" s="22"/>
      <c r="H19" s="22"/>
      <c r="I19" s="23"/>
      <c r="J19" s="23"/>
      <c r="K19" s="24">
        <f t="shared" si="0"/>
        <v>111724101</v>
      </c>
      <c r="L19" s="25">
        <f>127000+4716249</f>
        <v>4843249</v>
      </c>
      <c r="M19" s="22"/>
      <c r="N19" s="22"/>
      <c r="O19" s="23"/>
      <c r="P19" s="24">
        <f t="shared" si="1"/>
        <v>4843249</v>
      </c>
      <c r="Q19" s="26"/>
      <c r="R19" s="23"/>
      <c r="S19" s="40">
        <v>23</v>
      </c>
      <c r="T19" s="41">
        <f>23-23</f>
        <v>0</v>
      </c>
      <c r="U19" s="42"/>
      <c r="V19" s="43"/>
    </row>
    <row r="20" spans="1:22" ht="39" customHeight="1" x14ac:dyDescent="0.25">
      <c r="A20" s="17" t="s">
        <v>53</v>
      </c>
      <c r="B20" s="50" t="s">
        <v>54</v>
      </c>
      <c r="C20" s="32">
        <f t="shared" si="2"/>
        <v>247627658</v>
      </c>
      <c r="D20" s="25">
        <f>113719112+4946309+421121</f>
        <v>119086542</v>
      </c>
      <c r="E20" s="22">
        <f>19032266+333053</f>
        <v>19365319</v>
      </c>
      <c r="F20" s="22">
        <f>42851407+14958745+10778116+2570030-503063+190000+17200000</f>
        <v>88045235</v>
      </c>
      <c r="G20" s="22"/>
      <c r="H20" s="22"/>
      <c r="I20" s="22"/>
      <c r="J20" s="22"/>
      <c r="K20" s="24">
        <f t="shared" si="0"/>
        <v>226497096</v>
      </c>
      <c r="L20" s="25">
        <f>1202400+1578000+10041255+6311367+1622890</f>
        <v>20755912</v>
      </c>
      <c r="M20" s="22">
        <v>374650</v>
      </c>
      <c r="N20" s="22"/>
      <c r="O20" s="23"/>
      <c r="P20" s="24">
        <f t="shared" si="1"/>
        <v>21130562</v>
      </c>
      <c r="Q20" s="26"/>
      <c r="R20" s="23"/>
      <c r="S20" s="40">
        <v>32</v>
      </c>
      <c r="T20" s="41">
        <v>32</v>
      </c>
      <c r="U20" s="42">
        <v>1</v>
      </c>
      <c r="V20" s="43"/>
    </row>
    <row r="21" spans="1:22" s="61" customFormat="1" ht="39" customHeight="1" thickBot="1" x14ac:dyDescent="0.3">
      <c r="A21" s="17" t="s">
        <v>55</v>
      </c>
      <c r="B21" s="51" t="s">
        <v>56</v>
      </c>
      <c r="C21" s="52">
        <f>K21+P21+Q21+R21</f>
        <v>1328743856</v>
      </c>
      <c r="D21" s="53">
        <f>D15+D16+D17+D18+D19+D20</f>
        <v>773801549</v>
      </c>
      <c r="E21" s="54">
        <f>E15+E16+E17+E18+E19+E20</f>
        <v>125659766</v>
      </c>
      <c r="F21" s="54">
        <f>F15+F16+F17+F18+F19+F20</f>
        <v>385456750</v>
      </c>
      <c r="G21" s="54"/>
      <c r="H21" s="54"/>
      <c r="I21" s="55"/>
      <c r="J21" s="55"/>
      <c r="K21" s="24">
        <f t="shared" si="0"/>
        <v>1284918065</v>
      </c>
      <c r="L21" s="53">
        <f>SUM(L15:L20)</f>
        <v>42451141</v>
      </c>
      <c r="M21" s="53">
        <f>SUM(M15:M20)</f>
        <v>1374650</v>
      </c>
      <c r="N21" s="55"/>
      <c r="O21" s="55"/>
      <c r="P21" s="56">
        <f>P15+P16+P17+P18+P19+P20</f>
        <v>43825791</v>
      </c>
      <c r="Q21" s="54"/>
      <c r="R21" s="57"/>
      <c r="S21" s="58">
        <f>S15+S16+S17+S18+S19+S20</f>
        <v>201</v>
      </c>
      <c r="T21" s="59">
        <f>T15+T16+T17+T18+T19+T20</f>
        <v>180</v>
      </c>
      <c r="U21" s="59">
        <f>U15+U16+U17+U18+U19+U20</f>
        <v>1</v>
      </c>
      <c r="V21" s="60"/>
    </row>
    <row r="22" spans="1:22" s="73" customFormat="1" ht="49.15" customHeight="1" thickTop="1" thickBot="1" x14ac:dyDescent="0.25">
      <c r="A22" s="62" t="s">
        <v>57</v>
      </c>
      <c r="B22" s="63" t="s">
        <v>58</v>
      </c>
      <c r="C22" s="64">
        <f>C13+C14+C21</f>
        <v>7003949121</v>
      </c>
      <c r="D22" s="65">
        <f>D13+D14+D21</f>
        <v>1240309403</v>
      </c>
      <c r="E22" s="66">
        <f>E13+E14+E21</f>
        <v>199940679</v>
      </c>
      <c r="F22" s="66">
        <f>F13+F14+F21</f>
        <v>1562344372</v>
      </c>
      <c r="G22" s="66">
        <f>G13+G14+G21</f>
        <v>30000000</v>
      </c>
      <c r="H22" s="66">
        <f>H13+H15</f>
        <v>1859845084</v>
      </c>
      <c r="I22" s="67">
        <f>I13+I15</f>
        <v>52906694</v>
      </c>
      <c r="J22" s="67">
        <f>J13+J15</f>
        <v>8087254</v>
      </c>
      <c r="K22" s="66">
        <f>K13+K14+K21</f>
        <v>4953433486</v>
      </c>
      <c r="L22" s="65">
        <f>L13+L14+L21</f>
        <v>1249812095</v>
      </c>
      <c r="M22" s="66">
        <f>M13+M14+M21</f>
        <v>556057624</v>
      </c>
      <c r="N22" s="66">
        <f>N13+N15</f>
        <v>79396000</v>
      </c>
      <c r="O22" s="67">
        <f>O13+O15</f>
        <v>23931832</v>
      </c>
      <c r="P22" s="66">
        <f t="shared" ref="P22:U22" si="3">P13+P14+P21</f>
        <v>1909197551</v>
      </c>
      <c r="Q22" s="66">
        <f t="shared" si="3"/>
        <v>41318084</v>
      </c>
      <c r="R22" s="68">
        <f t="shared" si="3"/>
        <v>100000000</v>
      </c>
      <c r="S22" s="69">
        <f t="shared" si="3"/>
        <v>264</v>
      </c>
      <c r="T22" s="70">
        <f t="shared" si="3"/>
        <v>243</v>
      </c>
      <c r="U22" s="71">
        <f t="shared" si="3"/>
        <v>7</v>
      </c>
      <c r="V22" s="72"/>
    </row>
    <row r="23" spans="1:22" ht="48" customHeight="1" x14ac:dyDescent="0.2">
      <c r="D23" s="74"/>
      <c r="E23" s="74"/>
      <c r="P23" s="74"/>
    </row>
    <row r="24" spans="1:22" s="75" customFormat="1" x14ac:dyDescent="0.2">
      <c r="C24" s="76"/>
      <c r="D24" s="77"/>
      <c r="E24" s="77"/>
    </row>
    <row r="25" spans="1:22" s="75" customFormat="1" x14ac:dyDescent="0.2">
      <c r="B25" s="78"/>
      <c r="C25" s="77"/>
      <c r="D25" s="77">
        <f>D22+E22+F22+'[1]8. melléklet'!G46+'[1]8. melléklet'!G58+'[1]9.sz. melléklet'!C40+'[1]10. melléklet'!C261+'[1] 11.melléklet'!C144+'[1]12 .melléklet'!C22+'[1]16.m.Általános tartalék'!C18+'6. melléklet'!R22+'6. melléklet'!Q22</f>
        <v>7003949121</v>
      </c>
      <c r="E25" s="77"/>
      <c r="F25" s="77"/>
      <c r="G25" s="77"/>
      <c r="H25" s="77"/>
      <c r="I25" s="77"/>
      <c r="J25" s="77"/>
      <c r="K25" s="77"/>
    </row>
    <row r="26" spans="1:22" s="75" customFormat="1" x14ac:dyDescent="0.2">
      <c r="D26" s="77"/>
      <c r="E26" s="77"/>
      <c r="F26" s="77"/>
      <c r="G26" s="77"/>
      <c r="J26" s="77"/>
    </row>
    <row r="27" spans="1:22" s="75" customFormat="1" x14ac:dyDescent="0.2">
      <c r="C27" s="79"/>
      <c r="D27" s="77"/>
      <c r="E27" s="77"/>
      <c r="P27" s="77"/>
    </row>
    <row r="28" spans="1:22" s="75" customFormat="1" x14ac:dyDescent="0.2">
      <c r="C28" s="77"/>
      <c r="D28" s="77">
        <f>C22-D25</f>
        <v>0</v>
      </c>
    </row>
    <row r="29" spans="1:22" s="75" customFormat="1" x14ac:dyDescent="0.2">
      <c r="F29" s="77"/>
    </row>
    <row r="30" spans="1:22" s="75" customFormat="1" x14ac:dyDescent="0.2"/>
    <row r="31" spans="1:22" s="75" customFormat="1" x14ac:dyDescent="0.2"/>
    <row r="32" spans="1:22" s="75" customFormat="1" x14ac:dyDescent="0.2">
      <c r="E32" s="77"/>
    </row>
    <row r="33" spans="2:5" s="75" customFormat="1" x14ac:dyDescent="0.2">
      <c r="C33" s="77">
        <f>'[1]3.sz. melléklet'!C23-'6. melléklet'!C22</f>
        <v>0</v>
      </c>
    </row>
    <row r="34" spans="2:5" s="75" customFormat="1" x14ac:dyDescent="0.2"/>
    <row r="35" spans="2:5" s="75" customFormat="1" x14ac:dyDescent="0.2">
      <c r="E35" s="77"/>
    </row>
    <row r="36" spans="2:5" s="75" customFormat="1" ht="27" customHeight="1" x14ac:dyDescent="0.2"/>
    <row r="37" spans="2:5" s="75" customFormat="1" ht="37.5" customHeight="1" x14ac:dyDescent="0.2"/>
    <row r="38" spans="2:5" s="75" customFormat="1" ht="39.75" customHeight="1" x14ac:dyDescent="0.2"/>
    <row r="39" spans="2:5" s="75" customFormat="1" x14ac:dyDescent="0.2"/>
    <row r="40" spans="2:5" s="75" customFormat="1" ht="16.5" customHeight="1" x14ac:dyDescent="0.2"/>
    <row r="41" spans="2:5" s="75" customFormat="1" ht="18.75" customHeight="1" x14ac:dyDescent="0.2"/>
    <row r="42" spans="2:5" s="75" customFormat="1" x14ac:dyDescent="0.2">
      <c r="B42" s="80"/>
    </row>
    <row r="43" spans="2:5" s="75" customFormat="1" x14ac:dyDescent="0.2"/>
    <row r="44" spans="2:5" s="75" customFormat="1" x14ac:dyDescent="0.2"/>
    <row r="45" spans="2:5" s="75" customFormat="1" x14ac:dyDescent="0.2"/>
    <row r="46" spans="2:5" s="75" customFormat="1" x14ac:dyDescent="0.2"/>
    <row r="47" spans="2:5" s="75" customFormat="1" x14ac:dyDescent="0.2"/>
    <row r="48" spans="2:5" s="75" customFormat="1" x14ac:dyDescent="0.2">
      <c r="C48" s="81"/>
    </row>
    <row r="49" spans="2:3" s="75" customFormat="1" x14ac:dyDescent="0.2"/>
    <row r="50" spans="2:3" s="75" customFormat="1" x14ac:dyDescent="0.2">
      <c r="C50" s="81"/>
    </row>
    <row r="51" spans="2:3" s="75" customFormat="1" ht="18.75" customHeight="1" x14ac:dyDescent="0.25">
      <c r="B51" s="81"/>
      <c r="C51" s="82"/>
    </row>
    <row r="52" spans="2:3" s="75" customFormat="1" ht="18.75" customHeight="1" x14ac:dyDescent="0.2">
      <c r="B52" s="81"/>
    </row>
    <row r="53" spans="2:3" s="75" customFormat="1" ht="15.75" x14ac:dyDescent="0.25">
      <c r="C53" s="83"/>
    </row>
    <row r="54" spans="2:3" s="75" customFormat="1" x14ac:dyDescent="0.2"/>
    <row r="55" spans="2:3" s="75" customFormat="1" x14ac:dyDescent="0.2"/>
    <row r="57" spans="2:3" x14ac:dyDescent="0.2">
      <c r="B57" s="84"/>
    </row>
    <row r="59" spans="2:3" x14ac:dyDescent="0.2">
      <c r="B59" s="75"/>
    </row>
    <row r="60" spans="2:3" x14ac:dyDescent="0.2">
      <c r="B60" s="75"/>
    </row>
    <row r="61" spans="2:3" x14ac:dyDescent="0.2">
      <c r="B61" s="75"/>
    </row>
    <row r="62" spans="2:3" x14ac:dyDescent="0.2">
      <c r="B62" s="75"/>
    </row>
    <row r="64" spans="2:3" ht="15.75" x14ac:dyDescent="0.25">
      <c r="C64" s="82"/>
    </row>
    <row r="65" spans="3:3" ht="15.75" x14ac:dyDescent="0.25">
      <c r="C65" s="83"/>
    </row>
    <row r="73" spans="3:3" ht="29.25" customHeight="1" x14ac:dyDescent="0.2"/>
  </sheetData>
  <mergeCells count="34">
    <mergeCell ref="B7:V7"/>
    <mergeCell ref="O1:V1"/>
    <mergeCell ref="B2:T2"/>
    <mergeCell ref="B4:V4"/>
    <mergeCell ref="B5:V5"/>
    <mergeCell ref="B6:V6"/>
    <mergeCell ref="T8:V8"/>
    <mergeCell ref="A9:A12"/>
    <mergeCell ref="B9:B12"/>
    <mergeCell ref="C9:C12"/>
    <mergeCell ref="D9:R9"/>
    <mergeCell ref="S9:V9"/>
    <mergeCell ref="D10:K10"/>
    <mergeCell ref="L10:P10"/>
    <mergeCell ref="Q10:R10"/>
    <mergeCell ref="S10:T10"/>
    <mergeCell ref="U10:V10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S12:T12"/>
    <mergeCell ref="U12:V12"/>
    <mergeCell ref="M11:M12"/>
    <mergeCell ref="N11:N12"/>
    <mergeCell ref="O11:O12"/>
    <mergeCell ref="P11:P12"/>
    <mergeCell ref="Q11:Q12"/>
    <mergeCell ref="R11:R12"/>
  </mergeCells>
  <printOptions horizontalCentered="1"/>
  <pageMargins left="0.15748031496062992" right="0.15748031496062992" top="0.62992125984251968" bottom="0.39370078740157483" header="0.55118110236220474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2021-06-14T13:36:02Z</dcterms:created>
  <dcterms:modified xsi:type="dcterms:W3CDTF">2021-06-15T08:50:26Z</dcterms:modified>
</cp:coreProperties>
</file>