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__HPI\IJR (LocLex)\Sárvár 2021. évi ktgvetés módosítás\"/>
    </mc:Choice>
  </mc:AlternateContent>
  <bookViews>
    <workbookView xWindow="0" yWindow="0" windowWidth="28800" windowHeight="11655"/>
  </bookViews>
  <sheets>
    <sheet name="10. melléklet" sheetId="1" r:id="rId1"/>
  </sheets>
  <externalReferences>
    <externalReference r:id="rId2"/>
  </externalReferences>
  <definedNames>
    <definedName name="_xlnm.Print_Titles" localSheetId="0">'10. melléklet'!$8:$10</definedName>
    <definedName name="_xlnm.Print_Area" localSheetId="0">'10. melléklet'!$A$1:$C$258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1" i="1" l="1"/>
  <c r="E267" i="1"/>
  <c r="E263" i="1"/>
  <c r="C261" i="1"/>
  <c r="C256" i="1"/>
  <c r="C252" i="1"/>
  <c r="C248" i="1"/>
  <c r="C243" i="1"/>
  <c r="C242" i="1"/>
  <c r="C244" i="1" s="1"/>
  <c r="C239" i="1"/>
  <c r="C238" i="1"/>
  <c r="C237" i="1"/>
  <c r="C233" i="1"/>
  <c r="C234" i="1" s="1"/>
  <c r="C232" i="1"/>
  <c r="C228" i="1"/>
  <c r="C227" i="1"/>
  <c r="C229" i="1" s="1"/>
  <c r="C224" i="1"/>
  <c r="C218" i="1"/>
  <c r="C217" i="1"/>
  <c r="C219" i="1" s="1"/>
  <c r="C213" i="1"/>
  <c r="C212" i="1"/>
  <c r="C214" i="1" s="1"/>
  <c r="C204" i="1"/>
  <c r="C200" i="1"/>
  <c r="C196" i="1"/>
  <c r="C192" i="1"/>
  <c r="C187" i="1"/>
  <c r="C181" i="1"/>
  <c r="C177" i="1"/>
  <c r="C173" i="1"/>
  <c r="C169" i="1"/>
  <c r="C165" i="1"/>
  <c r="C161" i="1"/>
  <c r="C157" i="1"/>
  <c r="C156" i="1"/>
  <c r="C155" i="1"/>
  <c r="C152" i="1"/>
  <c r="C151" i="1"/>
  <c r="C153" i="1" s="1"/>
  <c r="C149" i="1"/>
  <c r="C143" i="1"/>
  <c r="C139" i="1"/>
  <c r="C135" i="1"/>
  <c r="C131" i="1"/>
  <c r="C125" i="1"/>
  <c r="C121" i="1"/>
  <c r="C115" i="1"/>
  <c r="C111" i="1"/>
  <c r="C107" i="1"/>
  <c r="C103" i="1"/>
  <c r="C95" i="1"/>
  <c r="C94" i="1"/>
  <c r="C96" i="1" s="1"/>
  <c r="C92" i="1"/>
  <c r="C91" i="1"/>
  <c r="C90" i="1"/>
  <c r="C86" i="1"/>
  <c r="C82" i="1"/>
  <c r="C76" i="1"/>
  <c r="C72" i="1"/>
  <c r="C68" i="1"/>
  <c r="C64" i="1"/>
  <c r="C60" i="1"/>
  <c r="C56" i="1"/>
  <c r="C52" i="1"/>
  <c r="C48" i="1"/>
  <c r="C44" i="1"/>
  <c r="C39" i="1"/>
  <c r="C34" i="1"/>
  <c r="C35" i="1" s="1"/>
  <c r="C31" i="1"/>
  <c r="C27" i="1"/>
  <c r="C21" i="1"/>
  <c r="C17" i="1"/>
  <c r="C206" i="1" s="1"/>
  <c r="C258" i="1" s="1"/>
  <c r="C16" i="1"/>
  <c r="C15" i="1"/>
  <c r="C263" i="1" l="1"/>
</calcChain>
</file>

<file path=xl/sharedStrings.xml><?xml version="1.0" encoding="utf-8"?>
<sst xmlns="http://schemas.openxmlformats.org/spreadsheetml/2006/main" count="269" uniqueCount="153">
  <si>
    <t>SÁRVÁR VÁROS ÖNKORMÁNYZATA</t>
  </si>
  <si>
    <t>BERUHÁZÁSI KIADÁSOK</t>
  </si>
  <si>
    <t>2021. év</t>
  </si>
  <si>
    <t>Tervezett</t>
  </si>
  <si>
    <t>M  e  g  n  e  v  e  z  é  s:</t>
  </si>
  <si>
    <t>előirányzat</t>
  </si>
  <si>
    <t>( Ft )</t>
  </si>
  <si>
    <t>1.</t>
  </si>
  <si>
    <t>011130 Önkormányzatok és önkormányzati hivatalok jogalkotó és általános igazgatási tevékenysége</t>
  </si>
  <si>
    <t>1.1.</t>
  </si>
  <si>
    <t>Tárgyi eszközök beszerzése</t>
  </si>
  <si>
    <t>Beruházási célú előzetesen felszámított általános forgalmi adó</t>
  </si>
  <si>
    <t>Összesen:</t>
  </si>
  <si>
    <t>1.2.</t>
  </si>
  <si>
    <t>Informatikai eszközök vásárlása</t>
  </si>
  <si>
    <t>2.</t>
  </si>
  <si>
    <t>013350 Önkormányzati vagyonnal való gazdálkodással kapcsolatos feladatok</t>
  </si>
  <si>
    <t>2.1.</t>
  </si>
  <si>
    <t xml:space="preserve">Tekepálya építése </t>
  </si>
  <si>
    <t>2.2.</t>
  </si>
  <si>
    <t>Tekepálya építése  műszaki ellenőrzési feladatok ellátása</t>
  </si>
  <si>
    <t>2.3.</t>
  </si>
  <si>
    <t>Sárvár, Kossuth tér 8. földszinten található ingatlan megvásárlása</t>
  </si>
  <si>
    <t>Beruházási célú fordított  általános forgalmi adó</t>
  </si>
  <si>
    <t>2.4.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</si>
  <si>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 FC sporttelepén tervezett öntözőkút vízjogi tervezési és engedélyezési munkái 2020. évről áthúzódó</t>
    </r>
  </si>
  <si>
    <t>3.</t>
  </si>
  <si>
    <t>045120 Út és autópálya építése</t>
  </si>
  <si>
    <t>3.1.</t>
  </si>
  <si>
    <t>Csónakázó-tó területén futópálya építéséhez kapcsolódó beruházási feladatok</t>
  </si>
  <si>
    <t>3.2.</t>
  </si>
  <si>
    <t>Csónakázó-tó területén futópálya  kiépítése kapcsán műszaki ellenőrzési feladatok</t>
  </si>
  <si>
    <t>3.3.</t>
  </si>
  <si>
    <t>"Kerékpáros turizmus fejlesztése a sárvári szabadidő- és pihenőparkban" című TOP-1.2.1-15-VS1-2019-00008 azonosítószámú projekt támogási összegéből kerékpárút építése kivitelezési költségei</t>
  </si>
  <si>
    <t>Beruházási célú  fordított általános forgalmi adó</t>
  </si>
  <si>
    <t>3.4.</t>
  </si>
  <si>
    <t>"Kerékpáros turizmus fejlesztése a sárvári szabadidő- és pihenőparkban" című TOP-1.2.1-15-VS1-2019-00008 azonosítószámú projekt támogatási összegéből kerékpárút építése  műszaki ellenőrzési feladatok ellátása</t>
  </si>
  <si>
    <t>3.5.</t>
  </si>
  <si>
    <r>
      <t>"Kerékpáros turizmus fejlesztése a sárvári szabadidő- és pihenőparkban" című TOP-1.2.1-15-VS1-2019-00008 azonosítószámú projekt támogatási összegéből</t>
    </r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játszótéri eszközök beszerzése </t>
    </r>
  </si>
  <si>
    <t>3.6.</t>
  </si>
  <si>
    <r>
      <t>"Kerékpáros turizmus fejlesztése a sárvári szabadidő- és pihenőparkban" című TOP-1.2.1-15-VS1-2019-00008 azonosítószámú  projekt támogatási összegéből</t>
    </r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utcabútorok beszerzése </t>
    </r>
  </si>
  <si>
    <t>3.7.</t>
  </si>
  <si>
    <t>"Kerékpáros turizmus fejlesztése a sárvári szabadidő- és pihenőparkban" című TOP-1.2.1-15-VS1-2019-00008 azonosítószámú projekt támogatási összegéből térfigyelő kamerarendszer beszerzése</t>
  </si>
  <si>
    <t>3.8.</t>
  </si>
  <si>
    <t>"Kerékpáros turizmus fejlesztése a sárvári szabadidő- és pihenőparkban" című TOP-1.2.1-15-VS1-2019-00008 azonosítószámú projekt támogatási összegéből eszközök - okospad, wifi - beszerzése</t>
  </si>
  <si>
    <t>3.9.</t>
  </si>
  <si>
    <t>Parkoló építése Sárvár, Szakorvosi rendelőintézet előtt</t>
  </si>
  <si>
    <t>3.10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</si>
  <si>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AVIA benzinkút és FLEX közötti járda építés és gyalogos átkelőhely létesítésének tervezése</t>
    </r>
  </si>
  <si>
    <r>
      <rPr>
        <sz val="7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>Eperjes utca szikkasztó árok építése</t>
    </r>
  </si>
  <si>
    <t>3.11.</t>
  </si>
  <si>
    <t>Sárvár, Batthyány utcában a Berzsenyi utca csatlakozásánál új gyalogos átkelőhely létesítéséhez műszaki dokumentáció készítésére</t>
  </si>
  <si>
    <t>4.</t>
  </si>
  <si>
    <t>064010 Közvilágítás</t>
  </si>
  <si>
    <t>4.1.</t>
  </si>
  <si>
    <t>Közvilágítás pontszerű bővítése ( Hegyközség, Malom utca, Árpád utca )</t>
  </si>
  <si>
    <t>4.2.</t>
  </si>
  <si>
    <t>SFC pálya világítás bővítése 2020. évről áthúzódó</t>
  </si>
  <si>
    <t>5.</t>
  </si>
  <si>
    <t>052080 Szennyvízcsatorna építése, fenntartása, üzemeltetése</t>
  </si>
  <si>
    <t>5.1.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</si>
  <si>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Sárvár, Almáskert hegyi utcáinak szennyvízelvezetés kiépítése</t>
    </r>
  </si>
  <si>
    <t>5.2.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</si>
  <si>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Sárvár, Almáskert hegyi utcáinak szennyvízelvezetés kiépítése műszaki ellenőrzési feladatok ellátása</t>
    </r>
  </si>
  <si>
    <t>5.3.</t>
  </si>
  <si>
    <r>
      <t xml:space="preserve"> Északi iparterület</t>
    </r>
    <r>
      <rPr>
        <sz val="7"/>
        <rFont val="Times New Roman"/>
        <family val="1"/>
        <charset val="238"/>
      </rPr>
      <t xml:space="preserve">   </t>
    </r>
    <r>
      <rPr>
        <sz val="12"/>
        <rFont val="Times New Roman"/>
        <family val="1"/>
        <charset val="238"/>
      </rPr>
      <t>szennyvízelvezetés kiépítése</t>
    </r>
  </si>
  <si>
    <t>5.4.</t>
  </si>
  <si>
    <r>
      <t xml:space="preserve"> Északi iparterület</t>
    </r>
    <r>
      <rPr>
        <sz val="7"/>
        <rFont val="Times New Roman"/>
        <family val="1"/>
        <charset val="238"/>
      </rPr>
      <t xml:space="preserve">   </t>
    </r>
    <r>
      <rPr>
        <sz val="12"/>
        <rFont val="Times New Roman"/>
        <family val="1"/>
        <charset val="238"/>
      </rPr>
      <t>szennyvízelvezetés kiépítése műszaki ellenőrzési feladatok</t>
    </r>
  </si>
  <si>
    <t>6.</t>
  </si>
  <si>
    <t>063080 Vízellátással kapcsolatos közmű építése, fenntartása, üzemeltetése</t>
  </si>
  <si>
    <t>6.1.</t>
  </si>
  <si>
    <t>Energiahatékonyság pályázat önrésze</t>
  </si>
  <si>
    <t>6.2.</t>
  </si>
  <si>
    <t>Települési környezetvédelmi infrastruktúra fejlesztések című TOP pályázati projekthez kapcsolódó tervezési szolgáltatás</t>
  </si>
  <si>
    <t>7.</t>
  </si>
  <si>
    <t>066020 Város- és községgazdálkodási egyéb szolgáltatások</t>
  </si>
  <si>
    <t>7.1.</t>
  </si>
  <si>
    <t>7.2.</t>
  </si>
  <si>
    <t>Sárvár város településrendezési eszközeinek módosítása</t>
  </si>
  <si>
    <t>7.3.</t>
  </si>
  <si>
    <t>7.4.</t>
  </si>
  <si>
    <t>Barnamezős ipari területek rehabilitációja</t>
  </si>
  <si>
    <t>7.5.</t>
  </si>
  <si>
    <t xml:space="preserve">Iparterület kialakítása </t>
  </si>
  <si>
    <t>7.6.</t>
  </si>
  <si>
    <t>Hild park behajtást korlátozó sorompó telepítése</t>
  </si>
  <si>
    <t>7.7.</t>
  </si>
  <si>
    <t>Turisztikailag frekventált térségek integrált termék- és szolgáltatás fejlesztése engedélyezési és kivitelezési tervdokumentáció készítése</t>
  </si>
  <si>
    <t>7.8.</t>
  </si>
  <si>
    <t>Turisztikailag frekventált térségek integrált termék- és szolgáltatás fejlesztése Gyógyhely komplex turisztikai fejlesztéséhez kapcsolódó új projektelemek kivitelezési munkái</t>
  </si>
  <si>
    <t>7.9.</t>
  </si>
  <si>
    <t xml:space="preserve">Turisztikailag frekventált térségek integrált termék- és szolgáltatás fejlesztése kamerák kihelyezése </t>
  </si>
  <si>
    <t>7.10.</t>
  </si>
  <si>
    <t>Turisztikailag frekventált térségek integrált termék- és szolgáltatás fejlesztése műszaki ellenőri szolgáltatás költségei</t>
  </si>
  <si>
    <t>7.11.</t>
  </si>
  <si>
    <t>Turisztikailag frekventált térségek integrált termék- és szolgáltatás fejlesztése tartalékba helyezett összeg</t>
  </si>
  <si>
    <t>7.12.</t>
  </si>
  <si>
    <t>Játszótérre hulladékgyűjtő konténerek beszerzése</t>
  </si>
  <si>
    <t>7.13.</t>
  </si>
  <si>
    <t>Játszótérre beszerzett hulladékgyűjtő konténerek telepítés</t>
  </si>
  <si>
    <t>7.14.</t>
  </si>
  <si>
    <t>Hegyközségi hulladéklerakó kerítés építése</t>
  </si>
  <si>
    <t>7.15.</t>
  </si>
  <si>
    <t>Sárvár, 84-es számú főútvonal melletti beruházási terület kialakítása</t>
  </si>
  <si>
    <t>7.16.</t>
  </si>
  <si>
    <t>Sárvár 2844/4 hrsz-ú, 3690 m2 területű, természetben Sárvár, Ungvár utcában található ingatlant megvásárolása</t>
  </si>
  <si>
    <t>8.</t>
  </si>
  <si>
    <t>104031 Gyermekek bölcsődében történő ellátása</t>
  </si>
  <si>
    <t>8.1.</t>
  </si>
  <si>
    <t xml:space="preserve">"Bölcsődei férőhelyek bővítése Sárváron" című TOP-1.4.1-19-VS1-2019-00004 azonosítószámú projekt támogatási összegéből Bölcsődei férőhelyek kialakítása kivitelezés költségei </t>
  </si>
  <si>
    <t>8.2.</t>
  </si>
  <si>
    <t>"Bölcsődei férőhelyek bővítése Sárváron" című TOP-1.4.1-19-VS1-2019-00004 azonosítószámú projekt támogatási összegéből bölcsődei férőhelyek kialakítása műszaki ellenőrzési feladatok ellátása</t>
  </si>
  <si>
    <t>8.3.</t>
  </si>
  <si>
    <t>"Bölcsődei férőhelyek bővítése Sárváron" című TOP-1.4.1-19-VS1-2019-00004 azonosítószámú projekt támogatási összegéből  eszközbeszerzés</t>
  </si>
  <si>
    <t>8.4.</t>
  </si>
  <si>
    <t>Cseperedő Bölcsőde É-i oldalán új kerítés építése</t>
  </si>
  <si>
    <t>9.</t>
  </si>
  <si>
    <t>ÖNKORMÁNYZATI BERUHÁZÁSOK ÖSSZESEN:</t>
  </si>
  <si>
    <t>10.</t>
  </si>
  <si>
    <t>Intézményi beruházások</t>
  </si>
  <si>
    <t>11.</t>
  </si>
  <si>
    <t>SÁRVÁRI KÖZÖS ÖNKORMÁNYZATI HIVATAL</t>
  </si>
  <si>
    <t>11.1.</t>
  </si>
  <si>
    <t>Tárgyi eszközök, informatikai  eszközök beszerzése</t>
  </si>
  <si>
    <t>12.</t>
  </si>
  <si>
    <t>INTÉZMÉNYEK GAZDÁLKODÁSÁT ELLÁTÓ SZERVEZET</t>
  </si>
  <si>
    <t>12.1.</t>
  </si>
  <si>
    <t>13.</t>
  </si>
  <si>
    <t>SÁRVÁRI CSEPEREDŐ BÖLCSŐDE</t>
  </si>
  <si>
    <t>13.1.</t>
  </si>
  <si>
    <t>14.</t>
  </si>
  <si>
    <t>SÁRVÁRI GONDOZÁSI ÉS GYERMEKJÓLÉTI KÖZPONT</t>
  </si>
  <si>
    <t>14.1.</t>
  </si>
  <si>
    <t>15.</t>
  </si>
  <si>
    <t>SÁRVÁRI VÁRMELLÉKI ÓVODA</t>
  </si>
  <si>
    <t>15.1.</t>
  </si>
  <si>
    <t>16.</t>
  </si>
  <si>
    <t>SÁRVÁRI CSICSERGŐ ÓVODA</t>
  </si>
  <si>
    <t>16.1.</t>
  </si>
  <si>
    <t>17.</t>
  </si>
  <si>
    <t>NÁDASDY KULTURÁLIS KÖZPONT</t>
  </si>
  <si>
    <t>17.1.</t>
  </si>
  <si>
    <t>17.2.</t>
  </si>
  <si>
    <t>Könyvtári érdekeltségnövelő támogatás technikai, informatikai, műszaki   eszközök, berendezési tárgyak  beszerzése</t>
  </si>
  <si>
    <t>17.3.</t>
  </si>
  <si>
    <t>Sárvár kulturális sokszínűségének megőrzése a járványt követő időszakban program megvalósulásához tárgyi eszközök beszerzése</t>
  </si>
  <si>
    <t>17.4.</t>
  </si>
  <si>
    <t>Állományvédelmi, restaurálási tevékenységhez szükséges eszközök beszerzése</t>
  </si>
  <si>
    <t>18.</t>
  </si>
  <si>
    <t>BERUHÁZÁSOK MINDÖSSZESEN:</t>
  </si>
  <si>
    <t>Bölcsődei férőhelyek kialakítása műszaki ellenőrzési feladatok ellátása</t>
  </si>
  <si>
    <t>Bölcsődei férőhelyek kialakítása,  bővítése" című  projekt  engedélyezésre és kivitelezésre alkalmas tervdokumentáció készítése</t>
  </si>
  <si>
    <t>Bölcsődei férőhelyek kialakítása projekt eszközbeszerzés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</si>
</sst>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1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u val="singleAccounting"/>
      <sz val="12"/>
      <name val="Times New Roman"/>
      <family val="1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7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name val="Times New Roman"/>
      <family val="1"/>
    </font>
    <font>
      <sz val="12"/>
      <name val="Wingdings"/>
      <charset val="2"/>
    </font>
    <font>
      <sz val="12"/>
      <color theme="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71">
    <xf numFmtId="0" fontId="0" fillId="0" borderId="0" xfId="0"/>
    <xf numFmtId="49" fontId="2" fillId="0" borderId="0" xfId="0" applyNumberFormat="1" applyFont="1" applyFill="1" applyAlignment="1">
      <alignment vertical="center"/>
    </xf>
    <xf numFmtId="0" fontId="0" fillId="0" borderId="0" xfId="0" applyFill="1" applyAlignment="1"/>
    <xf numFmtId="0" fontId="0" fillId="0" borderId="0" xfId="0" applyFill="1"/>
    <xf numFmtId="49" fontId="2" fillId="0" borderId="1" xfId="0" applyNumberFormat="1" applyFont="1" applyFill="1" applyBorder="1" applyAlignment="1">
      <alignment vertical="center"/>
    </xf>
    <xf numFmtId="0" fontId="5" fillId="0" borderId="1" xfId="2" applyFont="1" applyFill="1" applyBorder="1"/>
    <xf numFmtId="0" fontId="4" fillId="0" borderId="1" xfId="2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vertical="center"/>
    </xf>
    <xf numFmtId="0" fontId="4" fillId="0" borderId="2" xfId="2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vertical="center"/>
    </xf>
    <xf numFmtId="0" fontId="5" fillId="0" borderId="3" xfId="2" applyFont="1" applyFill="1" applyBorder="1"/>
    <xf numFmtId="0" fontId="4" fillId="0" borderId="3" xfId="2" applyFont="1" applyFill="1" applyBorder="1" applyAlignment="1">
      <alignment horizontal="center"/>
    </xf>
    <xf numFmtId="0" fontId="5" fillId="0" borderId="0" xfId="2" applyFont="1" applyFill="1" applyBorder="1"/>
    <xf numFmtId="0" fontId="4" fillId="0" borderId="0" xfId="2" applyFont="1" applyFill="1" applyBorder="1" applyAlignment="1">
      <alignment horizontal="center"/>
    </xf>
    <xf numFmtId="0" fontId="4" fillId="0" borderId="0" xfId="0" applyFont="1" applyFill="1"/>
    <xf numFmtId="3" fontId="4" fillId="0" borderId="0" xfId="1" applyNumberFormat="1" applyFont="1" applyFill="1" applyBorder="1" applyAlignment="1">
      <alignment horizontal="right"/>
    </xf>
    <xf numFmtId="0" fontId="5" fillId="0" borderId="0" xfId="0" applyFont="1" applyFill="1"/>
    <xf numFmtId="49" fontId="6" fillId="0" borderId="0" xfId="0" applyNumberFormat="1" applyFont="1" applyFill="1" applyAlignment="1">
      <alignment horizontal="left" vertical="center"/>
    </xf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wrapText="1"/>
    </xf>
    <xf numFmtId="3" fontId="5" fillId="0" borderId="0" xfId="0" applyNumberFormat="1" applyFont="1" applyFill="1"/>
    <xf numFmtId="0" fontId="5" fillId="0" borderId="0" xfId="3" applyFont="1" applyFill="1"/>
    <xf numFmtId="3" fontId="8" fillId="0" borderId="0" xfId="0" applyNumberFormat="1" applyFont="1" applyFill="1"/>
    <xf numFmtId="3" fontId="4" fillId="0" borderId="0" xfId="0" applyNumberFormat="1" applyFont="1" applyFill="1"/>
    <xf numFmtId="3" fontId="0" fillId="0" borderId="0" xfId="0" applyNumberFormat="1" applyFill="1"/>
    <xf numFmtId="0" fontId="4" fillId="0" borderId="0" xfId="0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0" fontId="5" fillId="0" borderId="0" xfId="0" applyFont="1" applyFill="1" applyAlignment="1">
      <alignment horizontal="left" vertical="center" wrapText="1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justify" vertical="center" wrapText="1"/>
    </xf>
    <xf numFmtId="3" fontId="5" fillId="0" borderId="0" xfId="1" applyNumberFormat="1" applyFont="1" applyFill="1" applyAlignment="1">
      <alignment horizontal="right"/>
    </xf>
    <xf numFmtId="3" fontId="9" fillId="0" borderId="0" xfId="1" applyNumberFormat="1" applyFont="1" applyFill="1" applyAlignment="1">
      <alignment horizontal="right"/>
    </xf>
    <xf numFmtId="0" fontId="4" fillId="0" borderId="0" xfId="2" applyFont="1" applyFill="1"/>
    <xf numFmtId="3" fontId="4" fillId="0" borderId="0" xfId="1" applyNumberFormat="1" applyFont="1" applyFill="1" applyAlignment="1">
      <alignment horizontal="right"/>
    </xf>
    <xf numFmtId="0" fontId="5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justify" vertical="center" wrapText="1"/>
    </xf>
    <xf numFmtId="0" fontId="12" fillId="0" borderId="0" xfId="0" applyFont="1" applyBorder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5" fillId="0" borderId="0" xfId="3" applyFont="1" applyFill="1" applyAlignment="1">
      <alignment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7" fillId="0" borderId="0" xfId="2" applyFont="1" applyFill="1"/>
    <xf numFmtId="0" fontId="15" fillId="0" borderId="0" xfId="2" applyFont="1" applyFill="1" applyAlignment="1"/>
    <xf numFmtId="49" fontId="2" fillId="0" borderId="0" xfId="0" applyNumberFormat="1" applyFont="1" applyFill="1" applyAlignment="1"/>
    <xf numFmtId="0" fontId="5" fillId="0" borderId="0" xfId="2" applyFont="1" applyFill="1"/>
    <xf numFmtId="0" fontId="5" fillId="0" borderId="0" xfId="0" applyFont="1" applyFill="1" applyAlignment="1">
      <alignment horizontal="left" wrapText="1"/>
    </xf>
    <xf numFmtId="0" fontId="7" fillId="0" borderId="0" xfId="0" applyFont="1" applyFill="1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3" fontId="7" fillId="0" borderId="0" xfId="2" applyNumberFormat="1" applyFont="1" applyFill="1"/>
    <xf numFmtId="3" fontId="5" fillId="0" borderId="0" xfId="2" applyNumberFormat="1" applyFont="1" applyFill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justify" vertical="center"/>
    </xf>
    <xf numFmtId="0" fontId="7" fillId="0" borderId="0" xfId="2" applyFont="1" applyFill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1" fillId="0" borderId="0" xfId="0" applyFont="1" applyAlignment="1">
      <alignment horizontal="justify" wrapText="1"/>
    </xf>
    <xf numFmtId="0" fontId="5" fillId="0" borderId="0" xfId="0" applyFont="1" applyAlignment="1">
      <alignment wrapText="1"/>
    </xf>
    <xf numFmtId="49" fontId="6" fillId="0" borderId="0" xfId="0" applyNumberFormat="1" applyFont="1" applyFill="1" applyAlignment="1">
      <alignment vertical="center"/>
    </xf>
    <xf numFmtId="0" fontId="18" fillId="0" borderId="0" xfId="2" applyFont="1" applyFill="1"/>
    <xf numFmtId="3" fontId="18" fillId="0" borderId="0" xfId="2" applyNumberFormat="1" applyFont="1" applyFill="1" applyAlignment="1">
      <alignment horizontal="right"/>
    </xf>
    <xf numFmtId="0" fontId="19" fillId="0" borderId="0" xfId="2" applyFont="1" applyFill="1"/>
    <xf numFmtId="0" fontId="20" fillId="0" borderId="0" xfId="0" applyFont="1" applyFill="1"/>
    <xf numFmtId="0" fontId="19" fillId="0" borderId="0" xfId="2" applyFont="1" applyFill="1" applyAlignment="1">
      <alignment wrapText="1"/>
    </xf>
    <xf numFmtId="165" fontId="2" fillId="0" borderId="0" xfId="1" applyNumberFormat="1" applyFont="1" applyFill="1" applyAlignment="1">
      <alignment horizontal="right"/>
    </xf>
    <xf numFmtId="165" fontId="2" fillId="0" borderId="0" xfId="1" applyNumberFormat="1" applyFont="1" applyFill="1" applyAlignment="1">
      <alignment horizontal="left"/>
    </xf>
    <xf numFmtId="0" fontId="4" fillId="0" borderId="0" xfId="2" applyFont="1" applyFill="1" applyAlignment="1">
      <alignment horizontal="center"/>
    </xf>
    <xf numFmtId="0" fontId="4" fillId="0" borderId="0" xfId="2" applyFont="1" applyFill="1" applyBorder="1" applyAlignment="1">
      <alignment horizontal="center"/>
    </xf>
  </cellXfs>
  <cellStyles count="4">
    <cellStyle name="Ezres 3" xfId="1"/>
    <cellStyle name="Normál" xfId="0" builtinId="0"/>
    <cellStyle name="Normál_KTGV99" xfId="2"/>
    <cellStyle name="Normál_PHKV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nesb\Desktop\2021.%20&#233;vi%20k&#246;lts&#233;gvet&#233;si%20rendelet%20I.%20sz&#225;m&#250;%20m&#243;dos&#237;t&#225;sa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sz. melléklet"/>
      <sheetName val="2. sz. melléklet"/>
      <sheetName val="3.sz. melléklet"/>
      <sheetName val="4.  sz. melléklet"/>
      <sheetName val="5.  sz.melléklet"/>
      <sheetName val="6.  sz.melléklet"/>
      <sheetName val="7.sz. melléklet"/>
      <sheetName val="8. melléklet"/>
      <sheetName val="9.sz. melléklet"/>
      <sheetName val="10. melléklet"/>
      <sheetName val=" 11.melléklet"/>
      <sheetName val="12 .melléklet"/>
      <sheetName val="13.  sz. melléklet"/>
      <sheetName val="14 . sz. melléklet"/>
      <sheetName val="15.m.többéves kih."/>
      <sheetName val="16.m.Általános tartalék"/>
    </sheetNames>
    <sheetDataSet>
      <sheetData sheetId="0"/>
      <sheetData sheetId="1"/>
      <sheetData sheetId="2"/>
      <sheetData sheetId="3"/>
      <sheetData sheetId="4"/>
      <sheetData sheetId="5"/>
      <sheetData sheetId="6">
        <row r="22">
          <cell r="L22">
            <v>1249812095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290"/>
  <sheetViews>
    <sheetView tabSelected="1" zoomScaleNormal="100" workbookViewId="0">
      <selection activeCell="B2" sqref="B2:C2"/>
    </sheetView>
  </sheetViews>
  <sheetFormatPr defaultColWidth="9.140625" defaultRowHeight="12.75" x14ac:dyDescent="0.2"/>
  <cols>
    <col min="1" max="1" width="4.42578125" style="1" customWidth="1"/>
    <col min="2" max="2" width="75.5703125" style="3" customWidth="1"/>
    <col min="3" max="3" width="20.7109375" style="3" customWidth="1"/>
    <col min="4" max="5" width="9.140625" style="3" hidden="1" customWidth="1"/>
    <col min="6" max="6" width="9.140625" style="3"/>
    <col min="7" max="7" width="14.7109375" style="3" bestFit="1" customWidth="1"/>
    <col min="8" max="8" width="9.140625" style="3"/>
    <col min="9" max="9" width="14.5703125" style="3" customWidth="1"/>
    <col min="10" max="16384" width="9.140625" style="3"/>
  </cols>
  <sheetData>
    <row r="1" spans="1:9" x14ac:dyDescent="0.2">
      <c r="B1" s="67"/>
      <c r="C1" s="67"/>
      <c r="D1" s="2"/>
      <c r="E1" s="2"/>
      <c r="F1" s="2"/>
      <c r="G1" s="2"/>
      <c r="H1" s="2"/>
      <c r="I1" s="2"/>
    </row>
    <row r="2" spans="1:9" ht="24" customHeight="1" x14ac:dyDescent="0.2">
      <c r="B2" s="68"/>
      <c r="C2" s="68"/>
    </row>
    <row r="3" spans="1:9" ht="15.75" x14ac:dyDescent="0.25">
      <c r="A3" s="69" t="s">
        <v>0</v>
      </c>
      <c r="B3" s="69"/>
      <c r="C3" s="69"/>
    </row>
    <row r="4" spans="1:9" ht="15.75" x14ac:dyDescent="0.25">
      <c r="A4" s="69" t="s">
        <v>1</v>
      </c>
      <c r="B4" s="69"/>
      <c r="C4" s="69"/>
    </row>
    <row r="5" spans="1:9" ht="15.75" x14ac:dyDescent="0.25">
      <c r="A5" s="69" t="s">
        <v>2</v>
      </c>
      <c r="B5" s="69"/>
      <c r="C5" s="69"/>
    </row>
    <row r="6" spans="1:9" ht="15.75" x14ac:dyDescent="0.25">
      <c r="A6" s="70"/>
      <c r="B6" s="70"/>
      <c r="C6" s="70"/>
    </row>
    <row r="7" spans="1:9" ht="24" customHeight="1" thickBot="1" x14ac:dyDescent="0.25"/>
    <row r="8" spans="1:9" ht="15.75" x14ac:dyDescent="0.25">
      <c r="A8" s="4"/>
      <c r="B8" s="5"/>
      <c r="C8" s="6" t="s">
        <v>3</v>
      </c>
    </row>
    <row r="9" spans="1:9" ht="15.75" x14ac:dyDescent="0.25">
      <c r="A9" s="7"/>
      <c r="B9" s="8" t="s">
        <v>4</v>
      </c>
      <c r="C9" s="8" t="s">
        <v>5</v>
      </c>
    </row>
    <row r="10" spans="1:9" ht="16.5" thickBot="1" x14ac:dyDescent="0.3">
      <c r="A10" s="9"/>
      <c r="B10" s="10"/>
      <c r="C10" s="11" t="s">
        <v>6</v>
      </c>
    </row>
    <row r="11" spans="1:9" ht="17.45" customHeight="1" x14ac:dyDescent="0.25">
      <c r="B11" s="12"/>
      <c r="C11" s="13"/>
    </row>
    <row r="12" spans="1:9" ht="10.15" customHeight="1" x14ac:dyDescent="0.25">
      <c r="B12" s="14"/>
      <c r="C12" s="15"/>
      <c r="D12" s="16"/>
      <c r="E12" s="16"/>
      <c r="F12" s="16"/>
      <c r="G12" s="16"/>
      <c r="H12" s="16"/>
    </row>
    <row r="13" spans="1:9" ht="39" customHeight="1" x14ac:dyDescent="0.25">
      <c r="A13" s="17" t="s">
        <v>7</v>
      </c>
      <c r="B13" s="18" t="s">
        <v>8</v>
      </c>
      <c r="C13" s="15"/>
      <c r="D13" s="16"/>
      <c r="E13" s="16"/>
      <c r="F13" s="16"/>
      <c r="G13" s="16"/>
      <c r="H13" s="16"/>
    </row>
    <row r="14" spans="1:9" ht="6" customHeight="1" x14ac:dyDescent="0.25">
      <c r="A14" s="17"/>
      <c r="B14" s="19"/>
      <c r="C14" s="15"/>
      <c r="D14" s="16"/>
      <c r="E14" s="16"/>
      <c r="F14" s="16"/>
      <c r="G14" s="16"/>
      <c r="H14" s="16"/>
    </row>
    <row r="15" spans="1:9" ht="19.5" customHeight="1" x14ac:dyDescent="0.25">
      <c r="A15" s="1" t="s">
        <v>9</v>
      </c>
      <c r="B15" s="16" t="s">
        <v>10</v>
      </c>
      <c r="C15" s="20">
        <f>2362205-328000</f>
        <v>2034205</v>
      </c>
      <c r="D15" s="16"/>
      <c r="E15" s="16"/>
      <c r="F15" s="16"/>
      <c r="G15" s="16"/>
      <c r="H15" s="16"/>
    </row>
    <row r="16" spans="1:9" ht="19.5" customHeight="1" x14ac:dyDescent="0.25">
      <c r="B16" s="21" t="s">
        <v>11</v>
      </c>
      <c r="C16" s="22">
        <f>637795-88560</f>
        <v>549235</v>
      </c>
      <c r="D16" s="16"/>
      <c r="E16" s="16"/>
      <c r="F16" s="16"/>
      <c r="G16" s="16"/>
      <c r="H16" s="16"/>
    </row>
    <row r="17" spans="1:11" ht="19.5" customHeight="1" x14ac:dyDescent="0.25">
      <c r="B17" s="14" t="s">
        <v>12</v>
      </c>
      <c r="C17" s="23">
        <f>SUM(C15:C16)</f>
        <v>2583440</v>
      </c>
      <c r="D17" s="16"/>
      <c r="E17" s="16"/>
      <c r="F17" s="16"/>
      <c r="G17" s="16"/>
      <c r="H17" s="16"/>
    </row>
    <row r="18" spans="1:11" ht="7.5" customHeight="1" x14ac:dyDescent="0.25">
      <c r="B18" s="14"/>
      <c r="C18" s="23"/>
      <c r="D18" s="16"/>
      <c r="E18" s="16"/>
      <c r="F18" s="16"/>
      <c r="G18" s="16"/>
      <c r="H18" s="16"/>
    </row>
    <row r="19" spans="1:11" ht="18.75" customHeight="1" x14ac:dyDescent="0.25">
      <c r="A19" s="1" t="s">
        <v>13</v>
      </c>
      <c r="B19" s="16" t="s">
        <v>14</v>
      </c>
      <c r="C19" s="20">
        <v>787402</v>
      </c>
      <c r="D19" s="16"/>
      <c r="E19" s="16"/>
      <c r="F19" s="16"/>
      <c r="G19" s="16"/>
      <c r="H19" s="16"/>
    </row>
    <row r="20" spans="1:11" ht="19.5" customHeight="1" x14ac:dyDescent="0.25">
      <c r="B20" s="21" t="s">
        <v>11</v>
      </c>
      <c r="C20" s="22">
        <v>212598</v>
      </c>
      <c r="D20" s="16"/>
      <c r="E20" s="16"/>
      <c r="F20" s="16"/>
      <c r="G20" s="16"/>
      <c r="H20" s="16"/>
      <c r="I20" s="24"/>
    </row>
    <row r="21" spans="1:11" ht="19.5" customHeight="1" x14ac:dyDescent="0.25">
      <c r="B21" s="14" t="s">
        <v>12</v>
      </c>
      <c r="C21" s="23">
        <f>SUM(C19:C20)</f>
        <v>1000000</v>
      </c>
      <c r="D21" s="16"/>
      <c r="E21" s="16"/>
      <c r="F21" s="16"/>
      <c r="G21" s="16"/>
      <c r="H21" s="16"/>
    </row>
    <row r="22" spans="1:11" ht="10.5" customHeight="1" x14ac:dyDescent="0.25">
      <c r="B22" s="14"/>
      <c r="C22" s="23"/>
      <c r="D22" s="16"/>
      <c r="E22" s="16"/>
      <c r="F22" s="16"/>
      <c r="G22" s="16"/>
      <c r="H22" s="16"/>
      <c r="I22" s="25"/>
      <c r="J22" s="23"/>
    </row>
    <row r="23" spans="1:11" ht="18" customHeight="1" x14ac:dyDescent="0.25">
      <c r="A23" s="26" t="s">
        <v>15</v>
      </c>
      <c r="B23" s="27" t="s">
        <v>16</v>
      </c>
      <c r="C23" s="13"/>
      <c r="D23" s="16"/>
      <c r="E23" s="16"/>
      <c r="F23" s="16"/>
      <c r="G23" s="16"/>
      <c r="H23" s="16"/>
    </row>
    <row r="24" spans="1:11" ht="5.25" customHeight="1" x14ac:dyDescent="0.25">
      <c r="B24" s="28"/>
      <c r="C24" s="29"/>
      <c r="D24" s="16"/>
      <c r="E24" s="16"/>
      <c r="F24" s="16"/>
      <c r="G24" s="16"/>
      <c r="H24" s="16"/>
    </row>
    <row r="25" spans="1:11" ht="16.5" customHeight="1" x14ac:dyDescent="0.25">
      <c r="A25" s="1" t="s">
        <v>17</v>
      </c>
      <c r="B25" s="30" t="s">
        <v>18</v>
      </c>
      <c r="C25" s="31">
        <v>137366749</v>
      </c>
      <c r="D25" s="16"/>
      <c r="E25" s="16"/>
      <c r="F25" s="16"/>
      <c r="G25" s="16"/>
      <c r="H25" s="16"/>
    </row>
    <row r="26" spans="1:11" ht="19.5" customHeight="1" x14ac:dyDescent="0.4">
      <c r="B26" s="21" t="s">
        <v>11</v>
      </c>
      <c r="C26" s="32">
        <v>37089022</v>
      </c>
      <c r="D26" s="16"/>
      <c r="E26" s="16"/>
      <c r="F26" s="16"/>
      <c r="G26" s="16"/>
      <c r="H26" s="16"/>
    </row>
    <row r="27" spans="1:11" ht="19.5" customHeight="1" x14ac:dyDescent="0.25">
      <c r="B27" s="33" t="s">
        <v>12</v>
      </c>
      <c r="C27" s="34">
        <f>SUM(C25:C26)</f>
        <v>174455771</v>
      </c>
      <c r="D27" s="16"/>
      <c r="E27" s="16"/>
      <c r="F27" s="16"/>
      <c r="G27" s="16"/>
      <c r="H27" s="16"/>
    </row>
    <row r="28" spans="1:11" ht="7.9" customHeight="1" x14ac:dyDescent="0.25">
      <c r="B28" s="33"/>
      <c r="C28" s="34"/>
      <c r="D28" s="16"/>
      <c r="E28" s="16"/>
      <c r="F28" s="16"/>
      <c r="G28" s="16"/>
      <c r="H28" s="16"/>
      <c r="I28" s="24"/>
      <c r="J28" s="24"/>
      <c r="K28" s="24"/>
    </row>
    <row r="29" spans="1:11" ht="19.5" customHeight="1" x14ac:dyDescent="0.25">
      <c r="A29" s="1" t="s">
        <v>19</v>
      </c>
      <c r="B29" s="30" t="s">
        <v>20</v>
      </c>
      <c r="C29" s="31">
        <v>3000000</v>
      </c>
      <c r="D29" s="16"/>
      <c r="E29" s="16"/>
      <c r="F29" s="16"/>
      <c r="G29" s="16"/>
      <c r="H29" s="16"/>
      <c r="I29" s="24"/>
      <c r="J29" s="24"/>
      <c r="K29" s="24"/>
    </row>
    <row r="30" spans="1:11" ht="19.5" customHeight="1" x14ac:dyDescent="0.4">
      <c r="B30" s="21" t="s">
        <v>11</v>
      </c>
      <c r="C30" s="32">
        <v>810000</v>
      </c>
      <c r="D30" s="16"/>
      <c r="E30" s="16"/>
      <c r="F30" s="16"/>
      <c r="G30" s="16"/>
      <c r="H30" s="16"/>
      <c r="I30" s="24"/>
      <c r="J30" s="24"/>
      <c r="K30" s="24"/>
    </row>
    <row r="31" spans="1:11" ht="19.5" customHeight="1" x14ac:dyDescent="0.25">
      <c r="B31" s="33" t="s">
        <v>12</v>
      </c>
      <c r="C31" s="34">
        <f>SUM(C29:C30)</f>
        <v>3810000</v>
      </c>
      <c r="D31" s="16"/>
      <c r="E31" s="16"/>
      <c r="F31" s="16"/>
      <c r="G31" s="16"/>
      <c r="H31" s="16"/>
      <c r="I31" s="24"/>
      <c r="J31" s="24"/>
      <c r="K31" s="24"/>
    </row>
    <row r="32" spans="1:11" ht="3.6" customHeight="1" x14ac:dyDescent="0.25">
      <c r="B32" s="33"/>
      <c r="C32" s="34"/>
      <c r="D32" s="16"/>
      <c r="E32" s="16"/>
      <c r="F32" s="16"/>
      <c r="G32" s="16"/>
      <c r="H32" s="16"/>
      <c r="I32" s="24"/>
      <c r="J32" s="24"/>
      <c r="K32" s="24"/>
    </row>
    <row r="33" spans="1:15" ht="22.15" customHeight="1" x14ac:dyDescent="0.25">
      <c r="A33" s="1" t="s">
        <v>21</v>
      </c>
      <c r="B33" s="30" t="s">
        <v>22</v>
      </c>
      <c r="C33" s="31">
        <v>71000000</v>
      </c>
      <c r="D33" s="16"/>
      <c r="E33" s="16"/>
      <c r="F33" s="16"/>
      <c r="G33" s="16"/>
      <c r="H33" s="16"/>
      <c r="I33" s="24"/>
      <c r="J33" s="24"/>
      <c r="K33" s="24"/>
    </row>
    <row r="34" spans="1:15" ht="19.5" customHeight="1" x14ac:dyDescent="0.4">
      <c r="B34" s="21" t="s">
        <v>23</v>
      </c>
      <c r="C34" s="32">
        <f>C33*0.27</f>
        <v>19170000</v>
      </c>
      <c r="D34" s="16"/>
      <c r="E34" s="16"/>
      <c r="F34" s="16"/>
      <c r="G34" s="16"/>
      <c r="H34" s="16"/>
      <c r="I34" s="24"/>
      <c r="J34" s="24"/>
      <c r="K34" s="24"/>
    </row>
    <row r="35" spans="1:15" ht="19.5" customHeight="1" x14ac:dyDescent="0.25">
      <c r="B35" s="33" t="s">
        <v>12</v>
      </c>
      <c r="C35" s="34">
        <f>SUM(C33:C34)</f>
        <v>90170000</v>
      </c>
      <c r="D35" s="16"/>
      <c r="E35" s="16"/>
      <c r="F35" s="16"/>
      <c r="G35" s="16"/>
      <c r="H35" s="16"/>
      <c r="I35" s="24"/>
      <c r="J35" s="24"/>
      <c r="K35" s="24"/>
    </row>
    <row r="36" spans="1:15" ht="4.1500000000000004" customHeight="1" x14ac:dyDescent="0.25">
      <c r="B36" s="33"/>
      <c r="C36" s="34"/>
      <c r="D36" s="16"/>
      <c r="E36" s="16"/>
      <c r="F36" s="16"/>
      <c r="G36" s="16"/>
      <c r="H36" s="16"/>
      <c r="I36" s="24"/>
      <c r="J36" s="24"/>
      <c r="K36" s="24"/>
    </row>
    <row r="37" spans="1:15" ht="30" customHeight="1" x14ac:dyDescent="0.25">
      <c r="A37" s="1" t="s">
        <v>24</v>
      </c>
      <c r="B37" s="35" t="s">
        <v>25</v>
      </c>
      <c r="C37" s="31">
        <v>410000</v>
      </c>
      <c r="D37" s="16"/>
      <c r="E37" s="16"/>
      <c r="F37" s="16"/>
      <c r="G37" s="16"/>
      <c r="H37" s="16"/>
      <c r="I37" s="24"/>
      <c r="J37" s="24"/>
      <c r="K37" s="24"/>
    </row>
    <row r="38" spans="1:15" ht="19.5" customHeight="1" x14ac:dyDescent="0.4">
      <c r="B38" s="21" t="s">
        <v>11</v>
      </c>
      <c r="C38" s="32">
        <v>110700</v>
      </c>
      <c r="D38" s="16"/>
      <c r="E38" s="16"/>
      <c r="F38" s="16"/>
      <c r="G38" s="16"/>
      <c r="H38" s="16"/>
      <c r="I38" s="24"/>
      <c r="J38" s="24"/>
      <c r="K38" s="24"/>
    </row>
    <row r="39" spans="1:15" ht="19.5" customHeight="1" x14ac:dyDescent="0.25">
      <c r="B39" s="33" t="s">
        <v>12</v>
      </c>
      <c r="C39" s="34">
        <f>SUM(C37:C38)</f>
        <v>520700</v>
      </c>
      <c r="D39" s="16"/>
      <c r="E39" s="16"/>
      <c r="F39" s="16"/>
      <c r="G39" s="16"/>
      <c r="H39" s="16"/>
      <c r="I39" s="24"/>
      <c r="J39" s="24"/>
      <c r="K39" s="24"/>
    </row>
    <row r="40" spans="1:15" ht="19.149999999999999" customHeight="1" x14ac:dyDescent="0.25">
      <c r="A40" s="26" t="s">
        <v>26</v>
      </c>
      <c r="B40" s="27" t="s">
        <v>27</v>
      </c>
      <c r="C40" s="23"/>
      <c r="D40" s="16"/>
      <c r="E40" s="16"/>
      <c r="F40" s="16"/>
      <c r="G40" s="16"/>
      <c r="H40" s="16"/>
      <c r="I40" s="24"/>
      <c r="J40" s="24"/>
      <c r="K40" s="24"/>
    </row>
    <row r="41" spans="1:15" ht="9" hidden="1" customHeight="1" x14ac:dyDescent="0.25">
      <c r="B41" s="16"/>
      <c r="C41" s="20"/>
      <c r="D41" s="16"/>
      <c r="E41" s="16"/>
      <c r="F41" s="16"/>
      <c r="G41" s="16"/>
      <c r="H41" s="16"/>
      <c r="I41" s="24"/>
      <c r="J41" s="24"/>
      <c r="K41" s="24"/>
    </row>
    <row r="42" spans="1:15" ht="22.15" customHeight="1" x14ac:dyDescent="0.25">
      <c r="A42" s="1" t="s">
        <v>28</v>
      </c>
      <c r="B42" s="36" t="s">
        <v>29</v>
      </c>
      <c r="C42" s="31">
        <v>69747954</v>
      </c>
      <c r="D42" s="16"/>
      <c r="E42" s="16"/>
      <c r="F42" s="16"/>
      <c r="G42" s="16"/>
      <c r="H42" s="16"/>
      <c r="I42" s="24"/>
      <c r="J42" s="24"/>
      <c r="K42" s="24"/>
    </row>
    <row r="43" spans="1:15" ht="19.5" customHeight="1" x14ac:dyDescent="0.4">
      <c r="B43" s="21" t="s">
        <v>11</v>
      </c>
      <c r="C43" s="32">
        <v>18831948</v>
      </c>
      <c r="D43" s="16"/>
      <c r="E43" s="16"/>
      <c r="F43" s="16"/>
      <c r="G43" s="16"/>
      <c r="H43" s="16"/>
      <c r="I43" s="24"/>
      <c r="J43" s="24"/>
      <c r="K43" s="24"/>
    </row>
    <row r="44" spans="1:15" ht="19.5" customHeight="1" x14ac:dyDescent="0.25">
      <c r="B44" s="33" t="s">
        <v>12</v>
      </c>
      <c r="C44" s="34">
        <f>SUM(C42:C43)</f>
        <v>88579902</v>
      </c>
      <c r="D44" s="16"/>
      <c r="E44" s="16"/>
      <c r="F44" s="16"/>
      <c r="G44" s="16"/>
      <c r="H44" s="16"/>
    </row>
    <row r="45" spans="1:15" ht="5.45" customHeight="1" x14ac:dyDescent="0.25">
      <c r="B45" s="33"/>
      <c r="C45" s="34"/>
      <c r="D45" s="16"/>
      <c r="E45" s="16"/>
      <c r="F45" s="16"/>
      <c r="G45" s="16"/>
      <c r="H45" s="16"/>
    </row>
    <row r="46" spans="1:15" ht="22.9" customHeight="1" x14ac:dyDescent="0.25">
      <c r="A46" s="1" t="s">
        <v>30</v>
      </c>
      <c r="B46" s="36" t="s">
        <v>31</v>
      </c>
      <c r="C46" s="31">
        <v>1725000</v>
      </c>
      <c r="D46" s="16"/>
      <c r="E46" s="16"/>
      <c r="F46" s="16"/>
      <c r="G46" s="16"/>
      <c r="H46" s="16"/>
      <c r="I46" s="37"/>
      <c r="J46" s="37"/>
      <c r="K46" s="37"/>
      <c r="L46" s="37"/>
      <c r="M46" s="37"/>
      <c r="N46" s="37"/>
      <c r="O46" s="37"/>
    </row>
    <row r="47" spans="1:15" ht="19.5" customHeight="1" x14ac:dyDescent="0.4">
      <c r="B47" s="21" t="s">
        <v>11</v>
      </c>
      <c r="C47" s="32">
        <v>465750</v>
      </c>
      <c r="D47" s="16"/>
      <c r="E47" s="16"/>
      <c r="F47" s="16"/>
      <c r="G47" s="16"/>
      <c r="H47" s="16"/>
    </row>
    <row r="48" spans="1:15" ht="19.5" customHeight="1" x14ac:dyDescent="0.25">
      <c r="B48" s="33" t="s">
        <v>12</v>
      </c>
      <c r="C48" s="34">
        <f>SUM(C46:C47)</f>
        <v>2190750</v>
      </c>
      <c r="D48" s="16"/>
      <c r="E48" s="16"/>
      <c r="F48" s="16"/>
      <c r="G48" s="20"/>
      <c r="H48" s="16"/>
    </row>
    <row r="49" spans="1:9" ht="4.1500000000000004" customHeight="1" x14ac:dyDescent="0.25">
      <c r="B49" s="33"/>
      <c r="C49" s="34"/>
      <c r="D49" s="16"/>
      <c r="E49" s="16"/>
      <c r="F49" s="16"/>
      <c r="G49" s="20"/>
      <c r="H49" s="16"/>
    </row>
    <row r="50" spans="1:9" ht="48.6" customHeight="1" x14ac:dyDescent="0.25">
      <c r="A50" s="1" t="s">
        <v>32</v>
      </c>
      <c r="B50" s="38" t="s">
        <v>33</v>
      </c>
      <c r="C50" s="31">
        <v>15033330</v>
      </c>
      <c r="D50" s="16"/>
      <c r="E50" s="16"/>
      <c r="F50" s="16"/>
      <c r="G50" s="20"/>
      <c r="H50" s="16"/>
      <c r="I50" s="24"/>
    </row>
    <row r="51" spans="1:9" ht="19.5" customHeight="1" x14ac:dyDescent="0.4">
      <c r="B51" s="21" t="s">
        <v>34</v>
      </c>
      <c r="C51" s="32">
        <v>4058999</v>
      </c>
      <c r="D51" s="16"/>
      <c r="E51" s="16"/>
      <c r="F51" s="16"/>
      <c r="G51" s="20"/>
      <c r="H51" s="16"/>
    </row>
    <row r="52" spans="1:9" ht="19.5" customHeight="1" x14ac:dyDescent="0.25">
      <c r="B52" s="33" t="s">
        <v>12</v>
      </c>
      <c r="C52" s="34">
        <f>SUM(C50:C51)</f>
        <v>19092329</v>
      </c>
      <c r="D52" s="16"/>
      <c r="E52" s="16"/>
      <c r="F52" s="16"/>
      <c r="G52" s="20"/>
      <c r="H52" s="16"/>
    </row>
    <row r="53" spans="1:9" ht="9" customHeight="1" x14ac:dyDescent="0.25">
      <c r="B53" s="39"/>
      <c r="C53" s="34"/>
      <c r="D53" s="16"/>
      <c r="E53" s="16"/>
      <c r="F53" s="16"/>
      <c r="G53" s="20"/>
      <c r="H53" s="16"/>
    </row>
    <row r="54" spans="1:9" ht="45" customHeight="1" x14ac:dyDescent="0.25">
      <c r="A54" s="1" t="s">
        <v>35</v>
      </c>
      <c r="B54" s="38" t="s">
        <v>36</v>
      </c>
      <c r="C54" s="31">
        <v>1929134</v>
      </c>
      <c r="D54" s="16"/>
      <c r="E54" s="16"/>
      <c r="F54" s="16"/>
      <c r="G54" s="20"/>
      <c r="H54" s="16"/>
    </row>
    <row r="55" spans="1:9" ht="19.5" customHeight="1" x14ac:dyDescent="0.4">
      <c r="B55" s="21" t="s">
        <v>11</v>
      </c>
      <c r="C55" s="32">
        <v>520866</v>
      </c>
      <c r="D55" s="16"/>
      <c r="E55" s="16"/>
      <c r="F55" s="16"/>
      <c r="G55" s="20"/>
      <c r="H55" s="16"/>
    </row>
    <row r="56" spans="1:9" ht="19.5" customHeight="1" x14ac:dyDescent="0.25">
      <c r="B56" s="33" t="s">
        <v>12</v>
      </c>
      <c r="C56" s="34">
        <f>SUM(C54:C55)</f>
        <v>2450000</v>
      </c>
      <c r="D56" s="16"/>
      <c r="E56" s="16"/>
      <c r="F56" s="16"/>
      <c r="G56" s="20"/>
      <c r="H56" s="16"/>
    </row>
    <row r="57" spans="1:9" ht="10.5" customHeight="1" x14ac:dyDescent="0.25">
      <c r="B57" s="39"/>
      <c r="C57" s="34"/>
      <c r="D57" s="16"/>
      <c r="E57" s="16"/>
      <c r="F57" s="16"/>
      <c r="G57" s="20"/>
      <c r="H57" s="16"/>
    </row>
    <row r="58" spans="1:9" ht="46.9" customHeight="1" x14ac:dyDescent="0.25">
      <c r="A58" s="1" t="s">
        <v>37</v>
      </c>
      <c r="B58" s="38" t="s">
        <v>38</v>
      </c>
      <c r="C58" s="31">
        <v>19281000</v>
      </c>
      <c r="D58" s="16"/>
      <c r="E58" s="16"/>
      <c r="F58" s="16"/>
      <c r="G58" s="20"/>
      <c r="H58" s="16"/>
    </row>
    <row r="59" spans="1:9" ht="19.5" customHeight="1" x14ac:dyDescent="0.4">
      <c r="B59" s="21" t="s">
        <v>11</v>
      </c>
      <c r="C59" s="32">
        <v>5205870</v>
      </c>
      <c r="D59" s="16"/>
      <c r="E59" s="16"/>
      <c r="F59" s="16"/>
      <c r="G59" s="20"/>
      <c r="H59" s="16"/>
    </row>
    <row r="60" spans="1:9" ht="19.5" customHeight="1" x14ac:dyDescent="0.25">
      <c r="B60" s="33" t="s">
        <v>12</v>
      </c>
      <c r="C60" s="34">
        <f>SUM(C58:C59)</f>
        <v>24486870</v>
      </c>
      <c r="D60" s="16"/>
      <c r="E60" s="16"/>
      <c r="F60" s="16"/>
      <c r="G60" s="20"/>
      <c r="H60" s="16"/>
    </row>
    <row r="61" spans="1:9" ht="10.5" customHeight="1" x14ac:dyDescent="0.25">
      <c r="B61" s="39"/>
      <c r="C61" s="34"/>
      <c r="D61" s="16"/>
      <c r="E61" s="16"/>
      <c r="F61" s="16"/>
      <c r="G61" s="20"/>
      <c r="H61" s="16"/>
    </row>
    <row r="62" spans="1:9" ht="46.9" customHeight="1" x14ac:dyDescent="0.25">
      <c r="A62" s="1" t="s">
        <v>39</v>
      </c>
      <c r="B62" s="38" t="s">
        <v>40</v>
      </c>
      <c r="C62" s="31">
        <v>14178000</v>
      </c>
      <c r="D62" s="16"/>
      <c r="E62" s="16"/>
      <c r="F62" s="16"/>
      <c r="G62" s="20"/>
      <c r="H62" s="16"/>
    </row>
    <row r="63" spans="1:9" ht="21" customHeight="1" x14ac:dyDescent="0.4">
      <c r="B63" s="21" t="s">
        <v>11</v>
      </c>
      <c r="C63" s="32">
        <v>3828060</v>
      </c>
      <c r="D63" s="16"/>
      <c r="E63" s="16"/>
      <c r="F63" s="16"/>
      <c r="G63" s="16"/>
      <c r="H63" s="16"/>
    </row>
    <row r="64" spans="1:9" ht="19.5" customHeight="1" x14ac:dyDescent="0.25">
      <c r="B64" s="33" t="s">
        <v>12</v>
      </c>
      <c r="C64" s="34">
        <f>SUM(C62:C63)</f>
        <v>18006060</v>
      </c>
      <c r="D64" s="16"/>
      <c r="E64" s="16"/>
      <c r="F64" s="16"/>
      <c r="G64" s="16"/>
      <c r="H64" s="16"/>
    </row>
    <row r="65" spans="1:10" ht="7.15" customHeight="1" x14ac:dyDescent="0.25">
      <c r="B65" s="33"/>
      <c r="C65" s="34"/>
      <c r="D65" s="16"/>
      <c r="E65" s="16"/>
      <c r="F65" s="16"/>
      <c r="G65" s="16"/>
      <c r="H65" s="16"/>
    </row>
    <row r="66" spans="1:10" ht="44.45" customHeight="1" x14ac:dyDescent="0.25">
      <c r="A66" s="1" t="s">
        <v>41</v>
      </c>
      <c r="B66" s="38" t="s">
        <v>42</v>
      </c>
      <c r="C66" s="31">
        <v>6737690</v>
      </c>
      <c r="D66" s="16"/>
      <c r="E66" s="16"/>
      <c r="F66" s="16"/>
      <c r="G66" s="16"/>
      <c r="H66" s="16"/>
    </row>
    <row r="67" spans="1:10" ht="19.5" customHeight="1" x14ac:dyDescent="0.4">
      <c r="B67" s="21" t="s">
        <v>11</v>
      </c>
      <c r="C67" s="32">
        <v>1819176</v>
      </c>
      <c r="D67" s="16"/>
      <c r="E67" s="16"/>
      <c r="F67" s="16"/>
      <c r="G67" s="16"/>
      <c r="H67" s="16"/>
      <c r="I67" s="33"/>
      <c r="J67" s="34"/>
    </row>
    <row r="68" spans="1:10" ht="19.5" customHeight="1" x14ac:dyDescent="0.25">
      <c r="B68" s="33" t="s">
        <v>12</v>
      </c>
      <c r="C68" s="34">
        <f>SUM(C66:C67)</f>
        <v>8556866</v>
      </c>
      <c r="D68" s="16"/>
      <c r="E68" s="16"/>
      <c r="F68" s="16"/>
      <c r="G68" s="16"/>
      <c r="H68" s="16"/>
    </row>
    <row r="69" spans="1:10" ht="6.6" customHeight="1" x14ac:dyDescent="0.25">
      <c r="B69" s="33"/>
      <c r="C69" s="34"/>
      <c r="D69" s="16"/>
      <c r="E69" s="16"/>
      <c r="F69" s="16"/>
      <c r="G69" s="16"/>
      <c r="H69" s="16"/>
    </row>
    <row r="70" spans="1:10" ht="48" customHeight="1" x14ac:dyDescent="0.25">
      <c r="A70" s="1" t="s">
        <v>43</v>
      </c>
      <c r="B70" s="38" t="s">
        <v>44</v>
      </c>
      <c r="C70" s="31">
        <v>7650465</v>
      </c>
      <c r="D70" s="16"/>
      <c r="E70" s="16"/>
      <c r="F70" s="16"/>
      <c r="G70" s="16"/>
      <c r="H70" s="16"/>
    </row>
    <row r="71" spans="1:10" ht="20.45" customHeight="1" x14ac:dyDescent="0.4">
      <c r="B71" s="21" t="s">
        <v>11</v>
      </c>
      <c r="C71" s="32">
        <v>2065626</v>
      </c>
      <c r="D71" s="16"/>
      <c r="E71" s="16"/>
      <c r="F71" s="16"/>
      <c r="G71" s="16"/>
      <c r="H71" s="16"/>
    </row>
    <row r="72" spans="1:10" ht="18.600000000000001" customHeight="1" x14ac:dyDescent="0.25">
      <c r="B72" s="33" t="s">
        <v>12</v>
      </c>
      <c r="C72" s="34">
        <f>SUM(C70:C71)</f>
        <v>9716091</v>
      </c>
      <c r="D72" s="16"/>
      <c r="E72" s="16"/>
      <c r="F72" s="16"/>
      <c r="G72" s="16"/>
      <c r="H72" s="16"/>
    </row>
    <row r="73" spans="1:10" ht="8.25" customHeight="1" x14ac:dyDescent="0.25">
      <c r="B73" s="33"/>
      <c r="C73" s="34"/>
      <c r="D73" s="16"/>
      <c r="E73" s="16"/>
      <c r="F73" s="16"/>
      <c r="G73" s="16"/>
      <c r="H73" s="16"/>
    </row>
    <row r="74" spans="1:10" ht="18.600000000000001" customHeight="1" x14ac:dyDescent="0.25">
      <c r="A74" s="1" t="s">
        <v>45</v>
      </c>
      <c r="B74" s="38" t="s">
        <v>46</v>
      </c>
      <c r="C74" s="31">
        <v>6829449</v>
      </c>
      <c r="D74" s="16"/>
      <c r="E74" s="16"/>
      <c r="F74" s="16"/>
      <c r="G74" s="16"/>
      <c r="H74" s="16"/>
    </row>
    <row r="75" spans="1:10" ht="18.600000000000001" customHeight="1" x14ac:dyDescent="0.4">
      <c r="B75" s="21" t="s">
        <v>11</v>
      </c>
      <c r="C75" s="32">
        <v>1843951</v>
      </c>
      <c r="D75" s="16"/>
      <c r="E75" s="16"/>
      <c r="F75" s="16"/>
      <c r="G75" s="16"/>
      <c r="H75" s="16"/>
    </row>
    <row r="76" spans="1:10" ht="18.600000000000001" customHeight="1" x14ac:dyDescent="0.25">
      <c r="B76" s="33" t="s">
        <v>12</v>
      </c>
      <c r="C76" s="34">
        <f>SUM(C74:C75)</f>
        <v>8673400</v>
      </c>
      <c r="D76" s="16"/>
      <c r="E76" s="16"/>
      <c r="F76" s="16"/>
      <c r="G76" s="16"/>
      <c r="H76" s="16"/>
    </row>
    <row r="77" spans="1:10" ht="9.6" customHeight="1" x14ac:dyDescent="0.25">
      <c r="B77" s="33"/>
      <c r="C77" s="34"/>
      <c r="D77" s="16"/>
      <c r="E77" s="16"/>
      <c r="F77" s="16"/>
      <c r="G77" s="16"/>
      <c r="H77" s="16"/>
    </row>
    <row r="78" spans="1:10" ht="32.450000000000003" customHeight="1" x14ac:dyDescent="0.25">
      <c r="A78" s="1" t="s">
        <v>47</v>
      </c>
      <c r="B78" s="39" t="s">
        <v>48</v>
      </c>
      <c r="C78" s="34">
        <v>850000</v>
      </c>
      <c r="D78" s="16"/>
      <c r="E78" s="16"/>
      <c r="F78" s="16"/>
      <c r="G78" s="16"/>
      <c r="H78" s="16"/>
    </row>
    <row r="79" spans="1:10" ht="6" customHeight="1" x14ac:dyDescent="0.25">
      <c r="B79" s="33"/>
      <c r="C79" s="34"/>
      <c r="D79" s="16"/>
      <c r="E79" s="16"/>
      <c r="F79" s="16"/>
      <c r="G79" s="16"/>
      <c r="H79" s="16"/>
    </row>
    <row r="80" spans="1:10" ht="18" customHeight="1" x14ac:dyDescent="0.25">
      <c r="B80" s="40" t="s">
        <v>49</v>
      </c>
      <c r="C80" s="31">
        <v>2652378</v>
      </c>
      <c r="D80" s="16"/>
      <c r="E80" s="16"/>
      <c r="F80" s="16"/>
      <c r="G80" s="16"/>
      <c r="H80" s="16"/>
    </row>
    <row r="81" spans="1:9" ht="20.25" customHeight="1" x14ac:dyDescent="0.4">
      <c r="B81" s="21" t="s">
        <v>11</v>
      </c>
      <c r="C81" s="32">
        <v>716142</v>
      </c>
      <c r="D81" s="16"/>
      <c r="E81" s="16"/>
      <c r="F81" s="16"/>
      <c r="G81" s="16"/>
      <c r="H81" s="16"/>
    </row>
    <row r="82" spans="1:9" ht="17.25" customHeight="1" x14ac:dyDescent="0.25">
      <c r="B82" s="33" t="s">
        <v>12</v>
      </c>
      <c r="C82" s="34">
        <f>SUM(C80:C81)</f>
        <v>3368520</v>
      </c>
      <c r="D82" s="16"/>
      <c r="E82" s="16"/>
      <c r="F82" s="16"/>
      <c r="G82" s="16"/>
      <c r="H82" s="16"/>
    </row>
    <row r="83" spans="1:9" ht="9.75" customHeight="1" x14ac:dyDescent="0.25">
      <c r="B83" s="33"/>
      <c r="C83" s="34"/>
      <c r="D83" s="16"/>
      <c r="E83" s="16"/>
      <c r="F83" s="16"/>
      <c r="G83" s="16"/>
      <c r="H83" s="16"/>
    </row>
    <row r="84" spans="1:9" ht="30.75" customHeight="1" x14ac:dyDescent="0.25">
      <c r="A84" s="1" t="s">
        <v>50</v>
      </c>
      <c r="B84" s="41" t="s">
        <v>51</v>
      </c>
      <c r="C84" s="31">
        <v>550000</v>
      </c>
      <c r="D84" s="16"/>
      <c r="E84" s="16"/>
      <c r="F84" s="16"/>
      <c r="G84" s="16"/>
      <c r="H84" s="16"/>
    </row>
    <row r="85" spans="1:9" ht="18.75" customHeight="1" x14ac:dyDescent="0.4">
      <c r="B85" s="21" t="s">
        <v>11</v>
      </c>
      <c r="C85" s="32">
        <v>148500</v>
      </c>
      <c r="D85" s="16"/>
      <c r="E85" s="16"/>
      <c r="F85" s="16"/>
      <c r="G85" s="16"/>
      <c r="H85" s="16"/>
    </row>
    <row r="86" spans="1:9" ht="16.5" customHeight="1" x14ac:dyDescent="0.25">
      <c r="B86" s="33" t="s">
        <v>12</v>
      </c>
      <c r="C86" s="34">
        <f>SUM(C84:C85)</f>
        <v>698500</v>
      </c>
      <c r="D86" s="16"/>
      <c r="E86" s="16"/>
      <c r="F86" s="16"/>
      <c r="G86" s="16"/>
      <c r="H86" s="16"/>
    </row>
    <row r="87" spans="1:9" ht="10.5" customHeight="1" x14ac:dyDescent="0.25">
      <c r="B87" s="33"/>
      <c r="C87" s="34"/>
      <c r="D87" s="16"/>
      <c r="E87" s="16"/>
      <c r="F87" s="16"/>
      <c r="G87" s="16"/>
      <c r="H87" s="16"/>
    </row>
    <row r="88" spans="1:9" ht="18" customHeight="1" x14ac:dyDescent="0.25">
      <c r="A88" s="26" t="s">
        <v>52</v>
      </c>
      <c r="B88" s="42" t="s">
        <v>53</v>
      </c>
      <c r="C88" s="34"/>
      <c r="D88" s="16"/>
      <c r="E88" s="16"/>
      <c r="F88" s="16"/>
      <c r="G88" s="16"/>
      <c r="H88" s="16"/>
    </row>
    <row r="89" spans="1:9" ht="4.9000000000000004" customHeight="1" x14ac:dyDescent="0.25">
      <c r="B89" s="43"/>
      <c r="C89" s="43"/>
      <c r="D89" s="16"/>
      <c r="E89" s="16"/>
      <c r="F89" s="16"/>
      <c r="G89" s="16"/>
      <c r="H89" s="16"/>
    </row>
    <row r="90" spans="1:9" ht="19.5" customHeight="1" x14ac:dyDescent="0.25">
      <c r="A90" s="44" t="s">
        <v>54</v>
      </c>
      <c r="B90" s="45" t="s">
        <v>55</v>
      </c>
      <c r="C90" s="31">
        <f>9969997+3690000+827000</f>
        <v>14486997</v>
      </c>
      <c r="D90" s="16"/>
      <c r="E90" s="16"/>
      <c r="F90" s="16"/>
      <c r="G90" s="16"/>
      <c r="H90" s="16"/>
    </row>
    <row r="91" spans="1:9" ht="19.5" customHeight="1" x14ac:dyDescent="0.4">
      <c r="B91" s="21" t="s">
        <v>11</v>
      </c>
      <c r="C91" s="32">
        <f>2691899+996300+223290</f>
        <v>3911489</v>
      </c>
      <c r="D91" s="16"/>
      <c r="E91" s="16"/>
      <c r="F91" s="16"/>
      <c r="G91" s="16"/>
      <c r="H91" s="16"/>
    </row>
    <row r="92" spans="1:9" ht="19.5" customHeight="1" x14ac:dyDescent="0.25">
      <c r="B92" s="33" t="s">
        <v>12</v>
      </c>
      <c r="C92" s="34">
        <f>SUM(C90:C91)</f>
        <v>18398486</v>
      </c>
      <c r="D92" s="16"/>
      <c r="E92" s="16"/>
      <c r="F92" s="16"/>
      <c r="G92" s="16"/>
      <c r="H92" s="16"/>
    </row>
    <row r="93" spans="1:9" ht="7.15" customHeight="1" x14ac:dyDescent="0.25">
      <c r="B93" s="33"/>
      <c r="C93" s="34"/>
      <c r="D93" s="16"/>
      <c r="E93" s="16"/>
      <c r="F93" s="16"/>
      <c r="G93" s="16"/>
      <c r="H93" s="16"/>
    </row>
    <row r="94" spans="1:9" ht="19.5" customHeight="1" x14ac:dyDescent="0.25">
      <c r="A94" s="44" t="s">
        <v>56</v>
      </c>
      <c r="B94" s="46" t="s">
        <v>57</v>
      </c>
      <c r="C94" s="31">
        <f>250990+1505945</f>
        <v>1756935</v>
      </c>
      <c r="D94" s="16"/>
      <c r="E94" s="16"/>
      <c r="F94" s="16"/>
      <c r="G94" s="16"/>
      <c r="H94" s="16"/>
      <c r="I94" s="24"/>
    </row>
    <row r="95" spans="1:9" ht="19.5" customHeight="1" x14ac:dyDescent="0.4">
      <c r="B95" s="21" t="s">
        <v>11</v>
      </c>
      <c r="C95" s="32">
        <f>67767+406605+1</f>
        <v>474373</v>
      </c>
      <c r="D95" s="16"/>
      <c r="E95" s="16"/>
      <c r="F95" s="16"/>
      <c r="G95" s="16"/>
      <c r="H95" s="16"/>
    </row>
    <row r="96" spans="1:9" ht="19.5" customHeight="1" x14ac:dyDescent="0.25">
      <c r="B96" s="14" t="s">
        <v>12</v>
      </c>
      <c r="C96" s="34">
        <f>SUM(C94:C95)</f>
        <v>2231308</v>
      </c>
      <c r="D96" s="16"/>
      <c r="E96" s="16"/>
      <c r="F96" s="16"/>
      <c r="G96" s="16"/>
      <c r="H96" s="16"/>
    </row>
    <row r="97" spans="1:11" ht="7.15" customHeight="1" x14ac:dyDescent="0.25">
      <c r="B97" s="33"/>
      <c r="C97" s="34"/>
      <c r="D97" s="16"/>
      <c r="E97" s="16"/>
      <c r="F97" s="16"/>
      <c r="G97" s="16"/>
      <c r="H97" s="16"/>
    </row>
    <row r="98" spans="1:11" ht="19.5" customHeight="1" x14ac:dyDescent="0.25">
      <c r="A98" s="26" t="s">
        <v>58</v>
      </c>
      <c r="B98" s="47" t="s">
        <v>59</v>
      </c>
      <c r="D98" s="16"/>
      <c r="E98" s="16"/>
      <c r="F98" s="16"/>
      <c r="G98" s="16"/>
      <c r="H98" s="16"/>
    </row>
    <row r="99" spans="1:11" ht="7.5" customHeight="1" x14ac:dyDescent="0.25">
      <c r="B99" s="47"/>
      <c r="D99" s="16"/>
      <c r="E99" s="16"/>
      <c r="F99" s="16"/>
      <c r="G99" s="16"/>
      <c r="H99" s="16"/>
    </row>
    <row r="100" spans="1:11" ht="9.75" customHeight="1" x14ac:dyDescent="0.25">
      <c r="B100" s="33"/>
      <c r="C100" s="34"/>
      <c r="D100" s="16"/>
      <c r="E100" s="16"/>
      <c r="F100" s="16"/>
      <c r="G100" s="16"/>
      <c r="H100" s="16"/>
    </row>
    <row r="101" spans="1:11" ht="19.5" customHeight="1" x14ac:dyDescent="0.25">
      <c r="A101" s="44" t="s">
        <v>60</v>
      </c>
      <c r="B101" s="48" t="s">
        <v>61</v>
      </c>
      <c r="C101" s="31">
        <v>49900000</v>
      </c>
      <c r="D101" s="16"/>
      <c r="E101" s="16"/>
      <c r="F101" s="16"/>
      <c r="G101" s="16"/>
      <c r="H101" s="16"/>
    </row>
    <row r="102" spans="1:11" ht="19.5" customHeight="1" x14ac:dyDescent="0.4">
      <c r="B102" s="21" t="s">
        <v>11</v>
      </c>
      <c r="C102" s="32">
        <v>13473000</v>
      </c>
      <c r="D102" s="16"/>
      <c r="E102" s="16"/>
      <c r="F102" s="16"/>
      <c r="G102" s="16"/>
      <c r="H102" s="16"/>
    </row>
    <row r="103" spans="1:11" ht="15" customHeight="1" x14ac:dyDescent="0.25">
      <c r="B103" s="33" t="s">
        <v>12</v>
      </c>
      <c r="C103" s="34">
        <f>SUM(C101:C102)</f>
        <v>63373000</v>
      </c>
      <c r="D103" s="16"/>
      <c r="E103" s="16"/>
      <c r="F103" s="16"/>
      <c r="G103" s="16"/>
    </row>
    <row r="104" spans="1:11" ht="7.15" customHeight="1" x14ac:dyDescent="0.25">
      <c r="B104" s="33"/>
      <c r="C104" s="34"/>
      <c r="D104" s="16"/>
      <c r="E104" s="16"/>
      <c r="F104" s="16"/>
      <c r="G104" s="16"/>
    </row>
    <row r="105" spans="1:11" ht="30" customHeight="1" x14ac:dyDescent="0.25">
      <c r="A105" s="1" t="s">
        <v>62</v>
      </c>
      <c r="B105" s="49" t="s">
        <v>63</v>
      </c>
      <c r="C105" s="31">
        <v>1497000</v>
      </c>
      <c r="D105" s="16"/>
      <c r="E105" s="16"/>
      <c r="F105" s="16"/>
      <c r="G105" s="16"/>
    </row>
    <row r="106" spans="1:11" ht="16.149999999999999" customHeight="1" x14ac:dyDescent="0.4">
      <c r="B106" s="21" t="s">
        <v>11</v>
      </c>
      <c r="C106" s="32">
        <v>404190</v>
      </c>
      <c r="D106" s="16"/>
      <c r="E106" s="16"/>
      <c r="F106" s="16"/>
      <c r="G106" s="16"/>
    </row>
    <row r="107" spans="1:11" ht="16.149999999999999" customHeight="1" x14ac:dyDescent="0.25">
      <c r="B107" s="33" t="s">
        <v>12</v>
      </c>
      <c r="C107" s="34">
        <f>SUM(C105:C106)</f>
        <v>1901190</v>
      </c>
      <c r="D107" s="16"/>
      <c r="E107" s="16"/>
      <c r="F107" s="16"/>
      <c r="G107" s="16"/>
    </row>
    <row r="108" spans="1:11" ht="8.4499999999999993" customHeight="1" x14ac:dyDescent="0.25">
      <c r="B108" s="33"/>
      <c r="C108" s="34"/>
      <c r="D108" s="16"/>
      <c r="E108" s="16"/>
      <c r="F108" s="16"/>
      <c r="G108" s="16"/>
      <c r="H108" s="16"/>
    </row>
    <row r="109" spans="1:11" ht="22.15" customHeight="1" x14ac:dyDescent="0.25">
      <c r="A109" s="44" t="s">
        <v>64</v>
      </c>
      <c r="B109" s="48" t="s">
        <v>65</v>
      </c>
      <c r="C109" s="31">
        <v>100000000</v>
      </c>
      <c r="D109" s="16"/>
      <c r="E109" s="16"/>
      <c r="F109" s="16"/>
      <c r="G109" s="16"/>
      <c r="H109" s="16"/>
      <c r="I109" s="31"/>
    </row>
    <row r="110" spans="1:11" ht="18.75" customHeight="1" x14ac:dyDescent="0.4">
      <c r="B110" s="21" t="s">
        <v>11</v>
      </c>
      <c r="C110" s="32">
        <v>27000000</v>
      </c>
      <c r="D110" s="16"/>
      <c r="E110" s="16"/>
      <c r="F110" s="16"/>
      <c r="G110" s="16"/>
      <c r="H110" s="16"/>
      <c r="I110" s="31"/>
    </row>
    <row r="111" spans="1:11" ht="20.25" customHeight="1" x14ac:dyDescent="0.25">
      <c r="B111" s="33" t="s">
        <v>12</v>
      </c>
      <c r="C111" s="34">
        <f>SUM(C109:C110)</f>
        <v>127000000</v>
      </c>
      <c r="D111" s="16"/>
      <c r="E111" s="16"/>
      <c r="F111" s="16"/>
      <c r="G111" s="16"/>
      <c r="H111" s="16"/>
      <c r="I111" s="24"/>
      <c r="K111" s="50"/>
    </row>
    <row r="112" spans="1:11" ht="7.5" customHeight="1" x14ac:dyDescent="0.25">
      <c r="B112" s="14"/>
      <c r="C112" s="23"/>
      <c r="D112" s="16"/>
      <c r="E112" s="16"/>
      <c r="F112" s="16"/>
      <c r="G112" s="16"/>
      <c r="H112" s="16"/>
    </row>
    <row r="113" spans="1:9" ht="19.5" customHeight="1" x14ac:dyDescent="0.25">
      <c r="A113" s="44" t="s">
        <v>66</v>
      </c>
      <c r="B113" s="48" t="s">
        <v>67</v>
      </c>
      <c r="C113" s="31">
        <v>1350000</v>
      </c>
      <c r="D113" s="16"/>
      <c r="E113" s="16"/>
      <c r="F113" s="16"/>
      <c r="G113" s="16"/>
      <c r="H113" s="16"/>
    </row>
    <row r="114" spans="1:9" ht="21" customHeight="1" x14ac:dyDescent="0.4">
      <c r="B114" s="21" t="s">
        <v>11</v>
      </c>
      <c r="C114" s="32">
        <v>364500</v>
      </c>
      <c r="D114" s="16"/>
      <c r="E114" s="16"/>
      <c r="F114" s="16"/>
      <c r="G114" s="16"/>
      <c r="H114" s="16"/>
    </row>
    <row r="115" spans="1:9" ht="15.75" customHeight="1" x14ac:dyDescent="0.25">
      <c r="B115" s="33" t="s">
        <v>12</v>
      </c>
      <c r="C115" s="34">
        <f>SUM(C113:C114)</f>
        <v>1714500</v>
      </c>
      <c r="D115" s="16"/>
      <c r="E115" s="16"/>
      <c r="F115" s="16"/>
      <c r="G115" s="16"/>
      <c r="H115" s="16"/>
    </row>
    <row r="116" spans="1:9" ht="9.75" customHeight="1" x14ac:dyDescent="0.25">
      <c r="B116" s="14"/>
      <c r="C116" s="23"/>
      <c r="D116" s="16"/>
      <c r="E116" s="16"/>
      <c r="F116" s="16"/>
      <c r="G116" s="16"/>
      <c r="H116" s="16"/>
    </row>
    <row r="117" spans="1:9" ht="18.75" customHeight="1" x14ac:dyDescent="0.25">
      <c r="A117" s="26" t="s">
        <v>68</v>
      </c>
      <c r="B117" s="51" t="s">
        <v>69</v>
      </c>
      <c r="C117" s="20"/>
      <c r="D117" s="16"/>
      <c r="E117" s="16"/>
      <c r="F117" s="16"/>
      <c r="G117" s="16"/>
      <c r="H117" s="16"/>
    </row>
    <row r="118" spans="1:9" ht="9" customHeight="1" x14ac:dyDescent="0.25">
      <c r="B118" s="51"/>
      <c r="C118" s="20"/>
      <c r="D118" s="16"/>
      <c r="E118" s="16"/>
      <c r="F118" s="16"/>
      <c r="G118" s="16"/>
      <c r="H118" s="16"/>
    </row>
    <row r="119" spans="1:9" ht="18" customHeight="1" x14ac:dyDescent="0.25">
      <c r="A119" s="44" t="s">
        <v>70</v>
      </c>
      <c r="B119" s="52" t="s">
        <v>71</v>
      </c>
      <c r="C119" s="31">
        <v>20721945</v>
      </c>
      <c r="D119" s="16"/>
      <c r="E119" s="16"/>
      <c r="F119" s="16"/>
      <c r="G119" s="16"/>
      <c r="H119" s="16"/>
    </row>
    <row r="120" spans="1:9" ht="18.75" customHeight="1" x14ac:dyDescent="0.4">
      <c r="B120" s="21" t="s">
        <v>11</v>
      </c>
      <c r="C120" s="32">
        <v>5594925</v>
      </c>
      <c r="D120" s="16"/>
      <c r="E120" s="16"/>
      <c r="F120" s="16"/>
      <c r="G120" s="16"/>
      <c r="H120" s="16"/>
    </row>
    <row r="121" spans="1:9" ht="18.75" customHeight="1" x14ac:dyDescent="0.25">
      <c r="B121" s="33" t="s">
        <v>12</v>
      </c>
      <c r="C121" s="34">
        <f>SUM(C119:C120)</f>
        <v>26316870</v>
      </c>
      <c r="D121" s="16"/>
      <c r="E121" s="16"/>
      <c r="F121" s="16"/>
      <c r="G121" s="16"/>
      <c r="H121" s="16"/>
    </row>
    <row r="122" spans="1:9" ht="9.75" customHeight="1" x14ac:dyDescent="0.25">
      <c r="B122" s="51"/>
      <c r="C122" s="20"/>
      <c r="D122" s="16"/>
      <c r="E122" s="16"/>
      <c r="F122" s="16"/>
      <c r="G122" s="16"/>
      <c r="H122" s="16"/>
    </row>
    <row r="123" spans="1:9" ht="29.45" customHeight="1" x14ac:dyDescent="0.25">
      <c r="A123" s="1" t="s">
        <v>72</v>
      </c>
      <c r="B123" s="48" t="s">
        <v>73</v>
      </c>
      <c r="C123" s="20">
        <v>8660000</v>
      </c>
      <c r="D123" s="16"/>
      <c r="E123" s="16"/>
      <c r="F123" s="16"/>
      <c r="G123" s="16"/>
      <c r="H123" s="16"/>
      <c r="I123" s="24"/>
    </row>
    <row r="124" spans="1:9" ht="18.75" customHeight="1" x14ac:dyDescent="0.25">
      <c r="B124" s="21" t="s">
        <v>11</v>
      </c>
      <c r="C124" s="22">
        <v>2338200</v>
      </c>
      <c r="D124" s="16"/>
      <c r="E124" s="16"/>
      <c r="F124" s="16"/>
      <c r="G124" s="16"/>
      <c r="H124" s="16"/>
    </row>
    <row r="125" spans="1:9" ht="18.75" customHeight="1" x14ac:dyDescent="0.25">
      <c r="B125" s="14" t="s">
        <v>12</v>
      </c>
      <c r="C125" s="23">
        <f>SUM(C123:C124)</f>
        <v>10998200</v>
      </c>
      <c r="D125" s="16"/>
      <c r="E125" s="16"/>
      <c r="F125" s="16"/>
      <c r="G125" s="16"/>
      <c r="H125" s="16"/>
    </row>
    <row r="126" spans="1:9" ht="4.1500000000000004" customHeight="1" x14ac:dyDescent="0.25">
      <c r="B126" s="33"/>
      <c r="C126" s="23"/>
      <c r="D126" s="16"/>
      <c r="E126" s="16"/>
      <c r="F126" s="16"/>
      <c r="G126" s="16"/>
      <c r="H126" s="16"/>
    </row>
    <row r="127" spans="1:9" ht="18.600000000000001" customHeight="1" x14ac:dyDescent="0.25">
      <c r="A127" s="26" t="s">
        <v>74</v>
      </c>
      <c r="B127" s="42" t="s">
        <v>75</v>
      </c>
      <c r="C127" s="15"/>
      <c r="D127" s="16"/>
      <c r="E127" s="16"/>
      <c r="F127" s="16"/>
      <c r="G127" s="16"/>
      <c r="H127" s="16"/>
    </row>
    <row r="128" spans="1:9" ht="4.5" customHeight="1" x14ac:dyDescent="0.25">
      <c r="B128" s="14"/>
      <c r="C128" s="23"/>
      <c r="D128" s="16"/>
      <c r="E128" s="16"/>
      <c r="F128" s="16"/>
      <c r="G128" s="16"/>
      <c r="H128" s="16"/>
    </row>
    <row r="129" spans="1:9" ht="18.75" customHeight="1" x14ac:dyDescent="0.25">
      <c r="A129" s="44" t="s">
        <v>76</v>
      </c>
      <c r="B129" s="16" t="s">
        <v>10</v>
      </c>
      <c r="C129" s="20">
        <v>500000</v>
      </c>
      <c r="D129" s="16"/>
      <c r="E129" s="16"/>
      <c r="F129" s="16"/>
      <c r="G129" s="16"/>
      <c r="H129" s="16"/>
    </row>
    <row r="130" spans="1:9" ht="18" customHeight="1" x14ac:dyDescent="0.25">
      <c r="B130" s="21" t="s">
        <v>11</v>
      </c>
      <c r="C130" s="22">
        <v>135000</v>
      </c>
      <c r="D130" s="16"/>
      <c r="E130" s="16"/>
      <c r="F130" s="16"/>
      <c r="G130" s="16"/>
      <c r="H130" s="16"/>
    </row>
    <row r="131" spans="1:9" ht="18" customHeight="1" x14ac:dyDescent="0.25">
      <c r="B131" s="14" t="s">
        <v>12</v>
      </c>
      <c r="C131" s="23">
        <f>SUM(C129:C130)</f>
        <v>635000</v>
      </c>
      <c r="D131" s="16"/>
      <c r="E131" s="16"/>
      <c r="F131" s="16"/>
      <c r="G131" s="16"/>
      <c r="H131" s="16"/>
    </row>
    <row r="132" spans="1:9" ht="10.15" customHeight="1" x14ac:dyDescent="0.25">
      <c r="B132" s="14"/>
      <c r="C132" s="23"/>
      <c r="D132" s="16"/>
      <c r="E132" s="16"/>
      <c r="F132" s="16"/>
      <c r="G132" s="16"/>
      <c r="H132" s="16"/>
    </row>
    <row r="133" spans="1:9" ht="18" customHeight="1" x14ac:dyDescent="0.25">
      <c r="A133" s="1" t="s">
        <v>77</v>
      </c>
      <c r="B133" s="28" t="s">
        <v>78</v>
      </c>
      <c r="C133" s="20">
        <v>654000</v>
      </c>
      <c r="D133" s="16"/>
      <c r="E133" s="16"/>
      <c r="F133" s="16"/>
      <c r="G133" s="16"/>
      <c r="H133" s="16"/>
    </row>
    <row r="134" spans="1:9" ht="18" customHeight="1" x14ac:dyDescent="0.25">
      <c r="B134" s="21" t="s">
        <v>11</v>
      </c>
      <c r="C134" s="22">
        <v>176580</v>
      </c>
      <c r="D134" s="16"/>
      <c r="E134" s="16"/>
      <c r="F134" s="16"/>
      <c r="G134" s="16"/>
      <c r="H134" s="16"/>
    </row>
    <row r="135" spans="1:9" ht="18" customHeight="1" x14ac:dyDescent="0.25">
      <c r="B135" s="14" t="s">
        <v>12</v>
      </c>
      <c r="C135" s="23">
        <f>SUM(C133:C134)</f>
        <v>830580</v>
      </c>
      <c r="D135" s="16"/>
      <c r="E135" s="16"/>
      <c r="F135" s="16"/>
      <c r="G135" s="16"/>
      <c r="H135" s="16"/>
    </row>
    <row r="136" spans="1:9" ht="6.6" customHeight="1" x14ac:dyDescent="0.25">
      <c r="B136" s="14"/>
      <c r="C136" s="23"/>
      <c r="D136" s="16"/>
      <c r="E136" s="16"/>
      <c r="F136" s="16"/>
      <c r="G136" s="16"/>
      <c r="H136" s="16"/>
    </row>
    <row r="137" spans="1:9" ht="18.75" customHeight="1" x14ac:dyDescent="0.25">
      <c r="A137" s="44" t="s">
        <v>79</v>
      </c>
      <c r="B137" s="46" t="s">
        <v>78</v>
      </c>
      <c r="C137" s="20">
        <v>2362205</v>
      </c>
      <c r="D137" s="16"/>
      <c r="E137" s="16"/>
      <c r="F137" s="16"/>
      <c r="G137" s="16"/>
      <c r="H137" s="16"/>
    </row>
    <row r="138" spans="1:9" ht="18.75" customHeight="1" x14ac:dyDescent="0.25">
      <c r="B138" s="21" t="s">
        <v>11</v>
      </c>
      <c r="C138" s="22">
        <v>637795</v>
      </c>
      <c r="D138" s="16"/>
      <c r="E138" s="16"/>
      <c r="F138" s="16"/>
      <c r="G138" s="16"/>
      <c r="H138" s="16"/>
      <c r="I138" s="24"/>
    </row>
    <row r="139" spans="1:9" ht="18.75" customHeight="1" x14ac:dyDescent="0.25">
      <c r="B139" s="14" t="s">
        <v>12</v>
      </c>
      <c r="C139" s="23">
        <f>SUM(C137:C138)</f>
        <v>3000000</v>
      </c>
      <c r="D139" s="16"/>
      <c r="E139" s="16"/>
      <c r="F139" s="16"/>
      <c r="G139" s="16"/>
      <c r="H139" s="16"/>
    </row>
    <row r="140" spans="1:9" ht="6" customHeight="1" x14ac:dyDescent="0.25">
      <c r="B140" s="14"/>
      <c r="C140" s="23"/>
      <c r="D140" s="16"/>
      <c r="E140" s="16"/>
      <c r="F140" s="16"/>
      <c r="G140" s="16"/>
      <c r="H140" s="16"/>
    </row>
    <row r="141" spans="1:9" ht="18.75" customHeight="1" x14ac:dyDescent="0.25">
      <c r="A141" s="44" t="s">
        <v>80</v>
      </c>
      <c r="B141" s="46" t="s">
        <v>81</v>
      </c>
      <c r="C141" s="31">
        <v>78740157</v>
      </c>
      <c r="D141" s="16"/>
      <c r="E141" s="16"/>
      <c r="F141" s="16"/>
      <c r="G141" s="16"/>
      <c r="H141" s="16"/>
    </row>
    <row r="142" spans="1:9" ht="18.75" customHeight="1" x14ac:dyDescent="0.4">
      <c r="B142" s="21" t="s">
        <v>11</v>
      </c>
      <c r="C142" s="32">
        <v>21259843</v>
      </c>
      <c r="D142" s="16"/>
      <c r="E142" s="16"/>
      <c r="F142" s="16"/>
      <c r="G142" s="16"/>
      <c r="H142" s="16"/>
    </row>
    <row r="143" spans="1:9" ht="18.75" customHeight="1" x14ac:dyDescent="0.25">
      <c r="B143" s="33" t="s">
        <v>12</v>
      </c>
      <c r="C143" s="34">
        <f>SUM(C141:C142)</f>
        <v>100000000</v>
      </c>
      <c r="D143" s="16"/>
      <c r="E143" s="16"/>
      <c r="F143" s="16"/>
      <c r="G143" s="16"/>
      <c r="H143" s="16"/>
    </row>
    <row r="144" spans="1:9" ht="3" customHeight="1" x14ac:dyDescent="0.25">
      <c r="B144" s="33"/>
      <c r="C144" s="34"/>
      <c r="D144" s="16"/>
      <c r="E144" s="16"/>
      <c r="F144" s="16"/>
      <c r="G144" s="20"/>
      <c r="H144" s="16"/>
    </row>
    <row r="145" spans="1:8" ht="18.75" customHeight="1" x14ac:dyDescent="0.25">
      <c r="A145" s="1" t="s">
        <v>82</v>
      </c>
      <c r="B145" s="45" t="s">
        <v>83</v>
      </c>
      <c r="C145" s="34">
        <v>80000000</v>
      </c>
      <c r="D145" s="16"/>
      <c r="E145" s="16"/>
      <c r="F145" s="16"/>
      <c r="G145" s="20"/>
      <c r="H145" s="16"/>
    </row>
    <row r="146" spans="1:8" ht="6.6" customHeight="1" x14ac:dyDescent="0.25">
      <c r="B146" s="33"/>
      <c r="C146" s="34"/>
      <c r="D146" s="16"/>
      <c r="E146" s="16"/>
      <c r="F146" s="16"/>
      <c r="G146" s="20"/>
      <c r="H146" s="16"/>
    </row>
    <row r="147" spans="1:8" ht="18.75" customHeight="1" x14ac:dyDescent="0.25">
      <c r="A147" s="44" t="s">
        <v>84</v>
      </c>
      <c r="B147" s="45" t="s">
        <v>85</v>
      </c>
      <c r="C147" s="31">
        <v>1585430</v>
      </c>
      <c r="D147" s="16"/>
      <c r="E147" s="16"/>
      <c r="F147" s="16"/>
      <c r="G147" s="20"/>
      <c r="H147" s="16"/>
    </row>
    <row r="148" spans="1:8" ht="18.75" customHeight="1" x14ac:dyDescent="0.4">
      <c r="B148" s="21" t="s">
        <v>11</v>
      </c>
      <c r="C148" s="32">
        <v>428066</v>
      </c>
      <c r="D148" s="16"/>
      <c r="E148" s="16"/>
      <c r="F148" s="16"/>
      <c r="G148" s="20"/>
      <c r="H148" s="16"/>
    </row>
    <row r="149" spans="1:8" ht="18.75" customHeight="1" x14ac:dyDescent="0.25">
      <c r="B149" s="33" t="s">
        <v>12</v>
      </c>
      <c r="C149" s="34">
        <f>SUM(C147:C148)</f>
        <v>2013496</v>
      </c>
      <c r="D149" s="16"/>
      <c r="E149" s="16"/>
      <c r="F149" s="16"/>
      <c r="G149" s="20"/>
      <c r="H149" s="16"/>
    </row>
    <row r="150" spans="1:8" ht="6.75" customHeight="1" x14ac:dyDescent="0.25">
      <c r="B150" s="33"/>
      <c r="C150" s="34"/>
      <c r="D150" s="16"/>
      <c r="E150" s="16"/>
      <c r="F150" s="16"/>
      <c r="G150" s="20"/>
      <c r="H150" s="16"/>
    </row>
    <row r="151" spans="1:8" ht="32.25" customHeight="1" x14ac:dyDescent="0.25">
      <c r="A151" s="1" t="s">
        <v>86</v>
      </c>
      <c r="B151" s="38" t="s">
        <v>87</v>
      </c>
      <c r="C151" s="31">
        <f>9448000+9448000-9448000</f>
        <v>9448000</v>
      </c>
      <c r="D151" s="16"/>
      <c r="E151" s="16"/>
      <c r="F151" s="16"/>
      <c r="G151" s="20"/>
      <c r="H151" s="16"/>
    </row>
    <row r="152" spans="1:8" ht="18.75" customHeight="1" x14ac:dyDescent="0.4">
      <c r="B152" s="21" t="s">
        <v>11</v>
      </c>
      <c r="C152" s="32">
        <f>2550960+2550960-2550960</f>
        <v>2550960</v>
      </c>
      <c r="D152" s="16"/>
      <c r="E152" s="16"/>
      <c r="F152" s="16"/>
      <c r="G152" s="20"/>
      <c r="H152" s="16"/>
    </row>
    <row r="153" spans="1:8" ht="18.75" customHeight="1" x14ac:dyDescent="0.25">
      <c r="B153" s="33" t="s">
        <v>12</v>
      </c>
      <c r="C153" s="34">
        <f>SUM(C151:C152)</f>
        <v>11998960</v>
      </c>
      <c r="D153" s="16"/>
      <c r="E153" s="16"/>
      <c r="F153" s="16"/>
      <c r="G153" s="20"/>
      <c r="H153" s="16"/>
    </row>
    <row r="154" spans="1:8" ht="6.75" customHeight="1" x14ac:dyDescent="0.25">
      <c r="B154" s="33"/>
      <c r="C154" s="34"/>
      <c r="D154" s="16"/>
      <c r="E154" s="16"/>
      <c r="F154" s="16"/>
      <c r="G154" s="20"/>
      <c r="H154" s="16"/>
    </row>
    <row r="155" spans="1:8" ht="45.75" customHeight="1" x14ac:dyDescent="0.25">
      <c r="A155" s="1" t="s">
        <v>88</v>
      </c>
      <c r="B155" s="40" t="s">
        <v>89</v>
      </c>
      <c r="C155" s="31">
        <f>32931487+957</f>
        <v>32932444</v>
      </c>
      <c r="D155" s="16"/>
      <c r="E155" s="16"/>
      <c r="F155" s="16"/>
      <c r="G155" s="20"/>
      <c r="H155" s="16"/>
    </row>
    <row r="156" spans="1:8" ht="18.75" customHeight="1" x14ac:dyDescent="0.4">
      <c r="B156" s="21" t="s">
        <v>11</v>
      </c>
      <c r="C156" s="32">
        <f>8891501+258</f>
        <v>8891759</v>
      </c>
      <c r="D156" s="16"/>
      <c r="E156" s="16"/>
      <c r="F156" s="16"/>
      <c r="G156" s="20"/>
      <c r="H156" s="16"/>
    </row>
    <row r="157" spans="1:8" ht="18.75" customHeight="1" x14ac:dyDescent="0.25">
      <c r="B157" s="33" t="s">
        <v>12</v>
      </c>
      <c r="C157" s="34">
        <f>SUM(C155:C156)</f>
        <v>41824203</v>
      </c>
      <c r="D157" s="16"/>
      <c r="E157" s="16"/>
      <c r="F157" s="16"/>
      <c r="G157" s="20"/>
      <c r="H157" s="16"/>
    </row>
    <row r="158" spans="1:8" ht="10.5" customHeight="1" x14ac:dyDescent="0.25">
      <c r="B158" s="33"/>
      <c r="C158" s="34"/>
      <c r="D158" s="16"/>
      <c r="E158" s="16"/>
      <c r="F158" s="16"/>
      <c r="G158" s="20"/>
      <c r="H158" s="16"/>
    </row>
    <row r="159" spans="1:8" ht="33" customHeight="1" x14ac:dyDescent="0.25">
      <c r="A159" s="1" t="s">
        <v>90</v>
      </c>
      <c r="B159" s="38" t="s">
        <v>91</v>
      </c>
      <c r="C159" s="31">
        <v>2055020</v>
      </c>
      <c r="D159" s="16"/>
      <c r="E159" s="16"/>
      <c r="F159" s="16"/>
      <c r="G159" s="20"/>
      <c r="H159" s="16"/>
    </row>
    <row r="160" spans="1:8" ht="18.75" customHeight="1" x14ac:dyDescent="0.4">
      <c r="B160" s="21" t="s">
        <v>11</v>
      </c>
      <c r="C160" s="32">
        <v>554855</v>
      </c>
      <c r="D160" s="16"/>
      <c r="E160" s="16"/>
      <c r="F160" s="16"/>
      <c r="G160" s="20"/>
      <c r="H160" s="16"/>
    </row>
    <row r="161" spans="1:9" ht="18.75" customHeight="1" x14ac:dyDescent="0.25">
      <c r="B161" s="33" t="s">
        <v>12</v>
      </c>
      <c r="C161" s="34">
        <f>SUM(C159:C160)</f>
        <v>2609875</v>
      </c>
      <c r="D161" s="16"/>
      <c r="E161" s="16"/>
      <c r="F161" s="16"/>
      <c r="G161" s="20"/>
      <c r="H161" s="16"/>
    </row>
    <row r="162" spans="1:9" ht="9.75" customHeight="1" x14ac:dyDescent="0.25">
      <c r="C162" s="34"/>
      <c r="D162" s="16"/>
      <c r="E162" s="16"/>
      <c r="F162" s="16"/>
      <c r="G162" s="20"/>
      <c r="H162" s="16"/>
    </row>
    <row r="163" spans="1:9" ht="30.75" customHeight="1" x14ac:dyDescent="0.25">
      <c r="A163" s="1" t="s">
        <v>92</v>
      </c>
      <c r="B163" s="38" t="s">
        <v>93</v>
      </c>
      <c r="C163" s="31">
        <v>2362200</v>
      </c>
      <c r="D163" s="16"/>
      <c r="E163" s="16"/>
      <c r="F163" s="16"/>
      <c r="G163" s="20"/>
      <c r="H163" s="16"/>
    </row>
    <row r="164" spans="1:9" ht="18.75" customHeight="1" x14ac:dyDescent="0.4">
      <c r="B164" s="21" t="s">
        <v>11</v>
      </c>
      <c r="C164" s="32">
        <v>637794</v>
      </c>
      <c r="D164" s="16"/>
      <c r="E164" s="16"/>
      <c r="F164" s="16"/>
      <c r="G164" s="20"/>
      <c r="H164" s="16"/>
      <c r="I164" s="24"/>
    </row>
    <row r="165" spans="1:9" ht="18.75" customHeight="1" x14ac:dyDescent="0.25">
      <c r="B165" s="33" t="s">
        <v>12</v>
      </c>
      <c r="C165" s="34">
        <f>SUM(C163:C164)</f>
        <v>2999994</v>
      </c>
      <c r="D165" s="16"/>
      <c r="E165" s="16"/>
      <c r="F165" s="16"/>
      <c r="G165" s="20"/>
      <c r="H165" s="16"/>
    </row>
    <row r="166" spans="1:9" ht="7.5" customHeight="1" x14ac:dyDescent="0.25">
      <c r="B166" s="33"/>
      <c r="C166" s="34"/>
      <c r="D166" s="16"/>
      <c r="E166" s="16"/>
      <c r="F166" s="16"/>
      <c r="G166" s="20"/>
      <c r="H166" s="16"/>
    </row>
    <row r="167" spans="1:9" ht="28.5" customHeight="1" x14ac:dyDescent="0.25">
      <c r="A167" s="1" t="s">
        <v>94</v>
      </c>
      <c r="B167" s="38" t="s">
        <v>95</v>
      </c>
      <c r="C167" s="31">
        <v>10095000</v>
      </c>
      <c r="D167" s="16"/>
      <c r="E167" s="16"/>
      <c r="F167" s="16"/>
      <c r="G167" s="20"/>
      <c r="H167" s="16"/>
    </row>
    <row r="168" spans="1:9" ht="18.75" customHeight="1" x14ac:dyDescent="0.4">
      <c r="B168" s="21" t="s">
        <v>11</v>
      </c>
      <c r="C168" s="32">
        <v>2725650</v>
      </c>
      <c r="D168" s="16"/>
      <c r="E168" s="16"/>
      <c r="F168" s="16"/>
      <c r="G168" s="20"/>
      <c r="H168" s="16"/>
    </row>
    <row r="169" spans="1:9" ht="18.75" customHeight="1" x14ac:dyDescent="0.25">
      <c r="B169" s="33" t="s">
        <v>12</v>
      </c>
      <c r="C169" s="34">
        <f>SUM(C167:C168)</f>
        <v>12820650</v>
      </c>
      <c r="D169" s="16"/>
      <c r="E169" s="16"/>
      <c r="F169" s="16"/>
      <c r="G169" s="20"/>
      <c r="H169" s="16"/>
    </row>
    <row r="170" spans="1:9" ht="7.5" customHeight="1" x14ac:dyDescent="0.25">
      <c r="B170" s="33"/>
      <c r="C170" s="34"/>
      <c r="D170" s="16"/>
      <c r="E170" s="16"/>
      <c r="F170" s="16"/>
      <c r="G170" s="20"/>
      <c r="H170" s="16"/>
    </row>
    <row r="171" spans="1:9" ht="18.75" customHeight="1" x14ac:dyDescent="0.25">
      <c r="A171" s="1" t="s">
        <v>96</v>
      </c>
      <c r="B171" s="38" t="s">
        <v>97</v>
      </c>
      <c r="C171" s="31">
        <v>570000</v>
      </c>
      <c r="D171" s="16"/>
      <c r="E171" s="16"/>
      <c r="F171" s="16"/>
      <c r="G171" s="20"/>
      <c r="H171" s="16"/>
    </row>
    <row r="172" spans="1:9" ht="18.75" customHeight="1" x14ac:dyDescent="0.4">
      <c r="B172" s="21" t="s">
        <v>11</v>
      </c>
      <c r="C172" s="32">
        <v>153900</v>
      </c>
      <c r="D172" s="16"/>
      <c r="E172" s="16"/>
      <c r="F172" s="16"/>
      <c r="G172" s="20"/>
      <c r="H172" s="16"/>
    </row>
    <row r="173" spans="1:9" ht="18.75" customHeight="1" x14ac:dyDescent="0.25">
      <c r="B173" s="33" t="s">
        <v>12</v>
      </c>
      <c r="C173" s="34">
        <f>SUM(C171:C172)</f>
        <v>723900</v>
      </c>
      <c r="D173" s="16"/>
      <c r="E173" s="16"/>
      <c r="F173" s="16"/>
      <c r="G173" s="20"/>
      <c r="H173" s="16"/>
    </row>
    <row r="174" spans="1:9" ht="9" customHeight="1" x14ac:dyDescent="0.25">
      <c r="B174" s="33"/>
      <c r="C174" s="34"/>
      <c r="D174" s="16"/>
      <c r="E174" s="16"/>
      <c r="F174" s="16"/>
      <c r="G174" s="20"/>
      <c r="H174" s="16"/>
    </row>
    <row r="175" spans="1:9" ht="18.75" customHeight="1" x14ac:dyDescent="0.25">
      <c r="A175" s="1" t="s">
        <v>98</v>
      </c>
      <c r="B175" s="38" t="s">
        <v>99</v>
      </c>
      <c r="C175" s="31">
        <v>80000</v>
      </c>
      <c r="D175" s="16"/>
      <c r="E175" s="16"/>
      <c r="F175" s="16"/>
      <c r="G175" s="20"/>
      <c r="H175" s="16"/>
    </row>
    <row r="176" spans="1:9" ht="18.75" customHeight="1" x14ac:dyDescent="0.4">
      <c r="B176" s="21" t="s">
        <v>11</v>
      </c>
      <c r="C176" s="32">
        <v>21600</v>
      </c>
      <c r="D176" s="16"/>
      <c r="E176" s="16"/>
      <c r="F176" s="16"/>
      <c r="G176" s="20"/>
      <c r="H176" s="16"/>
    </row>
    <row r="177" spans="1:11" ht="18.75" customHeight="1" x14ac:dyDescent="0.25">
      <c r="B177" s="33" t="s">
        <v>12</v>
      </c>
      <c r="C177" s="34">
        <f>SUM(C175:C176)</f>
        <v>101600</v>
      </c>
      <c r="D177" s="16"/>
      <c r="E177" s="16"/>
      <c r="F177" s="16"/>
      <c r="G177" s="20"/>
      <c r="H177" s="16"/>
    </row>
    <row r="178" spans="1:11" ht="7.9" customHeight="1" x14ac:dyDescent="0.25">
      <c r="B178" s="33"/>
      <c r="C178" s="34"/>
      <c r="D178" s="16"/>
      <c r="E178" s="16"/>
      <c r="F178" s="16"/>
      <c r="G178" s="20"/>
      <c r="H178" s="16"/>
    </row>
    <row r="179" spans="1:11" ht="18.75" customHeight="1" x14ac:dyDescent="0.25">
      <c r="A179" s="1" t="s">
        <v>100</v>
      </c>
      <c r="B179" s="45" t="s">
        <v>101</v>
      </c>
      <c r="C179" s="31">
        <v>328000</v>
      </c>
      <c r="D179" s="16"/>
      <c r="E179" s="16"/>
      <c r="F179" s="16"/>
      <c r="G179" s="20"/>
      <c r="H179" s="16"/>
    </row>
    <row r="180" spans="1:11" ht="18.75" customHeight="1" x14ac:dyDescent="0.4">
      <c r="B180" s="21" t="s">
        <v>11</v>
      </c>
      <c r="C180" s="32">
        <v>88560</v>
      </c>
      <c r="D180" s="16"/>
      <c r="E180" s="16"/>
      <c r="F180" s="16"/>
      <c r="G180" s="20"/>
      <c r="H180" s="16"/>
    </row>
    <row r="181" spans="1:11" ht="18.75" customHeight="1" x14ac:dyDescent="0.25">
      <c r="B181" s="33" t="s">
        <v>12</v>
      </c>
      <c r="C181" s="34">
        <f>SUM(C179:C180)</f>
        <v>416560</v>
      </c>
      <c r="D181" s="16"/>
      <c r="E181" s="16"/>
      <c r="F181" s="16"/>
      <c r="G181" s="20"/>
      <c r="H181" s="16"/>
    </row>
    <row r="182" spans="1:11" ht="12" customHeight="1" x14ac:dyDescent="0.25">
      <c r="B182" s="33"/>
      <c r="C182" s="34"/>
      <c r="D182" s="16"/>
      <c r="E182" s="16"/>
      <c r="F182" s="16"/>
      <c r="G182" s="20"/>
      <c r="H182" s="16"/>
    </row>
    <row r="183" spans="1:11" ht="21" customHeight="1" x14ac:dyDescent="0.25">
      <c r="A183" s="1" t="s">
        <v>102</v>
      </c>
      <c r="B183" s="53" t="s">
        <v>103</v>
      </c>
      <c r="C183" s="34">
        <v>80000000</v>
      </c>
      <c r="D183" s="16"/>
      <c r="E183" s="16"/>
      <c r="F183" s="16"/>
      <c r="G183" s="20"/>
      <c r="H183" s="16"/>
    </row>
    <row r="184" spans="1:11" ht="12" customHeight="1" x14ac:dyDescent="0.25">
      <c r="B184" s="33"/>
      <c r="C184" s="34"/>
      <c r="D184" s="16"/>
      <c r="E184" s="16"/>
      <c r="F184" s="16"/>
      <c r="G184" s="20"/>
      <c r="H184" s="16"/>
    </row>
    <row r="185" spans="1:11" ht="38.25" customHeight="1" x14ac:dyDescent="0.25">
      <c r="A185" s="1" t="s">
        <v>104</v>
      </c>
      <c r="B185" s="54" t="s">
        <v>105</v>
      </c>
      <c r="C185" s="31">
        <v>33800000</v>
      </c>
      <c r="D185" s="16"/>
      <c r="E185" s="16"/>
      <c r="F185" s="16"/>
      <c r="G185" s="20"/>
      <c r="H185" s="16"/>
    </row>
    <row r="186" spans="1:11" ht="18.75" customHeight="1" x14ac:dyDescent="0.4">
      <c r="B186" s="21" t="s">
        <v>11</v>
      </c>
      <c r="C186" s="32">
        <v>9126000</v>
      </c>
      <c r="D186" s="16"/>
      <c r="E186" s="16"/>
      <c r="F186" s="16"/>
      <c r="G186" s="20"/>
      <c r="H186" s="16"/>
    </row>
    <row r="187" spans="1:11" ht="18" customHeight="1" x14ac:dyDescent="0.25">
      <c r="B187" s="33" t="s">
        <v>12</v>
      </c>
      <c r="C187" s="34">
        <f>SUM(C185:C186)</f>
        <v>42926000</v>
      </c>
      <c r="D187" s="16"/>
      <c r="E187" s="16"/>
      <c r="F187" s="16"/>
      <c r="G187" s="20"/>
      <c r="H187" s="16"/>
    </row>
    <row r="188" spans="1:11" ht="18" customHeight="1" x14ac:dyDescent="0.25">
      <c r="A188" s="26" t="s">
        <v>106</v>
      </c>
      <c r="B188" s="55" t="s">
        <v>107</v>
      </c>
      <c r="C188" s="34"/>
      <c r="D188" s="16"/>
      <c r="E188" s="16"/>
      <c r="F188" s="16"/>
      <c r="G188" s="16"/>
      <c r="H188" s="16"/>
    </row>
    <row r="189" spans="1:11" ht="9" customHeight="1" x14ac:dyDescent="0.25">
      <c r="B189" s="55"/>
      <c r="C189" s="34"/>
      <c r="D189" s="16"/>
      <c r="E189" s="16"/>
      <c r="F189" s="16"/>
      <c r="G189" s="16"/>
      <c r="H189" s="16"/>
    </row>
    <row r="190" spans="1:11" ht="46.5" customHeight="1" x14ac:dyDescent="0.25">
      <c r="A190" s="1" t="s">
        <v>108</v>
      </c>
      <c r="B190" s="48" t="s">
        <v>109</v>
      </c>
      <c r="C190" s="31">
        <v>119168949</v>
      </c>
      <c r="D190" s="16"/>
      <c r="E190" s="16"/>
      <c r="F190" s="16"/>
      <c r="G190" s="16"/>
      <c r="H190" s="16"/>
    </row>
    <row r="191" spans="1:11" ht="21.75" customHeight="1" x14ac:dyDescent="0.4">
      <c r="B191" s="21" t="s">
        <v>23</v>
      </c>
      <c r="C191" s="32">
        <v>32175616</v>
      </c>
      <c r="D191" s="16"/>
      <c r="E191" s="16"/>
      <c r="F191" s="16"/>
      <c r="G191" s="16"/>
      <c r="H191" s="16"/>
      <c r="I191" s="56"/>
      <c r="J191" s="57"/>
      <c r="K191" s="58"/>
    </row>
    <row r="192" spans="1:11" ht="19.5" customHeight="1" x14ac:dyDescent="0.25">
      <c r="B192" s="33" t="s">
        <v>12</v>
      </c>
      <c r="C192" s="34">
        <f>SUM(C190:C191)</f>
        <v>151344565</v>
      </c>
      <c r="D192" s="16"/>
      <c r="E192" s="16"/>
      <c r="F192" s="16"/>
      <c r="G192" s="16"/>
      <c r="H192" s="16"/>
    </row>
    <row r="193" spans="1:9" ht="7.9" customHeight="1" x14ac:dyDescent="0.25">
      <c r="B193" s="33"/>
      <c r="C193" s="34"/>
      <c r="D193" s="16"/>
      <c r="E193" s="16"/>
      <c r="F193" s="16"/>
      <c r="G193" s="16"/>
      <c r="H193" s="16"/>
    </row>
    <row r="194" spans="1:9" ht="46.5" customHeight="1" x14ac:dyDescent="0.25">
      <c r="A194" s="1" t="s">
        <v>110</v>
      </c>
      <c r="B194" s="59" t="s">
        <v>111</v>
      </c>
      <c r="C194" s="31">
        <v>1259843</v>
      </c>
      <c r="D194" s="16"/>
      <c r="E194" s="16"/>
      <c r="F194" s="16"/>
      <c r="G194" s="16"/>
      <c r="H194" s="16"/>
    </row>
    <row r="195" spans="1:9" ht="21" customHeight="1" x14ac:dyDescent="0.4">
      <c r="B195" s="21" t="s">
        <v>11</v>
      </c>
      <c r="C195" s="32">
        <v>340157</v>
      </c>
      <c r="D195" s="16"/>
      <c r="E195" s="16"/>
      <c r="F195" s="16"/>
      <c r="G195" s="16"/>
      <c r="H195" s="16"/>
      <c r="I195" s="24"/>
    </row>
    <row r="196" spans="1:9" ht="18" customHeight="1" x14ac:dyDescent="0.25">
      <c r="B196" s="33" t="s">
        <v>12</v>
      </c>
      <c r="C196" s="34">
        <f>SUM(C194:C195)</f>
        <v>1600000</v>
      </c>
      <c r="D196" s="16"/>
      <c r="E196" s="16"/>
      <c r="F196" s="16"/>
      <c r="G196" s="16"/>
      <c r="H196" s="16"/>
    </row>
    <row r="197" spans="1:9" ht="6.75" customHeight="1" x14ac:dyDescent="0.25">
      <c r="B197" s="33"/>
      <c r="C197" s="34"/>
      <c r="D197" s="16"/>
      <c r="E197" s="16"/>
      <c r="F197" s="16"/>
      <c r="G197" s="16"/>
      <c r="H197" s="16"/>
    </row>
    <row r="198" spans="1:9" ht="36" customHeight="1" x14ac:dyDescent="0.25">
      <c r="A198" s="1" t="s">
        <v>112</v>
      </c>
      <c r="B198" s="60" t="s">
        <v>113</v>
      </c>
      <c r="C198" s="31">
        <v>2653543</v>
      </c>
      <c r="D198" s="16"/>
      <c r="E198" s="16"/>
      <c r="F198" s="16"/>
      <c r="G198" s="16"/>
      <c r="H198" s="16"/>
    </row>
    <row r="199" spans="1:9" ht="18" customHeight="1" x14ac:dyDescent="0.4">
      <c r="B199" s="21" t="s">
        <v>11</v>
      </c>
      <c r="C199" s="32">
        <v>716457</v>
      </c>
      <c r="D199" s="16"/>
      <c r="E199" s="16"/>
      <c r="F199" s="16"/>
      <c r="G199" s="16"/>
      <c r="H199" s="16"/>
    </row>
    <row r="200" spans="1:9" ht="19.5" customHeight="1" x14ac:dyDescent="0.25">
      <c r="B200" s="33" t="s">
        <v>12</v>
      </c>
      <c r="C200" s="34">
        <f>SUM(C198:C199)</f>
        <v>3370000</v>
      </c>
      <c r="D200" s="16"/>
      <c r="E200" s="16"/>
      <c r="F200" s="16"/>
      <c r="G200" s="16"/>
      <c r="H200" s="16"/>
    </row>
    <row r="201" spans="1:9" ht="5.25" customHeight="1" x14ac:dyDescent="0.25">
      <c r="B201" s="33"/>
      <c r="C201" s="34"/>
      <c r="D201" s="16"/>
      <c r="E201" s="16"/>
      <c r="F201" s="16"/>
      <c r="G201" s="16"/>
      <c r="H201" s="16"/>
    </row>
    <row r="202" spans="1:9" ht="18.75" customHeight="1" x14ac:dyDescent="0.25">
      <c r="A202" s="1" t="s">
        <v>114</v>
      </c>
      <c r="B202" s="45" t="s">
        <v>115</v>
      </c>
      <c r="C202" s="31">
        <v>3470420</v>
      </c>
      <c r="D202" s="16"/>
      <c r="E202" s="16"/>
      <c r="F202" s="16"/>
      <c r="G202" s="16"/>
      <c r="H202" s="16"/>
    </row>
    <row r="203" spans="1:9" ht="19.5" customHeight="1" x14ac:dyDescent="0.4">
      <c r="B203" s="21" t="s">
        <v>11</v>
      </c>
      <c r="C203" s="32">
        <v>937013</v>
      </c>
      <c r="D203" s="16"/>
      <c r="E203" s="16"/>
      <c r="F203" s="16"/>
      <c r="G203" s="16"/>
      <c r="H203" s="16"/>
    </row>
    <row r="204" spans="1:9" ht="19.5" customHeight="1" x14ac:dyDescent="0.25">
      <c r="B204" s="33" t="s">
        <v>12</v>
      </c>
      <c r="C204" s="34">
        <f>SUM(C202:C203)</f>
        <v>4407433</v>
      </c>
      <c r="D204" s="16"/>
      <c r="E204" s="16"/>
      <c r="F204" s="16"/>
      <c r="G204" s="16"/>
      <c r="H204" s="16"/>
    </row>
    <row r="205" spans="1:9" ht="6.75" customHeight="1" x14ac:dyDescent="0.25">
      <c r="B205" s="33"/>
      <c r="C205" s="34"/>
      <c r="D205" s="16"/>
      <c r="E205" s="16"/>
      <c r="F205" s="16"/>
      <c r="G205" s="16"/>
      <c r="H205" s="16"/>
    </row>
    <row r="206" spans="1:9" ht="18" customHeight="1" x14ac:dyDescent="0.25">
      <c r="A206" s="61" t="s">
        <v>116</v>
      </c>
      <c r="B206" s="33" t="s">
        <v>117</v>
      </c>
      <c r="C206" s="34">
        <f>C17+C21+C27+C31+C33+C39+C44+C48+C50+C56+C60+C64+C68+C72+C78+C92+C96+C103+C111+C121+C125+C131+C139+C143+C145+C149+C190+C196+C200+C204+C135+C107+C76+C153+C157+C161+C165+C169+C115+C173+C177+C82+C86+C181+C183+C187</f>
        <v>1199360954</v>
      </c>
      <c r="D206" s="16"/>
      <c r="E206" s="16"/>
      <c r="F206" s="16"/>
      <c r="G206" s="16"/>
      <c r="H206" s="16"/>
      <c r="I206" s="34"/>
    </row>
    <row r="207" spans="1:9" ht="7.5" customHeight="1" x14ac:dyDescent="0.25">
      <c r="B207" s="33"/>
      <c r="C207" s="34"/>
      <c r="D207" s="16"/>
      <c r="E207" s="16"/>
      <c r="F207" s="16"/>
      <c r="G207" s="16"/>
      <c r="H207" s="16"/>
    </row>
    <row r="208" spans="1:9" ht="18" customHeight="1" x14ac:dyDescent="0.25">
      <c r="A208" s="26" t="s">
        <v>118</v>
      </c>
      <c r="B208" s="62" t="s">
        <v>119</v>
      </c>
      <c r="C208" s="20"/>
      <c r="D208" s="16"/>
      <c r="E208" s="16"/>
      <c r="F208" s="16"/>
      <c r="G208" s="16"/>
      <c r="H208" s="16"/>
    </row>
    <row r="209" spans="1:11" ht="4.1500000000000004" customHeight="1" x14ac:dyDescent="0.25">
      <c r="B209" s="62"/>
      <c r="C209" s="20"/>
      <c r="D209" s="16"/>
      <c r="E209" s="16"/>
      <c r="F209" s="16"/>
      <c r="G209" s="16"/>
      <c r="H209" s="16"/>
    </row>
    <row r="210" spans="1:11" ht="18" customHeight="1" x14ac:dyDescent="0.25">
      <c r="A210" s="26" t="s">
        <v>120</v>
      </c>
      <c r="B210" s="62" t="s">
        <v>121</v>
      </c>
      <c r="C210" s="63"/>
      <c r="D210" s="16"/>
      <c r="E210" s="16"/>
      <c r="F210" s="16"/>
      <c r="G210" s="16"/>
      <c r="H210" s="16"/>
    </row>
    <row r="211" spans="1:11" ht="4.9000000000000004" customHeight="1" x14ac:dyDescent="0.25">
      <c r="B211" s="33"/>
      <c r="C211" s="63"/>
      <c r="D211" s="16"/>
      <c r="E211" s="16"/>
      <c r="F211" s="16"/>
      <c r="G211" s="16"/>
      <c r="H211" s="16"/>
    </row>
    <row r="212" spans="1:11" ht="18" customHeight="1" x14ac:dyDescent="0.25">
      <c r="A212" s="1" t="s">
        <v>122</v>
      </c>
      <c r="B212" s="64" t="s">
        <v>123</v>
      </c>
      <c r="C212" s="31">
        <f>3937008+2362205</f>
        <v>6299213</v>
      </c>
      <c r="D212" s="16"/>
      <c r="E212" s="16"/>
      <c r="F212" s="16"/>
      <c r="G212" s="16"/>
      <c r="H212" s="16"/>
    </row>
    <row r="213" spans="1:11" ht="18" customHeight="1" x14ac:dyDescent="0.4">
      <c r="B213" s="21" t="s">
        <v>11</v>
      </c>
      <c r="C213" s="32">
        <f>1062992+637795</f>
        <v>1700787</v>
      </c>
      <c r="F213" s="65"/>
      <c r="G213" s="16"/>
      <c r="H213" s="16"/>
    </row>
    <row r="214" spans="1:11" ht="18" customHeight="1" x14ac:dyDescent="0.25">
      <c r="B214" s="62" t="s">
        <v>12</v>
      </c>
      <c r="C214" s="34">
        <f>C212+C213</f>
        <v>8000000</v>
      </c>
      <c r="D214" s="14"/>
      <c r="F214" s="65"/>
      <c r="G214" s="16"/>
      <c r="H214" s="16"/>
    </row>
    <row r="215" spans="1:11" ht="6.75" customHeight="1" x14ac:dyDescent="0.25">
      <c r="B215" s="62"/>
      <c r="C215" s="34"/>
      <c r="D215" s="14"/>
      <c r="F215" s="65"/>
      <c r="G215" s="16"/>
      <c r="H215" s="16"/>
    </row>
    <row r="216" spans="1:11" ht="18" customHeight="1" x14ac:dyDescent="0.25">
      <c r="A216" s="26" t="s">
        <v>124</v>
      </c>
      <c r="B216" s="62" t="s">
        <v>125</v>
      </c>
      <c r="C216" s="34"/>
      <c r="D216" s="14"/>
      <c r="F216" s="65"/>
      <c r="G216" s="16"/>
      <c r="H216" s="16"/>
    </row>
    <row r="217" spans="1:11" ht="18" customHeight="1" x14ac:dyDescent="0.25">
      <c r="A217" s="1" t="s">
        <v>126</v>
      </c>
      <c r="B217" s="64" t="s">
        <v>123</v>
      </c>
      <c r="C217" s="31">
        <f>1838500+5625593</f>
        <v>7464093</v>
      </c>
      <c r="D217" s="14"/>
      <c r="F217" s="65"/>
      <c r="J217" s="31"/>
      <c r="K217" s="31"/>
    </row>
    <row r="218" spans="1:11" ht="18" customHeight="1" x14ac:dyDescent="0.4">
      <c r="B218" s="21" t="s">
        <v>11</v>
      </c>
      <c r="C218" s="32">
        <f>496395+1518910</f>
        <v>2015305</v>
      </c>
      <c r="D218" s="14"/>
      <c r="F218" s="65"/>
      <c r="J218" s="31"/>
      <c r="K218" s="31"/>
    </row>
    <row r="219" spans="1:11" ht="18" customHeight="1" x14ac:dyDescent="0.25">
      <c r="B219" s="62" t="s">
        <v>12</v>
      </c>
      <c r="C219" s="34">
        <f>C217+C218</f>
        <v>9479398</v>
      </c>
      <c r="D219" s="14"/>
      <c r="F219" s="65"/>
      <c r="J219" s="31"/>
      <c r="K219" s="31"/>
    </row>
    <row r="220" spans="1:11" ht="6" customHeight="1" x14ac:dyDescent="0.25">
      <c r="B220" s="62"/>
      <c r="C220" s="34"/>
      <c r="D220" s="14"/>
      <c r="F220" s="65"/>
      <c r="G220" s="31"/>
      <c r="H220" s="31"/>
      <c r="I220" s="31"/>
      <c r="J220" s="31"/>
      <c r="K220" s="31"/>
    </row>
    <row r="221" spans="1:11" ht="18" customHeight="1" x14ac:dyDescent="0.25">
      <c r="A221" s="26" t="s">
        <v>127</v>
      </c>
      <c r="B221" s="62" t="s">
        <v>128</v>
      </c>
      <c r="D221" s="14"/>
      <c r="F221" s="65"/>
      <c r="G221" s="31"/>
      <c r="H221" s="31"/>
      <c r="I221" s="31"/>
      <c r="J221" s="31"/>
      <c r="K221" s="31"/>
    </row>
    <row r="222" spans="1:11" ht="18" customHeight="1" x14ac:dyDescent="0.25">
      <c r="A222" s="1" t="s">
        <v>129</v>
      </c>
      <c r="B222" s="64" t="s">
        <v>123</v>
      </c>
      <c r="C222" s="31">
        <v>86614</v>
      </c>
      <c r="D222" s="14"/>
      <c r="F222" s="65"/>
      <c r="G222" s="31"/>
      <c r="H222" s="31"/>
      <c r="I222" s="31"/>
      <c r="J222" s="31"/>
      <c r="K222" s="31"/>
    </row>
    <row r="223" spans="1:11" ht="18" customHeight="1" x14ac:dyDescent="0.4">
      <c r="B223" s="21" t="s">
        <v>11</v>
      </c>
      <c r="C223" s="32">
        <v>23386</v>
      </c>
      <c r="D223" s="14"/>
      <c r="F223" s="65"/>
      <c r="G223" s="31"/>
      <c r="H223" s="31"/>
      <c r="I223" s="31"/>
      <c r="J223" s="31"/>
      <c r="K223" s="31"/>
    </row>
    <row r="224" spans="1:11" ht="18" customHeight="1" x14ac:dyDescent="0.25">
      <c r="B224" s="62" t="s">
        <v>12</v>
      </c>
      <c r="C224" s="34">
        <f>SUM(C222:C223)</f>
        <v>110000</v>
      </c>
      <c r="D224" s="14"/>
      <c r="F224" s="65"/>
      <c r="G224" s="16"/>
      <c r="H224" s="16"/>
    </row>
    <row r="225" spans="1:8" ht="6.75" customHeight="1" x14ac:dyDescent="0.25">
      <c r="B225" s="62"/>
      <c r="C225" s="34"/>
      <c r="D225" s="14"/>
      <c r="F225" s="65"/>
      <c r="G225" s="16"/>
      <c r="H225" s="16"/>
    </row>
    <row r="226" spans="1:8" ht="18" customHeight="1" x14ac:dyDescent="0.25">
      <c r="A226" s="26" t="s">
        <v>130</v>
      </c>
      <c r="B226" s="62" t="s">
        <v>131</v>
      </c>
      <c r="C226" s="34"/>
      <c r="D226" s="14"/>
      <c r="F226" s="65"/>
      <c r="G226" s="16"/>
      <c r="H226" s="16"/>
    </row>
    <row r="227" spans="1:8" ht="18" customHeight="1" x14ac:dyDescent="0.25">
      <c r="A227" s="1" t="s">
        <v>132</v>
      </c>
      <c r="B227" s="64" t="s">
        <v>123</v>
      </c>
      <c r="C227" s="31">
        <f>102362+3011799</f>
        <v>3114161</v>
      </c>
      <c r="D227" s="14"/>
      <c r="F227" s="65"/>
      <c r="G227" s="16"/>
      <c r="H227" s="16"/>
    </row>
    <row r="228" spans="1:8" ht="18" customHeight="1" x14ac:dyDescent="0.4">
      <c r="B228" s="21" t="s">
        <v>11</v>
      </c>
      <c r="C228" s="32">
        <f>27638+813186</f>
        <v>840824</v>
      </c>
      <c r="D228" s="14"/>
      <c r="F228" s="65"/>
      <c r="G228" s="16"/>
      <c r="H228" s="16"/>
    </row>
    <row r="229" spans="1:8" ht="18" customHeight="1" x14ac:dyDescent="0.25">
      <c r="B229" s="62" t="s">
        <v>12</v>
      </c>
      <c r="C229" s="34">
        <f>C227+C228</f>
        <v>3954985</v>
      </c>
      <c r="D229" s="14"/>
      <c r="F229" s="65"/>
      <c r="G229" s="16"/>
      <c r="H229" s="16"/>
    </row>
    <row r="230" spans="1:8" ht="4.5" customHeight="1" x14ac:dyDescent="0.25">
      <c r="B230" s="62"/>
      <c r="C230" s="34"/>
      <c r="D230" s="14"/>
      <c r="F230" s="65"/>
      <c r="G230" s="16"/>
      <c r="H230" s="16"/>
    </row>
    <row r="231" spans="1:8" ht="18" customHeight="1" x14ac:dyDescent="0.25">
      <c r="A231" s="26" t="s">
        <v>133</v>
      </c>
      <c r="B231" s="62" t="s">
        <v>134</v>
      </c>
      <c r="C231" s="34"/>
      <c r="D231" s="14"/>
      <c r="F231" s="65"/>
      <c r="G231" s="16"/>
      <c r="H231" s="16"/>
    </row>
    <row r="232" spans="1:8" ht="18" customHeight="1" x14ac:dyDescent="0.25">
      <c r="A232" s="1" t="s">
        <v>135</v>
      </c>
      <c r="B232" s="64" t="s">
        <v>123</v>
      </c>
      <c r="C232" s="31">
        <f>393701+2210706</f>
        <v>2604407</v>
      </c>
      <c r="D232" s="14"/>
      <c r="F232" s="65"/>
      <c r="G232" s="16"/>
      <c r="H232" s="16"/>
    </row>
    <row r="233" spans="1:8" ht="18" customHeight="1" x14ac:dyDescent="0.4">
      <c r="B233" s="21" t="s">
        <v>11</v>
      </c>
      <c r="C233" s="32">
        <f>106299+596891</f>
        <v>703190</v>
      </c>
      <c r="D233" s="14"/>
      <c r="F233" s="65"/>
      <c r="G233" s="16"/>
      <c r="H233" s="16"/>
    </row>
    <row r="234" spans="1:8" ht="18" customHeight="1" x14ac:dyDescent="0.25">
      <c r="B234" s="62" t="s">
        <v>12</v>
      </c>
      <c r="C234" s="34">
        <f>C232+C233</f>
        <v>3307597</v>
      </c>
      <c r="D234" s="14"/>
      <c r="F234" s="65"/>
      <c r="G234" s="16"/>
      <c r="H234" s="16"/>
    </row>
    <row r="235" spans="1:8" ht="3.75" customHeight="1" x14ac:dyDescent="0.25">
      <c r="B235" s="62"/>
      <c r="C235" s="34"/>
      <c r="D235" s="14"/>
      <c r="F235" s="65"/>
      <c r="G235" s="16"/>
      <c r="H235" s="16"/>
    </row>
    <row r="236" spans="1:8" ht="18" customHeight="1" x14ac:dyDescent="0.25">
      <c r="A236" s="26" t="s">
        <v>136</v>
      </c>
      <c r="B236" s="62" t="s">
        <v>137</v>
      </c>
      <c r="C236" s="34"/>
      <c r="D236" s="14"/>
      <c r="F236" s="65"/>
    </row>
    <row r="237" spans="1:8" ht="18" customHeight="1" x14ac:dyDescent="0.25">
      <c r="A237" s="1" t="s">
        <v>138</v>
      </c>
      <c r="B237" s="64" t="s">
        <v>123</v>
      </c>
      <c r="C237" s="31">
        <f>100000+3713582</f>
        <v>3813582</v>
      </c>
      <c r="D237" s="14"/>
      <c r="F237" s="65"/>
    </row>
    <row r="238" spans="1:8" ht="18" customHeight="1" x14ac:dyDescent="0.4">
      <c r="B238" s="21" t="s">
        <v>11</v>
      </c>
      <c r="C238" s="32">
        <f>27000+1002667</f>
        <v>1029667</v>
      </c>
      <c r="D238" s="14"/>
      <c r="F238" s="65"/>
    </row>
    <row r="239" spans="1:8" ht="18" customHeight="1" x14ac:dyDescent="0.25">
      <c r="B239" s="62" t="s">
        <v>12</v>
      </c>
      <c r="C239" s="34">
        <f>C237+C238</f>
        <v>4843249</v>
      </c>
      <c r="D239" s="14"/>
      <c r="F239" s="65"/>
      <c r="G239" s="16"/>
      <c r="H239" s="16"/>
    </row>
    <row r="240" spans="1:8" ht="3.75" customHeight="1" x14ac:dyDescent="0.25">
      <c r="B240" s="62"/>
      <c r="C240" s="34"/>
      <c r="D240" s="14"/>
      <c r="F240" s="65"/>
      <c r="G240" s="16"/>
      <c r="H240" s="16"/>
    </row>
    <row r="241" spans="1:9" ht="18" customHeight="1" x14ac:dyDescent="0.25">
      <c r="A241" s="26" t="s">
        <v>139</v>
      </c>
      <c r="B241" s="62" t="s">
        <v>140</v>
      </c>
      <c r="C241" s="34"/>
      <c r="D241" s="14"/>
      <c r="F241" s="65"/>
      <c r="G241" s="16"/>
      <c r="H241" s="16"/>
    </row>
    <row r="242" spans="1:9" ht="18" customHeight="1" x14ac:dyDescent="0.25">
      <c r="A242" s="1" t="s">
        <v>141</v>
      </c>
      <c r="B242" s="64" t="s">
        <v>123</v>
      </c>
      <c r="C242" s="31">
        <f>946772+4969580+396113</f>
        <v>6312465</v>
      </c>
      <c r="D242" s="14"/>
      <c r="F242" s="65"/>
      <c r="G242" s="16"/>
      <c r="H242" s="16"/>
    </row>
    <row r="243" spans="1:9" ht="18" customHeight="1" x14ac:dyDescent="0.4">
      <c r="B243" s="21" t="s">
        <v>11</v>
      </c>
      <c r="C243" s="32">
        <f>255628+1341787+106950</f>
        <v>1704365</v>
      </c>
      <c r="D243" s="14"/>
      <c r="F243" s="65"/>
      <c r="G243" s="16"/>
      <c r="H243" s="16"/>
    </row>
    <row r="244" spans="1:9" ht="18" customHeight="1" x14ac:dyDescent="0.25">
      <c r="B244" s="62" t="s">
        <v>12</v>
      </c>
      <c r="C244" s="34">
        <f>C242+C243</f>
        <v>8016830</v>
      </c>
      <c r="F244" s="65"/>
      <c r="G244" s="16"/>
      <c r="H244" s="16"/>
    </row>
    <row r="245" spans="1:9" ht="12" customHeight="1" x14ac:dyDescent="0.25">
      <c r="B245" s="62"/>
      <c r="C245" s="34"/>
      <c r="F245" s="65"/>
      <c r="G245" s="16"/>
      <c r="H245" s="16"/>
    </row>
    <row r="246" spans="1:9" ht="33.75" customHeight="1" x14ac:dyDescent="0.25">
      <c r="A246" s="1" t="s">
        <v>142</v>
      </c>
      <c r="B246" s="66" t="s">
        <v>143</v>
      </c>
      <c r="C246" s="31">
        <v>1242520</v>
      </c>
      <c r="D246" s="14"/>
      <c r="F246" s="65"/>
      <c r="G246" s="16"/>
      <c r="H246" s="16"/>
    </row>
    <row r="247" spans="1:9" ht="18" customHeight="1" x14ac:dyDescent="0.4">
      <c r="B247" s="21" t="s">
        <v>11</v>
      </c>
      <c r="C247" s="32">
        <v>335480</v>
      </c>
      <c r="D247" s="14"/>
      <c r="F247" s="65"/>
      <c r="G247" s="16"/>
      <c r="H247" s="16"/>
    </row>
    <row r="248" spans="1:9" ht="18" customHeight="1" x14ac:dyDescent="0.25">
      <c r="B248" s="62" t="s">
        <v>12</v>
      </c>
      <c r="C248" s="34">
        <f>C246+C247</f>
        <v>1578000</v>
      </c>
      <c r="F248" s="65"/>
      <c r="G248" s="16"/>
      <c r="H248" s="16"/>
    </row>
    <row r="249" spans="1:9" ht="5.25" customHeight="1" x14ac:dyDescent="0.25">
      <c r="B249" s="62"/>
      <c r="C249" s="34"/>
      <c r="F249" s="65"/>
    </row>
    <row r="250" spans="1:9" ht="33.75" customHeight="1" x14ac:dyDescent="0.25">
      <c r="A250" s="1" t="s">
        <v>144</v>
      </c>
      <c r="B250" s="66" t="s">
        <v>145</v>
      </c>
      <c r="C250" s="31">
        <v>7906500</v>
      </c>
      <c r="D250" s="14"/>
      <c r="F250" s="65"/>
      <c r="G250" s="31"/>
      <c r="H250" s="31"/>
      <c r="I250" s="31"/>
    </row>
    <row r="251" spans="1:9" ht="18" customHeight="1" x14ac:dyDescent="0.4">
      <c r="B251" s="21" t="s">
        <v>11</v>
      </c>
      <c r="C251" s="32">
        <v>2134755</v>
      </c>
      <c r="D251" s="14"/>
      <c r="F251" s="65"/>
      <c r="G251" s="31"/>
      <c r="H251" s="31"/>
      <c r="I251" s="31"/>
    </row>
    <row r="252" spans="1:9" ht="18" customHeight="1" x14ac:dyDescent="0.25">
      <c r="B252" s="62" t="s">
        <v>12</v>
      </c>
      <c r="C252" s="34">
        <f>C250+C251</f>
        <v>10041255</v>
      </c>
      <c r="F252" s="65"/>
      <c r="G252" s="31"/>
      <c r="H252" s="31"/>
      <c r="I252" s="31"/>
    </row>
    <row r="253" spans="1:9" ht="10.9" customHeight="1" x14ac:dyDescent="0.25">
      <c r="B253" s="62"/>
      <c r="C253" s="34"/>
      <c r="F253" s="65"/>
      <c r="G253" s="16"/>
      <c r="H253" s="16"/>
    </row>
    <row r="254" spans="1:9" ht="18" customHeight="1" x14ac:dyDescent="0.25">
      <c r="A254" s="1" t="s">
        <v>146</v>
      </c>
      <c r="B254" s="64" t="s">
        <v>147</v>
      </c>
      <c r="C254" s="31">
        <v>881754</v>
      </c>
      <c r="D254" s="14"/>
      <c r="F254" s="65"/>
      <c r="G254" s="16"/>
      <c r="H254" s="16"/>
    </row>
    <row r="255" spans="1:9" ht="18" customHeight="1" x14ac:dyDescent="0.4">
      <c r="B255" s="21" t="s">
        <v>11</v>
      </c>
      <c r="C255" s="32">
        <v>238073</v>
      </c>
      <c r="D255" s="14"/>
      <c r="F255" s="65"/>
      <c r="G255" s="16"/>
      <c r="H255" s="16"/>
    </row>
    <row r="256" spans="1:9" ht="18" customHeight="1" x14ac:dyDescent="0.25">
      <c r="B256" s="62" t="s">
        <v>12</v>
      </c>
      <c r="C256" s="34">
        <f>C254+C255</f>
        <v>1119827</v>
      </c>
      <c r="F256" s="65"/>
      <c r="G256" s="16"/>
      <c r="H256" s="16"/>
    </row>
    <row r="257" spans="1:8" ht="18" customHeight="1" x14ac:dyDescent="0.25">
      <c r="B257" s="62"/>
      <c r="C257" s="34"/>
      <c r="F257" s="65"/>
      <c r="G257" s="16"/>
      <c r="H257" s="16"/>
    </row>
    <row r="258" spans="1:8" ht="18" customHeight="1" x14ac:dyDescent="0.25">
      <c r="A258" s="26" t="s">
        <v>148</v>
      </c>
      <c r="B258" s="14" t="s">
        <v>149</v>
      </c>
      <c r="C258" s="23">
        <f>C206+C214+C219+C224+C229+C234+C239+C244+C248+C252+C256</f>
        <v>1249812095</v>
      </c>
      <c r="D258" s="14"/>
      <c r="F258" s="65"/>
      <c r="G258" s="16"/>
      <c r="H258" s="16"/>
    </row>
    <row r="259" spans="1:8" ht="18" customHeight="1" x14ac:dyDescent="0.25">
      <c r="F259" s="65"/>
      <c r="G259" s="16"/>
      <c r="H259" s="16"/>
    </row>
    <row r="260" spans="1:8" ht="18" customHeight="1" x14ac:dyDescent="0.25">
      <c r="B260" s="28"/>
      <c r="C260" s="28"/>
      <c r="D260" s="28"/>
      <c r="E260" s="28"/>
      <c r="F260" s="65"/>
      <c r="G260" s="16"/>
      <c r="H260" s="16"/>
    </row>
    <row r="261" spans="1:8" ht="18" customHeight="1" x14ac:dyDescent="0.25">
      <c r="C261" s="23">
        <f>'[1]6.  sz.melléklet'!L22</f>
        <v>1249812095</v>
      </c>
      <c r="D261" s="38" t="s">
        <v>150</v>
      </c>
      <c r="E261" s="31">
        <v>1259843</v>
      </c>
      <c r="F261" s="65"/>
      <c r="G261" s="16"/>
      <c r="H261" s="16"/>
    </row>
    <row r="262" spans="1:8" ht="18" customHeight="1" x14ac:dyDescent="0.4">
      <c r="D262" s="21" t="s">
        <v>11</v>
      </c>
      <c r="E262" s="32">
        <v>340157</v>
      </c>
      <c r="F262" s="65"/>
      <c r="G262" s="16"/>
      <c r="H262" s="16"/>
    </row>
    <row r="263" spans="1:8" ht="18" customHeight="1" x14ac:dyDescent="0.25">
      <c r="C263" s="24">
        <f>C261-C258</f>
        <v>0</v>
      </c>
      <c r="D263" s="33" t="s">
        <v>12</v>
      </c>
      <c r="E263" s="34">
        <f>SUM(E261:E262)</f>
        <v>1600000</v>
      </c>
      <c r="F263" s="65"/>
      <c r="G263" s="16"/>
      <c r="H263" s="16"/>
    </row>
    <row r="264" spans="1:8" ht="27" customHeight="1" x14ac:dyDescent="0.25">
      <c r="D264" s="33"/>
      <c r="E264" s="34"/>
      <c r="F264" s="65"/>
      <c r="G264" s="16"/>
      <c r="H264" s="16"/>
    </row>
    <row r="265" spans="1:8" ht="27" customHeight="1" x14ac:dyDescent="0.25">
      <c r="D265" s="40" t="s">
        <v>151</v>
      </c>
      <c r="E265" s="31">
        <v>5450000</v>
      </c>
      <c r="F265" s="65"/>
      <c r="G265" s="16"/>
      <c r="H265" s="16"/>
    </row>
    <row r="266" spans="1:8" ht="27" customHeight="1" x14ac:dyDescent="0.4">
      <c r="D266" s="21" t="s">
        <v>11</v>
      </c>
      <c r="E266" s="32">
        <v>1471500</v>
      </c>
      <c r="F266" s="65"/>
      <c r="G266" s="16"/>
      <c r="H266" s="16"/>
    </row>
    <row r="267" spans="1:8" ht="27" customHeight="1" x14ac:dyDescent="0.25">
      <c r="D267" s="33" t="s">
        <v>12</v>
      </c>
      <c r="E267" s="34">
        <f>SUM(E265:E266)</f>
        <v>6921500</v>
      </c>
      <c r="F267" s="65"/>
    </row>
    <row r="268" spans="1:8" ht="27" customHeight="1" x14ac:dyDescent="0.25">
      <c r="D268" s="33"/>
      <c r="E268" s="34"/>
      <c r="F268" s="65"/>
    </row>
    <row r="269" spans="1:8" ht="18" customHeight="1" x14ac:dyDescent="0.25">
      <c r="D269" s="41" t="s">
        <v>152</v>
      </c>
      <c r="E269" s="31">
        <v>2653543</v>
      </c>
      <c r="F269" s="65"/>
    </row>
    <row r="270" spans="1:8" ht="18" customHeight="1" x14ac:dyDescent="0.4">
      <c r="D270" s="21" t="s">
        <v>11</v>
      </c>
      <c r="E270" s="32">
        <v>716457</v>
      </c>
      <c r="F270" s="65"/>
    </row>
    <row r="271" spans="1:8" ht="18" customHeight="1" x14ac:dyDescent="0.25">
      <c r="D271" s="33" t="s">
        <v>12</v>
      </c>
      <c r="E271" s="34">
        <f>SUM(E269:E270)</f>
        <v>3370000</v>
      </c>
      <c r="F271" s="65"/>
    </row>
    <row r="272" spans="1:8" ht="18" customHeight="1" x14ac:dyDescent="0.25">
      <c r="B272" s="16"/>
      <c r="C272" s="16"/>
      <c r="D272" s="16"/>
      <c r="E272" s="16"/>
      <c r="F272" s="65"/>
    </row>
    <row r="273" spans="2:6" ht="18" customHeight="1" x14ac:dyDescent="0.25">
      <c r="B273" s="16"/>
      <c r="C273" s="16"/>
      <c r="D273" s="16"/>
      <c r="E273" s="16"/>
      <c r="F273" s="65"/>
    </row>
    <row r="274" spans="2:6" ht="18" customHeight="1" x14ac:dyDescent="0.25">
      <c r="B274" s="16"/>
      <c r="C274" s="16"/>
      <c r="D274" s="16"/>
      <c r="E274" s="16"/>
      <c r="F274" s="65"/>
    </row>
    <row r="275" spans="2:6" ht="18" customHeight="1" x14ac:dyDescent="0.2"/>
    <row r="276" spans="2:6" ht="18" customHeight="1" x14ac:dyDescent="0.2"/>
    <row r="277" spans="2:6" ht="18" customHeight="1" x14ac:dyDescent="0.2"/>
    <row r="278" spans="2:6" ht="18" customHeight="1" x14ac:dyDescent="0.2"/>
    <row r="279" spans="2:6" ht="18" customHeight="1" x14ac:dyDescent="0.2"/>
    <row r="280" spans="2:6" ht="18" customHeight="1" x14ac:dyDescent="0.2"/>
    <row r="281" spans="2:6" ht="18" customHeight="1" x14ac:dyDescent="0.2"/>
    <row r="282" spans="2:6" ht="18" customHeight="1" x14ac:dyDescent="0.2"/>
    <row r="283" spans="2:6" ht="18" customHeight="1" x14ac:dyDescent="0.2"/>
    <row r="284" spans="2:6" ht="18" customHeight="1" x14ac:dyDescent="0.2"/>
    <row r="285" spans="2:6" ht="18" customHeight="1" x14ac:dyDescent="0.2"/>
    <row r="286" spans="2:6" ht="18" customHeight="1" x14ac:dyDescent="0.2"/>
    <row r="287" spans="2:6" ht="18" customHeight="1" x14ac:dyDescent="0.2"/>
    <row r="288" spans="2:6" ht="18" customHeight="1" x14ac:dyDescent="0.2"/>
    <row r="289" ht="18" customHeight="1" x14ac:dyDescent="0.2"/>
    <row r="290" ht="18" customHeight="1" x14ac:dyDescent="0.2"/>
  </sheetData>
  <mergeCells count="6">
    <mergeCell ref="A6:C6"/>
    <mergeCell ref="B1:C1"/>
    <mergeCell ref="B2:C2"/>
    <mergeCell ref="A3:C3"/>
    <mergeCell ref="A4:C4"/>
    <mergeCell ref="A5:C5"/>
  </mergeCells>
  <pageMargins left="0.51181102362204722" right="0.31496062992125984" top="0.55118110236220474" bottom="0.55118110236220474" header="0.31496062992125984" footer="0.31496062992125984"/>
  <pageSetup paperSize="9" scale="86" orientation="portrait" r:id="rId1"/>
  <rowBreaks count="7" manualBreakCount="7">
    <brk id="48" max="2" man="1"/>
    <brk id="87" max="2" man="1"/>
    <brk id="140" max="2" man="1"/>
    <brk id="187" max="2" man="1"/>
    <brk id="235" max="2" man="1"/>
    <brk id="258" max="2" man="1"/>
    <brk id="26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10. melléklet</vt:lpstr>
      <vt:lpstr>'10. melléklet'!Nyomtatási_cím</vt:lpstr>
      <vt:lpstr>'10. melléklet'!Nyomtatási_terület</vt:lpstr>
    </vt:vector>
  </TitlesOfParts>
  <Company>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2021-06-14T13:38:13Z</dcterms:created>
  <dcterms:modified xsi:type="dcterms:W3CDTF">2021-06-15T08:51:06Z</dcterms:modified>
</cp:coreProperties>
</file>