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2.mell - bevétel" sheetId="1" r:id="rId1"/>
  </sheets>
  <definedNames>
    <definedName name="_xlnm.Print_Titles" localSheetId="0">'2.mell - bevétel'!$8:$10</definedName>
    <definedName name="_xlnm.Print_Area" localSheetId="0">'2.mell - bevétel'!$A$1:$I$115</definedName>
  </definedNames>
  <calcPr calcId="145621"/>
</workbook>
</file>

<file path=xl/calcChain.xml><?xml version="1.0" encoding="utf-8"?>
<calcChain xmlns="http://schemas.openxmlformats.org/spreadsheetml/2006/main">
  <c r="G19" i="1" l="1"/>
  <c r="I19" i="1" s="1"/>
  <c r="I21" i="1"/>
  <c r="I23" i="1"/>
  <c r="I25" i="1"/>
  <c r="I27" i="1"/>
  <c r="I30" i="1"/>
  <c r="H31" i="1"/>
  <c r="I31" i="1"/>
  <c r="I33" i="1"/>
  <c r="G34" i="1"/>
  <c r="H34" i="1"/>
  <c r="I34" i="1"/>
  <c r="I37" i="1"/>
  <c r="H38" i="1"/>
  <c r="I38" i="1" s="1"/>
  <c r="H40" i="1"/>
  <c r="I40" i="1" s="1"/>
  <c r="H41" i="1"/>
  <c r="I41" i="1" s="1"/>
  <c r="G42" i="1"/>
  <c r="H46" i="1"/>
  <c r="I46" i="1" s="1"/>
  <c r="G47" i="1"/>
  <c r="H49" i="1"/>
  <c r="H50" i="1"/>
  <c r="H51" i="1"/>
  <c r="H58" i="1"/>
  <c r="H61" i="1"/>
  <c r="I61" i="1" s="1"/>
  <c r="I65" i="1"/>
  <c r="I67" i="1"/>
  <c r="H71" i="1"/>
  <c r="I71" i="1" s="1"/>
  <c r="I72" i="1"/>
  <c r="I74" i="1"/>
  <c r="I76" i="1"/>
  <c r="G78" i="1"/>
  <c r="H78" i="1"/>
  <c r="I78" i="1" s="1"/>
  <c r="I82" i="1"/>
  <c r="H84" i="1"/>
  <c r="I84" i="1" s="1"/>
  <c r="I85" i="1"/>
  <c r="I86" i="1"/>
  <c r="I87" i="1"/>
  <c r="I89" i="1"/>
  <c r="I90" i="1"/>
  <c r="I91" i="1"/>
  <c r="I93" i="1"/>
  <c r="H95" i="1"/>
  <c r="I95" i="1" s="1"/>
  <c r="H96" i="1"/>
  <c r="I96" i="1" s="1"/>
  <c r="H97" i="1"/>
  <c r="I97" i="1" s="1"/>
  <c r="G100" i="1"/>
  <c r="I107" i="1"/>
  <c r="G109" i="1"/>
  <c r="H109" i="1"/>
  <c r="I109" i="1"/>
  <c r="H115" i="1"/>
  <c r="I115" i="1" s="1"/>
  <c r="H116" i="1"/>
  <c r="I117" i="1"/>
  <c r="H118" i="1"/>
  <c r="G120" i="1"/>
  <c r="H120" i="1"/>
  <c r="I120" i="1" l="1"/>
  <c r="G52" i="1"/>
  <c r="G60" i="1" s="1"/>
  <c r="G111" i="1" s="1"/>
  <c r="G122" i="1" s="1"/>
  <c r="H47" i="1"/>
  <c r="I47" i="1" s="1"/>
  <c r="H100" i="1"/>
  <c r="H42" i="1"/>
  <c r="I42" i="1" l="1"/>
  <c r="H52" i="1"/>
  <c r="I100" i="1"/>
  <c r="H60" i="1" l="1"/>
  <c r="I52" i="1"/>
  <c r="I60" i="1" l="1"/>
  <c r="H111" i="1"/>
  <c r="I111" i="1" l="1"/>
  <c r="H122" i="1"/>
  <c r="I122" i="1" s="1"/>
</calcChain>
</file>

<file path=xl/sharedStrings.xml><?xml version="1.0" encoding="utf-8"?>
<sst xmlns="http://schemas.openxmlformats.org/spreadsheetml/2006/main" count="188" uniqueCount="124">
  <si>
    <t>BEVÉTELEK ÖSSZESEN:</t>
  </si>
  <si>
    <t>FINANSZÍROZÁSI BEVÉTELEK</t>
  </si>
  <si>
    <t>jóvagyott maradvány ( konyha )</t>
  </si>
  <si>
    <t>5.</t>
  </si>
  <si>
    <t>jóvagyott maradvány (önkormányzat)</t>
  </si>
  <si>
    <t>4.</t>
  </si>
  <si>
    <t>megelőlegezett állami támogatás igénybevétele</t>
  </si>
  <si>
    <t>3.</t>
  </si>
  <si>
    <t>2020. évi feladatokra</t>
  </si>
  <si>
    <t>2.</t>
  </si>
  <si>
    <t>előző év költségvetési maradvány igénybevétele áthúzódó fejlesztési feladatokra</t>
  </si>
  <si>
    <t>1.</t>
  </si>
  <si>
    <t>Előző évi költségvetési maradvány igénybevétele</t>
  </si>
  <si>
    <t>VIII.</t>
  </si>
  <si>
    <t>KÖLTSÉGVETÉSI BEVÉTELEK</t>
  </si>
  <si>
    <t>FELHALMOZÁSI CÉLÚ ÁTVETT PÉNZESZKÖZÖK ÖSSZESEN:</t>
  </si>
  <si>
    <t>Felhalmozási célú egyéb átvett pénzeszközök (Kápolnáért Kultúrális és Sport Egyesület támogatása ( műfüves pálya önrészéhez)</t>
  </si>
  <si>
    <t xml:space="preserve">2. </t>
  </si>
  <si>
    <t>Első lakáshoz jutók lakásépítési és -vásárlási kölcsönének törlesztése</t>
  </si>
  <si>
    <t>felhalmozási célú visszatérítendő támogatások államháztartáson kívülről</t>
  </si>
  <si>
    <t>FELHALMOZÁSI CÉLÚ ÁTVETT PÉNZESZKÖZÖK</t>
  </si>
  <si>
    <t>VII.</t>
  </si>
  <si>
    <t>MŰKÖDÉSI BEVÉTELEK ÖSSZESEN:</t>
  </si>
  <si>
    <t>Egyéb különféle működési bevételek</t>
  </si>
  <si>
    <t>7.</t>
  </si>
  <si>
    <t>Kamatbevételek</t>
  </si>
  <si>
    <t>6.</t>
  </si>
  <si>
    <t>Általános forgalmi adó visszatérítése</t>
  </si>
  <si>
    <t>Kiszámlázott általános forgalmi adó</t>
  </si>
  <si>
    <t>szociális étkeztetés térítési díja</t>
  </si>
  <si>
    <t>Ellátási díjak</t>
  </si>
  <si>
    <t>szennyvízcsatornahasználati díj</t>
  </si>
  <si>
    <t>Tulajdonosi bevételek</t>
  </si>
  <si>
    <t>vendégebéd térítési díja</t>
  </si>
  <si>
    <t>óvodai étkeztetés nyújtása</t>
  </si>
  <si>
    <t>temetkezési szolgáltatás(sírhely megváltás)</t>
  </si>
  <si>
    <t>egyéb szolgáltatások nyújtása miatti bevételek</t>
  </si>
  <si>
    <t>földbéreleti díjak</t>
  </si>
  <si>
    <t>közterületfogalási díjak</t>
  </si>
  <si>
    <t>lakbérbevételek</t>
  </si>
  <si>
    <t>önkormányzati helyiségek bérbeadása</t>
  </si>
  <si>
    <t xml:space="preserve">bérleti és lízing díjbevételek </t>
  </si>
  <si>
    <t>alkalmazottak térítési díja</t>
  </si>
  <si>
    <t>Szolgáltatások ellenértéke</t>
  </si>
  <si>
    <t>MŰKÖDÉSI BEVÉTELEK</t>
  </si>
  <si>
    <t xml:space="preserve">IV. </t>
  </si>
  <si>
    <t>KÖZHATALMI BEVÉTELEK ÖSSZESEN:</t>
  </si>
  <si>
    <t>Helyi adópótlék, adóbírság</t>
  </si>
  <si>
    <t>Egyéb közhatalmi bevételek</t>
  </si>
  <si>
    <t>Igazgatási szolgáltatási díjak</t>
  </si>
  <si>
    <t>talajterhelési díj</t>
  </si>
  <si>
    <t>Idegenforgalmi adó</t>
  </si>
  <si>
    <t>Egyéb áruhasználati és szolgáltatási adók</t>
  </si>
  <si>
    <t>gépjárműadó helyi önkormányzatot megillető része</t>
  </si>
  <si>
    <t>Gépjárműadók</t>
  </si>
  <si>
    <t>helyi iparűzési adó</t>
  </si>
  <si>
    <t>Értékesítési és forgalmi adók</t>
  </si>
  <si>
    <t>Magánszemélyek kommunális adója</t>
  </si>
  <si>
    <t>Vagyoni típusú adók</t>
  </si>
  <si>
    <t>KÖZHATALMI BEVÉTELEK</t>
  </si>
  <si>
    <t>III.</t>
  </si>
  <si>
    <t>FELHALMOZÁSI CÉLÚ TÁMOGATÁSOK ÁLLAMHÁZTARTÁSON BELÜLRŐL</t>
  </si>
  <si>
    <t>II.</t>
  </si>
  <si>
    <t>MŰKÖDÉSI CÉLÚ TÁMOGATÁSOK ÁLLAMHÁZTARTÁSON BELÜLRŐL ÖSSZESEN:</t>
  </si>
  <si>
    <t>Egyéb működési célú támogatások bevételei államháztartáson belülről összesen:</t>
  </si>
  <si>
    <t>3. Vas Megyei Közgűlés Elnöki támogatása</t>
  </si>
  <si>
    <t>2. Nyári diákmunka támogatás</t>
  </si>
  <si>
    <t>Előző évi elszámolásból adódó bevétel</t>
  </si>
  <si>
    <t>Egyéb működési célú támogatások bevételei államháztartáson belülről</t>
  </si>
  <si>
    <t>Helyi önkormányzatok  működésének  általános támogatása összesen:</t>
  </si>
  <si>
    <t>Működési célú költségvetési és kiegészítő támogatás összesen:</t>
  </si>
  <si>
    <t>Idegenforgalmi adóhoz kapcsolódó kiegészítő támogatás</t>
  </si>
  <si>
    <t>Szociális célú tűzifavásárlás támogatása</t>
  </si>
  <si>
    <t>Működési célú költségvetési és kiegészítő támogatás</t>
  </si>
  <si>
    <t>Települési önkormányzatok kulturális feladatainak támogatása összesen:</t>
  </si>
  <si>
    <t>települési önkormányzatok nyilvános könyvtári és közművelődési feladatainak támogatása</t>
  </si>
  <si>
    <t>d.</t>
  </si>
  <si>
    <t>Könyvtári, közművelődési és múzeumi feladatok támogatása</t>
  </si>
  <si>
    <t>Települési önkormányzatok kulturális feladatainak támogatása</t>
  </si>
  <si>
    <t>Települési önkormányzatok szociális, gyermekjóléti és gyermekétkeztetési feladatainak támogatása összesen:</t>
  </si>
  <si>
    <t>Gyermekétkeztetés üzemeltetési támogatása</t>
  </si>
  <si>
    <t>b.</t>
  </si>
  <si>
    <t>A finanszírozás szempontjából elismert dolgozók bértámogatása</t>
  </si>
  <si>
    <t>a.</t>
  </si>
  <si>
    <t>Gyermekétkeztetés támogatása</t>
  </si>
  <si>
    <t>Egyes szociális és gyermekjóléti feladatok támogatása</t>
  </si>
  <si>
    <t>Települési önkormányzatok szociális feladatainak egyéb támogatása</t>
  </si>
  <si>
    <t>Pénzbeni szociális ellátások kiegészítése</t>
  </si>
  <si>
    <t>Települési önkormányzatok szociális, gyermekjóléti és gyermekétkeztetési feladatainak támogatása</t>
  </si>
  <si>
    <t>Települési önkormányzatok működésének támogatása összesen:</t>
  </si>
  <si>
    <t>Polgármesteri illetmény támogatása</t>
  </si>
  <si>
    <t>Nem közművel összegyűjtött háztartási szennyvíz ártalmatlanítása</t>
  </si>
  <si>
    <t>üdülőhelyi feladatok támogatása</t>
  </si>
  <si>
    <t>e.</t>
  </si>
  <si>
    <t>lakott külterülettel kapcsolatos feladatok</t>
  </si>
  <si>
    <t>kiegészítés - I.1. jogcímhez kapcsolódóan</t>
  </si>
  <si>
    <t>ebből: beszámítás</t>
  </si>
  <si>
    <t>egyéb önkormányzati feladatok támogatása</t>
  </si>
  <si>
    <t>c.</t>
  </si>
  <si>
    <t>közutak fenntartásának támogatása</t>
  </si>
  <si>
    <t>bd.</t>
  </si>
  <si>
    <t>köztemető fenntartással kapcsolatos feladatok támogatása</t>
  </si>
  <si>
    <t>bc.</t>
  </si>
  <si>
    <t>közvilágítás fenntartásának támogatása</t>
  </si>
  <si>
    <t>bb.</t>
  </si>
  <si>
    <t>zöldterület gazdálkodással kapcsolatos feladatok ellátásának támogatása</t>
  </si>
  <si>
    <t>ba.</t>
  </si>
  <si>
    <t>település-üzemeltetéshez kapcsolódó feladatellátás támogatása</t>
  </si>
  <si>
    <t>önkormányzati hivatal működésének támogatása</t>
  </si>
  <si>
    <t>Települési önkormányzatok működésének támogatása</t>
  </si>
  <si>
    <t>Helyi önkormányzatok  működésének  általános támogatása</t>
  </si>
  <si>
    <t>Önkormányzatok működési támogatásai</t>
  </si>
  <si>
    <t>I.</t>
  </si>
  <si>
    <t>MŰKÖDÉSI CÉLÚ TÁMOGATÁSOK ÁLLAMHÁZTARTÁSON BELÜLRŐL</t>
  </si>
  <si>
    <t>%-a</t>
  </si>
  <si>
    <t>2020. év</t>
  </si>
  <si>
    <t>2019. év</t>
  </si>
  <si>
    <t>előirányzat</t>
  </si>
  <si>
    <t>változás</t>
  </si>
  <si>
    <t>tervezett</t>
  </si>
  <si>
    <t>M  e  g  n  e  v  e  z  é  s:</t>
  </si>
  <si>
    <t>( Ft-ban)</t>
  </si>
  <si>
    <t>Bevételei forrásonként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</si>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</sst>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18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  <charset val="238"/>
    </font>
    <font>
      <i/>
      <sz val="10"/>
      <name val="Arial CE"/>
      <charset val="238"/>
    </font>
    <font>
      <b/>
      <i/>
      <sz val="12"/>
      <name val="Times New Roman"/>
      <family val="1"/>
    </font>
    <font>
      <b/>
      <i/>
      <sz val="12"/>
      <name val="Times New Roman"/>
      <family val="1"/>
      <charset val="238"/>
    </font>
    <font>
      <i/>
      <sz val="12"/>
      <name val="Times New Roman"/>
      <family val="1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/>
    <xf numFmtId="3" fontId="2" fillId="0" borderId="0" xfId="1" applyNumberFormat="1" applyFont="1"/>
    <xf numFmtId="164" fontId="4" fillId="0" borderId="0" xfId="0" applyNumberFormat="1" applyFont="1"/>
    <xf numFmtId="3" fontId="5" fillId="0" borderId="0" xfId="0" applyNumberFormat="1" applyFont="1" applyAlignment="1">
      <alignment horizontal="right"/>
    </xf>
    <xf numFmtId="0" fontId="6" fillId="0" borderId="0" xfId="0" applyFont="1"/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0" applyFont="1"/>
    <xf numFmtId="0" fontId="7" fillId="0" borderId="0" xfId="0" applyFont="1"/>
    <xf numFmtId="3" fontId="2" fillId="2" borderId="0" xfId="1" applyNumberFormat="1" applyFont="1" applyFill="1" applyAlignment="1">
      <alignment horizontal="right"/>
    </xf>
    <xf numFmtId="3" fontId="4" fillId="0" borderId="0" xfId="2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4" fillId="0" borderId="0" xfId="0" applyFont="1" applyAlignment="1">
      <alignment vertical="top"/>
    </xf>
    <xf numFmtId="3" fontId="4" fillId="0" borderId="0" xfId="2" applyNumberFormat="1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/>
    <xf numFmtId="0" fontId="8" fillId="0" borderId="0" xfId="0" applyFont="1"/>
    <xf numFmtId="3" fontId="7" fillId="0" borderId="0" xfId="0" applyNumberFormat="1" applyFont="1" applyAlignment="1">
      <alignment horizontal="right"/>
    </xf>
    <xf numFmtId="3" fontId="2" fillId="0" borderId="0" xfId="2" applyNumberFormat="1" applyFont="1" applyBorder="1" applyAlignment="1">
      <alignment horizontal="right"/>
    </xf>
    <xf numFmtId="0" fontId="2" fillId="0" borderId="0" xfId="1" applyFont="1" applyBorder="1" applyAlignment="1">
      <alignment horizontal="center" vertical="center"/>
    </xf>
    <xf numFmtId="3" fontId="10" fillId="0" borderId="0" xfId="1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3" fontId="11" fillId="0" borderId="0" xfId="2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11" fillId="0" borderId="0" xfId="1" applyFont="1"/>
    <xf numFmtId="3" fontId="4" fillId="0" borderId="0" xfId="1" applyNumberFormat="1" applyFont="1" applyAlignment="1">
      <alignment horizontal="right"/>
    </xf>
    <xf numFmtId="3" fontId="5" fillId="0" borderId="0" xfId="2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12" fillId="0" borderId="0" xfId="2" applyNumberFormat="1" applyFont="1" applyBorder="1" applyAlignment="1">
      <alignment horizontal="right"/>
    </xf>
    <xf numFmtId="3" fontId="4" fillId="0" borderId="0" xfId="2" applyNumberFormat="1" applyFont="1" applyBorder="1" applyAlignment="1">
      <alignment horizontal="right"/>
    </xf>
    <xf numFmtId="0" fontId="14" fillId="0" borderId="0" xfId="1" applyFont="1"/>
    <xf numFmtId="3" fontId="15" fillId="0" borderId="0" xfId="2" applyNumberFormat="1" applyFont="1" applyBorder="1" applyAlignment="1">
      <alignment horizontal="right"/>
    </xf>
    <xf numFmtId="0" fontId="12" fillId="0" borderId="0" xfId="0" applyFont="1"/>
    <xf numFmtId="3" fontId="12" fillId="0" borderId="0" xfId="2" applyNumberFormat="1" applyFont="1" applyAlignment="1">
      <alignment horizontal="right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3" fontId="12" fillId="0" borderId="0" xfId="2" applyNumberFormat="1" applyFont="1" applyAlignment="1">
      <alignment horizontal="right" wrapText="1"/>
    </xf>
    <xf numFmtId="0" fontId="12" fillId="0" borderId="0" xfId="0" applyFont="1" applyAlignment="1">
      <alignment wrapText="1"/>
    </xf>
    <xf numFmtId="0" fontId="16" fillId="0" borderId="0" xfId="1" applyFont="1"/>
    <xf numFmtId="3" fontId="16" fillId="0" borderId="0" xfId="1" applyNumberFormat="1" applyFont="1" applyAlignment="1">
      <alignment horizontal="right"/>
    </xf>
    <xf numFmtId="165" fontId="4" fillId="0" borderId="0" xfId="2" applyNumberFormat="1" applyFont="1" applyAlignment="1">
      <alignment wrapText="1"/>
    </xf>
    <xf numFmtId="165" fontId="4" fillId="0" borderId="0" xfId="2" applyNumberFormat="1" applyFont="1"/>
    <xf numFmtId="0" fontId="5" fillId="0" borderId="0" xfId="0" applyFont="1" applyAlignment="1">
      <alignment wrapText="1"/>
    </xf>
    <xf numFmtId="165" fontId="5" fillId="0" borderId="0" xfId="2" applyNumberFormat="1" applyFont="1" applyAlignment="1">
      <alignment wrapText="1"/>
    </xf>
    <xf numFmtId="165" fontId="5" fillId="0" borderId="0" xfId="2" applyNumberFormat="1" applyFont="1"/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1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2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/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11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/>
    <xf numFmtId="0" fontId="13" fillId="0" borderId="0" xfId="0" applyFont="1" applyAlignment="1">
      <alignment horizontal="left" wrapText="1"/>
    </xf>
  </cellXfs>
  <cellStyles count="3">
    <cellStyle name="Ezres 2" xfId="2"/>
    <cellStyle name="Normál" xfId="0" builtinId="0"/>
    <cellStyle name="Normál_KTGV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50"/>
  <sheetViews>
    <sheetView tabSelected="1" zoomScaleNormal="100" workbookViewId="0">
      <selection sqref="A1:I1"/>
    </sheetView>
  </sheetViews>
  <sheetFormatPr defaultRowHeight="15.75" x14ac:dyDescent="0.25"/>
  <cols>
    <col min="1" max="1" width="4.28515625" style="3" customWidth="1"/>
    <col min="2" max="5" width="3.140625" style="2" customWidth="1"/>
    <col min="6" max="6" width="54.28515625" style="1" customWidth="1"/>
    <col min="7" max="7" width="13.28515625" style="1" customWidth="1"/>
    <col min="8" max="8" width="12.5703125" style="1" customWidth="1"/>
    <col min="9" max="9" width="9.42578125" style="1" customWidth="1"/>
    <col min="10" max="10" width="9.140625" style="1"/>
    <col min="11" max="11" width="10.140625" style="1" bestFit="1" customWidth="1"/>
    <col min="12" max="16384" width="9.140625" style="1"/>
  </cols>
  <sheetData>
    <row r="1" spans="1:9" x14ac:dyDescent="0.25">
      <c r="A1" s="67"/>
      <c r="B1" s="67"/>
      <c r="C1" s="67"/>
      <c r="D1" s="67"/>
      <c r="E1" s="67"/>
      <c r="F1" s="67"/>
      <c r="G1" s="67"/>
      <c r="H1" s="67"/>
      <c r="I1" s="67"/>
    </row>
    <row r="2" spans="1:9" s="30" customFormat="1" x14ac:dyDescent="0.25">
      <c r="A2" s="78" t="s">
        <v>123</v>
      </c>
      <c r="B2" s="78"/>
      <c r="C2" s="78"/>
      <c r="D2" s="78"/>
      <c r="E2" s="78"/>
      <c r="F2" s="78"/>
      <c r="G2" s="78"/>
      <c r="H2" s="78"/>
      <c r="I2" s="78"/>
    </row>
    <row r="3" spans="1:9" s="30" customFormat="1" x14ac:dyDescent="0.25">
      <c r="A3" s="78" t="s">
        <v>122</v>
      </c>
      <c r="B3" s="78"/>
      <c r="C3" s="78"/>
      <c r="D3" s="78"/>
      <c r="E3" s="78"/>
      <c r="F3" s="78"/>
      <c r="G3" s="78"/>
      <c r="H3" s="78"/>
      <c r="I3" s="78"/>
    </row>
    <row r="4" spans="1:9" x14ac:dyDescent="0.25">
      <c r="A4" s="78" t="s">
        <v>115</v>
      </c>
      <c r="B4" s="78"/>
      <c r="C4" s="78"/>
      <c r="D4" s="78"/>
      <c r="E4" s="78"/>
      <c r="F4" s="78"/>
      <c r="G4" s="78"/>
      <c r="H4" s="78"/>
      <c r="I4" s="78"/>
    </row>
    <row r="5" spans="1:9" ht="15.75" hidden="1" customHeight="1" x14ac:dyDescent="0.25"/>
    <row r="6" spans="1:9" x14ac:dyDescent="0.25">
      <c r="A6" s="68"/>
      <c r="B6" s="68"/>
      <c r="C6" s="68"/>
      <c r="D6" s="68"/>
      <c r="E6" s="68"/>
      <c r="F6" s="68"/>
      <c r="G6" s="68"/>
      <c r="H6" s="68"/>
      <c r="I6" s="68"/>
    </row>
    <row r="7" spans="1:9" s="2" customFormat="1" ht="19.5" customHeight="1" thickBot="1" x14ac:dyDescent="0.3">
      <c r="A7" s="3"/>
      <c r="F7" s="1"/>
      <c r="G7" s="1"/>
      <c r="H7" s="56"/>
      <c r="I7" s="55" t="s">
        <v>121</v>
      </c>
    </row>
    <row r="8" spans="1:9" ht="19.5" customHeight="1" x14ac:dyDescent="0.25">
      <c r="A8" s="69" t="s">
        <v>120</v>
      </c>
      <c r="B8" s="70"/>
      <c r="C8" s="70"/>
      <c r="D8" s="70"/>
      <c r="E8" s="70"/>
      <c r="F8" s="71"/>
      <c r="G8" s="54" t="s">
        <v>119</v>
      </c>
      <c r="H8" s="54" t="s">
        <v>119</v>
      </c>
      <c r="I8" s="54" t="s">
        <v>118</v>
      </c>
    </row>
    <row r="9" spans="1:9" ht="19.5" customHeight="1" x14ac:dyDescent="0.25">
      <c r="A9" s="72"/>
      <c r="B9" s="73"/>
      <c r="C9" s="73"/>
      <c r="D9" s="73"/>
      <c r="E9" s="73"/>
      <c r="F9" s="74"/>
      <c r="G9" s="53" t="s">
        <v>117</v>
      </c>
      <c r="H9" s="53" t="s">
        <v>117</v>
      </c>
      <c r="I9" s="53"/>
    </row>
    <row r="10" spans="1:9" ht="19.5" customHeight="1" thickBot="1" x14ac:dyDescent="0.3">
      <c r="A10" s="75"/>
      <c r="B10" s="76"/>
      <c r="C10" s="76"/>
      <c r="D10" s="76"/>
      <c r="E10" s="76"/>
      <c r="F10" s="77"/>
      <c r="G10" s="52" t="s">
        <v>116</v>
      </c>
      <c r="H10" s="52" t="s">
        <v>115</v>
      </c>
      <c r="I10" s="52" t="s">
        <v>114</v>
      </c>
    </row>
    <row r="11" spans="1:9" ht="6.75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</row>
    <row r="12" spans="1:9" ht="15.75" customHeight="1" x14ac:dyDescent="0.25">
      <c r="A12" s="19" t="s">
        <v>112</v>
      </c>
      <c r="B12" s="57" t="s">
        <v>113</v>
      </c>
      <c r="C12" s="57"/>
      <c r="D12" s="57"/>
      <c r="E12" s="57"/>
      <c r="F12" s="57"/>
      <c r="G12" s="48"/>
      <c r="H12" s="49"/>
      <c r="I12" s="48"/>
    </row>
    <row r="13" spans="1:9" x14ac:dyDescent="0.25">
      <c r="A13" s="19"/>
      <c r="B13" s="19" t="s">
        <v>112</v>
      </c>
      <c r="C13" s="19" t="s">
        <v>111</v>
      </c>
      <c r="D13" s="19"/>
      <c r="E13" s="19"/>
      <c r="F13" s="19"/>
      <c r="G13" s="50"/>
      <c r="H13" s="50"/>
      <c r="I13" s="19"/>
    </row>
    <row r="14" spans="1:9" ht="18" customHeight="1" x14ac:dyDescent="0.25">
      <c r="A14" s="19"/>
      <c r="B14" s="19"/>
      <c r="C14" s="19" t="s">
        <v>11</v>
      </c>
      <c r="D14" s="57" t="s">
        <v>110</v>
      </c>
      <c r="E14" s="57"/>
      <c r="F14" s="57"/>
      <c r="G14" s="49"/>
      <c r="H14" s="49"/>
      <c r="I14" s="48"/>
    </row>
    <row r="15" spans="1:9" ht="21.75" customHeight="1" x14ac:dyDescent="0.25">
      <c r="A15" s="19"/>
      <c r="B15" s="19"/>
      <c r="C15" s="19"/>
      <c r="D15" s="19" t="s">
        <v>11</v>
      </c>
      <c r="E15" s="57" t="s">
        <v>109</v>
      </c>
      <c r="F15" s="57"/>
      <c r="G15" s="49"/>
      <c r="H15" s="49"/>
      <c r="I15" s="48"/>
    </row>
    <row r="16" spans="1:9" x14ac:dyDescent="0.25">
      <c r="A16" s="10"/>
      <c r="B16" s="10"/>
      <c r="C16" s="10"/>
      <c r="D16" s="10"/>
      <c r="E16" s="10" t="s">
        <v>83</v>
      </c>
      <c r="F16" s="10" t="s">
        <v>108</v>
      </c>
      <c r="G16" s="47"/>
      <c r="H16" s="47"/>
      <c r="I16" s="5"/>
    </row>
    <row r="17" spans="1:9" ht="17.25" customHeight="1" x14ac:dyDescent="0.25">
      <c r="A17" s="10"/>
      <c r="B17" s="10"/>
      <c r="C17" s="10"/>
      <c r="D17" s="10"/>
      <c r="E17" s="10"/>
      <c r="F17" s="10" t="s">
        <v>96</v>
      </c>
      <c r="G17" s="47"/>
      <c r="I17" s="5"/>
    </row>
    <row r="18" spans="1:9" ht="17.25" customHeight="1" x14ac:dyDescent="0.25">
      <c r="A18" s="10"/>
      <c r="B18" s="10"/>
      <c r="C18" s="10"/>
      <c r="D18" s="10"/>
      <c r="E18" s="10" t="s">
        <v>81</v>
      </c>
      <c r="F18" s="40" t="s">
        <v>107</v>
      </c>
      <c r="G18" s="46"/>
      <c r="I18" s="5"/>
    </row>
    <row r="19" spans="1:9" ht="36.75" customHeight="1" x14ac:dyDescent="0.25">
      <c r="A19" s="10"/>
      <c r="B19" s="10"/>
      <c r="C19" s="10"/>
      <c r="D19" s="10"/>
      <c r="E19" s="10" t="s">
        <v>106</v>
      </c>
      <c r="F19" s="40" t="s">
        <v>105</v>
      </c>
      <c r="G19" s="14">
        <f>2553350</f>
        <v>2553350</v>
      </c>
      <c r="H19" s="14">
        <v>2885400</v>
      </c>
      <c r="I19" s="5">
        <f>H19/G19*100</f>
        <v>113.00448430493273</v>
      </c>
    </row>
    <row r="20" spans="1:9" x14ac:dyDescent="0.25">
      <c r="A20" s="10"/>
      <c r="B20" s="10"/>
      <c r="C20" s="10"/>
      <c r="D20" s="10"/>
      <c r="E20" s="10"/>
      <c r="F20" s="10" t="s">
        <v>96</v>
      </c>
      <c r="G20" s="14"/>
      <c r="H20" s="14"/>
      <c r="I20" s="5"/>
    </row>
    <row r="21" spans="1:9" x14ac:dyDescent="0.25">
      <c r="A21" s="10"/>
      <c r="B21" s="10"/>
      <c r="C21" s="10"/>
      <c r="D21" s="10"/>
      <c r="E21" s="10" t="s">
        <v>104</v>
      </c>
      <c r="F21" s="40" t="s">
        <v>103</v>
      </c>
      <c r="G21" s="14">
        <v>3072000</v>
      </c>
      <c r="H21" s="14">
        <v>3072000</v>
      </c>
      <c r="I21" s="5">
        <f>H21/G21*100</f>
        <v>100</v>
      </c>
    </row>
    <row r="22" spans="1:9" x14ac:dyDescent="0.25">
      <c r="A22" s="10"/>
      <c r="B22" s="10"/>
      <c r="C22" s="10"/>
      <c r="D22" s="10"/>
      <c r="E22" s="10"/>
      <c r="F22" s="10" t="s">
        <v>96</v>
      </c>
      <c r="G22" s="14"/>
      <c r="H22" s="14"/>
      <c r="I22" s="5"/>
    </row>
    <row r="23" spans="1:9" ht="17.25" customHeight="1" x14ac:dyDescent="0.25">
      <c r="A23" s="10"/>
      <c r="B23" s="10"/>
      <c r="C23" s="10"/>
      <c r="D23" s="10"/>
      <c r="E23" s="10" t="s">
        <v>102</v>
      </c>
      <c r="F23" s="40" t="s">
        <v>101</v>
      </c>
      <c r="G23" s="14">
        <v>100000</v>
      </c>
      <c r="H23" s="14">
        <v>100000</v>
      </c>
      <c r="I23" s="5">
        <f>H23/G23*100</f>
        <v>100</v>
      </c>
    </row>
    <row r="24" spans="1:9" x14ac:dyDescent="0.25">
      <c r="A24" s="10"/>
      <c r="B24" s="10"/>
      <c r="C24" s="10"/>
      <c r="D24" s="10"/>
      <c r="E24" s="10"/>
      <c r="F24" s="10" t="s">
        <v>96</v>
      </c>
      <c r="G24" s="14"/>
      <c r="H24" s="14"/>
      <c r="I24" s="5"/>
    </row>
    <row r="25" spans="1:9" x14ac:dyDescent="0.25">
      <c r="A25" s="10"/>
      <c r="B25" s="10"/>
      <c r="C25" s="10"/>
      <c r="D25" s="10"/>
      <c r="E25" s="10" t="s">
        <v>100</v>
      </c>
      <c r="F25" s="40" t="s">
        <v>99</v>
      </c>
      <c r="G25" s="14">
        <v>7506890</v>
      </c>
      <c r="H25" s="14">
        <v>7416090</v>
      </c>
      <c r="I25" s="5">
        <f>H25/G25*100</f>
        <v>98.790444511641979</v>
      </c>
    </row>
    <row r="26" spans="1:9" s="44" customFormat="1" x14ac:dyDescent="0.25">
      <c r="A26" s="10"/>
      <c r="B26" s="10"/>
      <c r="C26" s="10"/>
      <c r="D26" s="10"/>
      <c r="E26" s="10"/>
      <c r="F26" s="10" t="s">
        <v>96</v>
      </c>
      <c r="G26" s="45"/>
      <c r="H26" s="45"/>
      <c r="I26" s="5"/>
    </row>
    <row r="27" spans="1:9" x14ac:dyDescent="0.25">
      <c r="A27" s="10"/>
      <c r="B27" s="10"/>
      <c r="C27" s="10"/>
      <c r="D27" s="10" t="s">
        <v>98</v>
      </c>
      <c r="E27" s="10" t="s">
        <v>97</v>
      </c>
      <c r="F27" s="10"/>
      <c r="G27" s="14">
        <v>5000000</v>
      </c>
      <c r="H27" s="14">
        <v>5000000</v>
      </c>
      <c r="I27" s="5">
        <f>H27/G27*100</f>
        <v>100</v>
      </c>
    </row>
    <row r="28" spans="1:9" x14ac:dyDescent="0.25">
      <c r="A28" s="10"/>
      <c r="B28" s="10"/>
      <c r="C28" s="10"/>
      <c r="D28" s="10"/>
      <c r="E28" s="10"/>
      <c r="F28" s="10" t="s">
        <v>96</v>
      </c>
      <c r="G28" s="14"/>
      <c r="H28" s="14"/>
      <c r="I28" s="5"/>
    </row>
    <row r="29" spans="1:9" x14ac:dyDescent="0.25">
      <c r="A29" s="10"/>
      <c r="B29" s="10"/>
      <c r="C29" s="10"/>
      <c r="D29" s="10"/>
      <c r="E29" s="10" t="s">
        <v>95</v>
      </c>
      <c r="F29" s="10"/>
      <c r="G29" s="14"/>
      <c r="H29" s="14">
        <v>4231957</v>
      </c>
      <c r="I29" s="5"/>
    </row>
    <row r="30" spans="1:9" x14ac:dyDescent="0.25">
      <c r="A30" s="10"/>
      <c r="B30" s="10"/>
      <c r="C30" s="10"/>
      <c r="D30" s="10" t="s">
        <v>76</v>
      </c>
      <c r="E30" s="10" t="s">
        <v>94</v>
      </c>
      <c r="F30" s="10"/>
      <c r="G30" s="14">
        <v>17850</v>
      </c>
      <c r="H30" s="14">
        <v>17850</v>
      </c>
      <c r="I30" s="5">
        <f>H30/G30*100</f>
        <v>100</v>
      </c>
    </row>
    <row r="31" spans="1:9" x14ac:dyDescent="0.25">
      <c r="A31" s="10"/>
      <c r="B31" s="10"/>
      <c r="C31" s="10"/>
      <c r="D31" s="10" t="s">
        <v>93</v>
      </c>
      <c r="E31" s="10" t="s">
        <v>92</v>
      </c>
      <c r="F31" s="10"/>
      <c r="G31" s="14">
        <v>423800</v>
      </c>
      <c r="H31" s="14">
        <f>525200-417779</f>
        <v>107421</v>
      </c>
      <c r="I31" s="5">
        <f>H31/G31*100</f>
        <v>25.347097687588484</v>
      </c>
    </row>
    <row r="32" spans="1:9" ht="15.75" customHeight="1" x14ac:dyDescent="0.25">
      <c r="A32" s="10"/>
      <c r="B32" s="10"/>
      <c r="C32" s="10" t="s">
        <v>9</v>
      </c>
      <c r="D32" s="61" t="s">
        <v>91</v>
      </c>
      <c r="E32" s="61"/>
      <c r="F32" s="61"/>
      <c r="G32" s="14">
        <v>3000</v>
      </c>
      <c r="H32" s="14"/>
      <c r="I32" s="5"/>
    </row>
    <row r="33" spans="1:9" ht="16.5" customHeight="1" x14ac:dyDescent="0.25">
      <c r="A33" s="10"/>
      <c r="B33" s="10"/>
      <c r="C33" s="10" t="s">
        <v>26</v>
      </c>
      <c r="D33" s="10" t="s">
        <v>90</v>
      </c>
      <c r="E33" s="10"/>
      <c r="F33" s="10"/>
      <c r="G33" s="14">
        <v>1120500</v>
      </c>
      <c r="H33" s="14">
        <v>1024800</v>
      </c>
      <c r="I33" s="5">
        <f>H33/G33*100</f>
        <v>91.459170013386881</v>
      </c>
    </row>
    <row r="34" spans="1:9" ht="21" customHeight="1" x14ac:dyDescent="0.25">
      <c r="A34" s="38"/>
      <c r="B34" s="38"/>
      <c r="C34" s="43"/>
      <c r="D34" s="79" t="s">
        <v>89</v>
      </c>
      <c r="E34" s="79"/>
      <c r="F34" s="79"/>
      <c r="G34" s="42">
        <f>SUM(G16:G33)</f>
        <v>19797390</v>
      </c>
      <c r="H34" s="42">
        <f>SUM(H16:H33)</f>
        <v>23855518</v>
      </c>
      <c r="I34" s="5">
        <f>H34/G34*100</f>
        <v>120.49829800796974</v>
      </c>
    </row>
    <row r="35" spans="1:9" ht="33" customHeight="1" x14ac:dyDescent="0.25">
      <c r="A35" s="10"/>
      <c r="B35" s="19" t="s">
        <v>60</v>
      </c>
      <c r="C35" s="19" t="s">
        <v>7</v>
      </c>
      <c r="D35" s="57" t="s">
        <v>88</v>
      </c>
      <c r="E35" s="57"/>
      <c r="F35" s="57"/>
      <c r="G35" s="14"/>
      <c r="H35" s="14"/>
      <c r="I35" s="5"/>
    </row>
    <row r="36" spans="1:9" x14ac:dyDescent="0.25">
      <c r="A36" s="10"/>
      <c r="B36" s="10"/>
      <c r="C36" s="10"/>
      <c r="D36" s="10" t="s">
        <v>11</v>
      </c>
      <c r="E36" s="10" t="s">
        <v>87</v>
      </c>
      <c r="F36" s="10"/>
      <c r="G36" s="14"/>
      <c r="H36" s="14"/>
      <c r="I36" s="5"/>
    </row>
    <row r="37" spans="1:9" ht="30.75" customHeight="1" x14ac:dyDescent="0.25">
      <c r="A37" s="10"/>
      <c r="B37" s="10"/>
      <c r="C37" s="10"/>
      <c r="D37" s="10" t="s">
        <v>9</v>
      </c>
      <c r="E37" s="61" t="s">
        <v>86</v>
      </c>
      <c r="F37" s="61"/>
      <c r="G37" s="14">
        <v>2728000</v>
      </c>
      <c r="H37" s="14">
        <v>3289000</v>
      </c>
      <c r="I37" s="5">
        <f>H37/G37*100</f>
        <v>120.56451612903226</v>
      </c>
    </row>
    <row r="38" spans="1:9" x14ac:dyDescent="0.25">
      <c r="A38" s="10"/>
      <c r="B38" s="10"/>
      <c r="C38" s="10"/>
      <c r="D38" s="10" t="s">
        <v>7</v>
      </c>
      <c r="E38" s="10" t="s">
        <v>85</v>
      </c>
      <c r="F38" s="10"/>
      <c r="G38" s="14">
        <v>719680</v>
      </c>
      <c r="H38" s="14">
        <f>849680+130720+15000</f>
        <v>995400</v>
      </c>
      <c r="I38" s="5">
        <f>H38/G38*100</f>
        <v>138.31147176522899</v>
      </c>
    </row>
    <row r="39" spans="1:9" x14ac:dyDescent="0.25">
      <c r="A39" s="10"/>
      <c r="B39" s="10"/>
      <c r="C39" s="10"/>
      <c r="D39" s="10" t="s">
        <v>3</v>
      </c>
      <c r="E39" s="10" t="s">
        <v>84</v>
      </c>
      <c r="F39" s="10"/>
      <c r="G39" s="14"/>
      <c r="H39" s="14"/>
      <c r="I39" s="5"/>
    </row>
    <row r="40" spans="1:9" ht="31.5" x14ac:dyDescent="0.25">
      <c r="A40" s="10"/>
      <c r="B40" s="10"/>
      <c r="C40" s="10"/>
      <c r="D40" s="10"/>
      <c r="E40" s="10" t="s">
        <v>83</v>
      </c>
      <c r="F40" s="40" t="s">
        <v>82</v>
      </c>
      <c r="G40" s="14">
        <v>1900000</v>
      </c>
      <c r="H40" s="14">
        <f>2288000-616000+133760</f>
        <v>1805760</v>
      </c>
      <c r="I40" s="5">
        <f>H40/G40*100</f>
        <v>95.04</v>
      </c>
    </row>
    <row r="41" spans="1:9" x14ac:dyDescent="0.25">
      <c r="A41" s="10"/>
      <c r="B41" s="10"/>
      <c r="C41" s="10"/>
      <c r="D41" s="10"/>
      <c r="E41" s="10" t="s">
        <v>81</v>
      </c>
      <c r="F41" s="10" t="s">
        <v>80</v>
      </c>
      <c r="G41" s="14">
        <v>4072068</v>
      </c>
      <c r="H41" s="14">
        <f>3733995-84730-632874</f>
        <v>3016391</v>
      </c>
      <c r="I41" s="5">
        <f>H41/G41*100</f>
        <v>74.07516279197695</v>
      </c>
    </row>
    <row r="42" spans="1:9" ht="33.75" customHeight="1" x14ac:dyDescent="0.25">
      <c r="A42" s="38"/>
      <c r="B42" s="38"/>
      <c r="C42" s="79" t="s">
        <v>79</v>
      </c>
      <c r="D42" s="79"/>
      <c r="E42" s="79"/>
      <c r="F42" s="79"/>
      <c r="G42" s="39">
        <f>SUM(G36:G41)</f>
        <v>9419748</v>
      </c>
      <c r="H42" s="39">
        <f>SUM(H36:H41)</f>
        <v>9106551</v>
      </c>
      <c r="I42" s="5">
        <f>H42/G42*100</f>
        <v>96.675102136490281</v>
      </c>
    </row>
    <row r="43" spans="1:9" ht="3" customHeight="1" x14ac:dyDescent="0.25">
      <c r="A43" s="38"/>
      <c r="B43" s="38"/>
      <c r="C43" s="41"/>
      <c r="D43" s="41"/>
      <c r="E43" s="41"/>
      <c r="F43" s="41"/>
      <c r="G43" s="39"/>
      <c r="H43" s="14"/>
      <c r="I43" s="5"/>
    </row>
    <row r="44" spans="1:9" ht="14.25" customHeight="1" x14ac:dyDescent="0.25">
      <c r="A44" s="10"/>
      <c r="B44" s="10"/>
      <c r="C44" s="19" t="s">
        <v>5</v>
      </c>
      <c r="D44" s="57" t="s">
        <v>78</v>
      </c>
      <c r="E44" s="57"/>
      <c r="F44" s="57"/>
      <c r="G44" s="32"/>
      <c r="H44" s="14"/>
      <c r="I44" s="5"/>
    </row>
    <row r="45" spans="1:9" ht="15.75" customHeight="1" x14ac:dyDescent="0.25">
      <c r="A45" s="10"/>
      <c r="B45" s="10"/>
      <c r="C45" s="10"/>
      <c r="D45" s="10" t="s">
        <v>11</v>
      </c>
      <c r="E45" s="61" t="s">
        <v>77</v>
      </c>
      <c r="F45" s="61"/>
      <c r="G45" s="16"/>
      <c r="H45" s="14"/>
      <c r="I45" s="5"/>
    </row>
    <row r="46" spans="1:9" ht="31.5" x14ac:dyDescent="0.25">
      <c r="A46" s="10"/>
      <c r="B46" s="10"/>
      <c r="C46" s="10"/>
      <c r="D46" s="10"/>
      <c r="E46" s="10" t="s">
        <v>76</v>
      </c>
      <c r="F46" s="40" t="s">
        <v>75</v>
      </c>
      <c r="G46" s="16">
        <v>1800000</v>
      </c>
      <c r="H46" s="14">
        <f>1800000+319060</f>
        <v>2119060</v>
      </c>
      <c r="I46" s="5">
        <f>H46/G46*100</f>
        <v>117.72555555555554</v>
      </c>
    </row>
    <row r="47" spans="1:9" ht="30" customHeight="1" x14ac:dyDescent="0.25">
      <c r="A47" s="38"/>
      <c r="B47" s="38"/>
      <c r="C47" s="64" t="s">
        <v>74</v>
      </c>
      <c r="D47" s="64"/>
      <c r="E47" s="64"/>
      <c r="F47" s="64"/>
      <c r="G47" s="39">
        <f>SUM(G46:G46)</f>
        <v>1800000</v>
      </c>
      <c r="H47" s="39">
        <f>SUM(H46:H46)</f>
        <v>2119060</v>
      </c>
      <c r="I47" s="5">
        <f>H47/G47*100</f>
        <v>117.72555555555554</v>
      </c>
    </row>
    <row r="48" spans="1:9" ht="15.75" customHeight="1" x14ac:dyDescent="0.25">
      <c r="A48" s="38"/>
      <c r="B48" s="38"/>
      <c r="C48" s="18" t="s">
        <v>3</v>
      </c>
      <c r="D48" s="57" t="s">
        <v>73</v>
      </c>
      <c r="E48" s="80"/>
      <c r="F48" s="80"/>
      <c r="G48" s="27"/>
      <c r="H48" s="27"/>
      <c r="I48" s="5"/>
    </row>
    <row r="49" spans="1:9" ht="12" customHeight="1" x14ac:dyDescent="0.25">
      <c r="A49" s="38"/>
      <c r="B49" s="38"/>
      <c r="C49" s="18"/>
      <c r="D49" s="17" t="s">
        <v>11</v>
      </c>
      <c r="E49" s="61" t="s">
        <v>72</v>
      </c>
      <c r="F49" s="80"/>
      <c r="G49" s="27"/>
      <c r="H49" s="35">
        <f>552400+50</f>
        <v>552450</v>
      </c>
      <c r="I49" s="5"/>
    </row>
    <row r="50" spans="1:9" ht="36" customHeight="1" x14ac:dyDescent="0.25">
      <c r="A50" s="38"/>
      <c r="B50" s="38"/>
      <c r="C50" s="18"/>
      <c r="D50" s="17" t="s">
        <v>9</v>
      </c>
      <c r="E50" s="61" t="s">
        <v>71</v>
      </c>
      <c r="F50" s="66"/>
      <c r="G50" s="66"/>
      <c r="H50" s="35">
        <f>32100+206400</f>
        <v>238500</v>
      </c>
      <c r="I50" s="5"/>
    </row>
    <row r="51" spans="1:9" s="36" customFormat="1" ht="32.25" customHeight="1" x14ac:dyDescent="0.25">
      <c r="A51" s="38"/>
      <c r="B51" s="38"/>
      <c r="C51" s="64" t="s">
        <v>70</v>
      </c>
      <c r="D51" s="65"/>
      <c r="E51" s="65"/>
      <c r="F51" s="65"/>
      <c r="G51" s="37"/>
      <c r="H51" s="34">
        <f>H49+H50</f>
        <v>790950</v>
      </c>
      <c r="I51" s="5"/>
    </row>
    <row r="52" spans="1:9" ht="15.75" customHeight="1" x14ac:dyDescent="0.25">
      <c r="A52" s="23"/>
      <c r="B52" s="57" t="s">
        <v>69</v>
      </c>
      <c r="C52" s="57"/>
      <c r="D52" s="57"/>
      <c r="E52" s="57"/>
      <c r="F52" s="57"/>
      <c r="G52" s="27">
        <f>G34+G42+G47</f>
        <v>31017138</v>
      </c>
      <c r="H52" s="27">
        <f>H34+H42+H47+H51</f>
        <v>35872079</v>
      </c>
      <c r="I52" s="5">
        <f>H52/G52*100</f>
        <v>115.65244672155117</v>
      </c>
    </row>
    <row r="53" spans="1:9" ht="18" customHeight="1" x14ac:dyDescent="0.25">
      <c r="A53" s="23"/>
      <c r="B53" s="18"/>
      <c r="C53" s="1"/>
      <c r="D53" s="1"/>
      <c r="E53" s="1"/>
      <c r="I53" s="5"/>
    </row>
    <row r="54" spans="1:9" ht="14.25" customHeight="1" x14ac:dyDescent="0.25">
      <c r="A54" s="23"/>
      <c r="B54" s="18" t="s">
        <v>62</v>
      </c>
      <c r="C54" s="57" t="s">
        <v>68</v>
      </c>
      <c r="D54" s="59"/>
      <c r="E54" s="59"/>
      <c r="F54" s="59"/>
      <c r="G54" s="27"/>
      <c r="H54" s="27"/>
      <c r="I54" s="5"/>
    </row>
    <row r="55" spans="1:9" ht="15.75" customHeight="1" x14ac:dyDescent="0.25">
      <c r="A55" s="23"/>
      <c r="B55" s="17"/>
      <c r="C55" s="17" t="s">
        <v>11</v>
      </c>
      <c r="D55" s="61" t="s">
        <v>67</v>
      </c>
      <c r="E55" s="66"/>
      <c r="F55" s="66"/>
      <c r="G55" s="35"/>
      <c r="H55" s="35">
        <v>128360</v>
      </c>
      <c r="I55" s="5"/>
    </row>
    <row r="56" spans="1:9" ht="35.25" customHeight="1" x14ac:dyDescent="0.25">
      <c r="A56" s="23"/>
      <c r="B56" s="17"/>
      <c r="C56" s="61" t="s">
        <v>66</v>
      </c>
      <c r="D56" s="66"/>
      <c r="E56" s="66"/>
      <c r="F56" s="66"/>
      <c r="G56" s="35"/>
      <c r="H56" s="35">
        <v>121276</v>
      </c>
      <c r="I56" s="5"/>
    </row>
    <row r="57" spans="1:9" ht="30.75" customHeight="1" x14ac:dyDescent="0.25">
      <c r="A57" s="23"/>
      <c r="B57" s="17"/>
      <c r="C57" s="61" t="s">
        <v>65</v>
      </c>
      <c r="D57" s="66"/>
      <c r="E57" s="66"/>
      <c r="F57" s="66"/>
      <c r="G57" s="35"/>
      <c r="H57" s="35">
        <v>100000</v>
      </c>
      <c r="I57" s="5"/>
    </row>
    <row r="58" spans="1:9" s="30" customFormat="1" ht="15.75" customHeight="1" x14ac:dyDescent="0.25">
      <c r="A58" s="23"/>
      <c r="B58" s="79" t="s">
        <v>64</v>
      </c>
      <c r="C58" s="81"/>
      <c r="D58" s="81"/>
      <c r="E58" s="81"/>
      <c r="F58" s="81"/>
      <c r="G58" s="34"/>
      <c r="H58" s="34">
        <f>H56+H57+H55</f>
        <v>349636</v>
      </c>
      <c r="I58" s="5"/>
    </row>
    <row r="59" spans="1:9" x14ac:dyDescent="0.25">
      <c r="A59" s="10"/>
      <c r="B59" s="10"/>
      <c r="C59" s="10"/>
      <c r="D59" s="10"/>
      <c r="E59" s="10"/>
      <c r="F59" s="10"/>
      <c r="G59" s="13"/>
      <c r="H59" s="14"/>
      <c r="I59" s="5"/>
    </row>
    <row r="60" spans="1:9" ht="15.75" customHeight="1" x14ac:dyDescent="0.25">
      <c r="A60" s="57" t="s">
        <v>63</v>
      </c>
      <c r="B60" s="57"/>
      <c r="C60" s="57"/>
      <c r="D60" s="57"/>
      <c r="E60" s="57"/>
      <c r="F60" s="57"/>
      <c r="G60" s="33">
        <f>G52</f>
        <v>31017138</v>
      </c>
      <c r="H60" s="33">
        <f>H52+H58</f>
        <v>36221715</v>
      </c>
      <c r="I60" s="5">
        <f>H60/G60*100</f>
        <v>116.77968160698772</v>
      </c>
    </row>
    <row r="61" spans="1:9" ht="15.75" customHeight="1" x14ac:dyDescent="0.25">
      <c r="A61" s="19" t="s">
        <v>62</v>
      </c>
      <c r="B61" s="57" t="s">
        <v>61</v>
      </c>
      <c r="C61" s="57"/>
      <c r="D61" s="57"/>
      <c r="E61" s="57"/>
      <c r="F61" s="57"/>
      <c r="G61" s="33">
        <v>15833638</v>
      </c>
      <c r="H61" s="32">
        <f>4728810+117084290+23990545+29997830+22035000</f>
        <v>197836475</v>
      </c>
      <c r="I61" s="5">
        <f>H61/G61*100</f>
        <v>1249.4694838924574</v>
      </c>
    </row>
    <row r="62" spans="1:9" x14ac:dyDescent="0.25">
      <c r="A62" s="18"/>
      <c r="B62" s="18"/>
      <c r="C62" s="18"/>
      <c r="D62" s="18"/>
      <c r="E62" s="18"/>
      <c r="F62" s="18"/>
      <c r="G62" s="27"/>
      <c r="H62" s="27"/>
      <c r="I62" s="5"/>
    </row>
    <row r="63" spans="1:9" x14ac:dyDescent="0.25">
      <c r="A63" s="19" t="s">
        <v>60</v>
      </c>
      <c r="B63" s="19" t="s">
        <v>59</v>
      </c>
      <c r="C63" s="19"/>
      <c r="D63" s="19"/>
      <c r="E63" s="19"/>
      <c r="F63" s="19"/>
      <c r="G63" s="6"/>
      <c r="H63" s="25"/>
      <c r="I63" s="5"/>
    </row>
    <row r="64" spans="1:9" x14ac:dyDescent="0.25">
      <c r="A64" s="10"/>
      <c r="B64" s="10" t="s">
        <v>11</v>
      </c>
      <c r="C64" s="10" t="s">
        <v>58</v>
      </c>
      <c r="D64" s="10"/>
      <c r="E64" s="10"/>
      <c r="F64" s="10"/>
      <c r="G64" s="8"/>
      <c r="H64" s="13"/>
      <c r="I64" s="5"/>
    </row>
    <row r="65" spans="1:9" x14ac:dyDescent="0.25">
      <c r="A65" s="10"/>
      <c r="B65" s="10"/>
      <c r="C65" s="10" t="s">
        <v>11</v>
      </c>
      <c r="D65" s="10" t="s">
        <v>57</v>
      </c>
      <c r="E65" s="10"/>
      <c r="F65" s="10"/>
      <c r="G65" s="13">
        <v>1500000</v>
      </c>
      <c r="H65" s="14">
        <v>1500000</v>
      </c>
      <c r="I65" s="5">
        <f>H65/G65*100</f>
        <v>100</v>
      </c>
    </row>
    <row r="66" spans="1:9" x14ac:dyDescent="0.25">
      <c r="A66" s="19"/>
      <c r="B66" s="19" t="s">
        <v>9</v>
      </c>
      <c r="C66" s="19" t="s">
        <v>56</v>
      </c>
      <c r="D66" s="19"/>
      <c r="E66" s="19"/>
      <c r="F66" s="19"/>
      <c r="G66" s="25"/>
      <c r="H66" s="14"/>
      <c r="I66" s="5"/>
    </row>
    <row r="67" spans="1:9" ht="15.75" customHeight="1" x14ac:dyDescent="0.25">
      <c r="A67" s="10"/>
      <c r="B67" s="10"/>
      <c r="C67" s="10" t="s">
        <v>11</v>
      </c>
      <c r="D67" s="10" t="s">
        <v>55</v>
      </c>
      <c r="E67" s="10"/>
      <c r="F67" s="10"/>
      <c r="G67" s="13">
        <v>3900000</v>
      </c>
      <c r="H67" s="31">
        <v>4200000</v>
      </c>
      <c r="I67" s="5">
        <f>H67/G67*100</f>
        <v>107.69230769230769</v>
      </c>
    </row>
    <row r="68" spans="1:9" x14ac:dyDescent="0.25">
      <c r="A68" s="19"/>
      <c r="B68" s="19" t="s">
        <v>7</v>
      </c>
      <c r="C68" s="19" t="s">
        <v>54</v>
      </c>
      <c r="D68" s="19"/>
      <c r="E68" s="19"/>
      <c r="F68" s="19"/>
      <c r="G68" s="25"/>
      <c r="H68" s="14"/>
      <c r="I68" s="5"/>
    </row>
    <row r="69" spans="1:9" ht="15.75" customHeight="1" x14ac:dyDescent="0.25">
      <c r="A69" s="10"/>
      <c r="B69" s="10"/>
      <c r="C69" s="10" t="s">
        <v>11</v>
      </c>
      <c r="D69" s="10" t="s">
        <v>53</v>
      </c>
      <c r="E69" s="10"/>
      <c r="F69" s="10"/>
      <c r="G69" s="13">
        <v>1913000</v>
      </c>
      <c r="H69" s="14"/>
      <c r="I69" s="5"/>
    </row>
    <row r="70" spans="1:9" s="30" customFormat="1" x14ac:dyDescent="0.25">
      <c r="A70" s="10"/>
      <c r="B70" s="19" t="s">
        <v>5</v>
      </c>
      <c r="C70" s="19" t="s">
        <v>52</v>
      </c>
      <c r="D70" s="10"/>
      <c r="E70" s="10"/>
      <c r="F70" s="10"/>
      <c r="G70" s="13"/>
      <c r="H70" s="14"/>
      <c r="I70" s="5"/>
    </row>
    <row r="71" spans="1:9" ht="12.75" customHeight="1" x14ac:dyDescent="0.25">
      <c r="A71" s="10"/>
      <c r="B71" s="10"/>
      <c r="C71" s="10" t="s">
        <v>11</v>
      </c>
      <c r="D71" s="10" t="s">
        <v>51</v>
      </c>
      <c r="E71" s="10"/>
      <c r="F71" s="10"/>
      <c r="G71" s="13">
        <v>140000</v>
      </c>
      <c r="H71" s="14">
        <f>140000-71944</f>
        <v>68056</v>
      </c>
      <c r="I71" s="5">
        <f>H71/G71*100</f>
        <v>48.611428571428576</v>
      </c>
    </row>
    <row r="72" spans="1:9" x14ac:dyDescent="0.25">
      <c r="A72" s="10"/>
      <c r="B72" s="10"/>
      <c r="C72" s="19" t="s">
        <v>9</v>
      </c>
      <c r="D72" s="10" t="s">
        <v>50</v>
      </c>
      <c r="E72" s="10"/>
      <c r="F72" s="10"/>
      <c r="G72" s="13">
        <v>280000</v>
      </c>
      <c r="H72" s="14">
        <v>280000</v>
      </c>
      <c r="I72" s="5">
        <f>H72/G72*100</f>
        <v>100</v>
      </c>
    </row>
    <row r="73" spans="1:9" x14ac:dyDescent="0.25">
      <c r="A73" s="19"/>
      <c r="B73" s="19" t="s">
        <v>3</v>
      </c>
      <c r="C73" s="19" t="s">
        <v>48</v>
      </c>
      <c r="D73" s="19"/>
      <c r="E73" s="19"/>
      <c r="F73" s="19"/>
      <c r="G73" s="25"/>
      <c r="H73" s="14"/>
      <c r="I73" s="5"/>
    </row>
    <row r="74" spans="1:9" x14ac:dyDescent="0.25">
      <c r="A74" s="10"/>
      <c r="B74" s="10"/>
      <c r="C74" s="19" t="s">
        <v>11</v>
      </c>
      <c r="D74" s="10" t="s">
        <v>49</v>
      </c>
      <c r="E74" s="10"/>
      <c r="F74" s="10"/>
      <c r="G74" s="13">
        <v>5000</v>
      </c>
      <c r="H74" s="14">
        <v>5000</v>
      </c>
      <c r="I74" s="5">
        <f>H74/G74*100</f>
        <v>100</v>
      </c>
    </row>
    <row r="75" spans="1:9" x14ac:dyDescent="0.25">
      <c r="A75" s="23"/>
      <c r="B75" s="23"/>
      <c r="C75" s="23" t="s">
        <v>7</v>
      </c>
      <c r="D75" s="29" t="s">
        <v>48</v>
      </c>
      <c r="E75" s="23"/>
      <c r="F75" s="23"/>
      <c r="G75" s="22"/>
      <c r="H75" s="14"/>
      <c r="I75" s="5"/>
    </row>
    <row r="76" spans="1:9" x14ac:dyDescent="0.25">
      <c r="A76" s="10"/>
      <c r="B76" s="10"/>
      <c r="C76" s="19" t="s">
        <v>5</v>
      </c>
      <c r="D76" s="10" t="s">
        <v>47</v>
      </c>
      <c r="E76" s="10"/>
      <c r="F76" s="10"/>
      <c r="G76" s="13">
        <v>75000</v>
      </c>
      <c r="H76" s="14">
        <v>75000</v>
      </c>
      <c r="I76" s="5">
        <f>H76/G76*100</f>
        <v>100</v>
      </c>
    </row>
    <row r="77" spans="1:9" x14ac:dyDescent="0.25">
      <c r="A77" s="23"/>
      <c r="B77" s="23"/>
      <c r="C77" s="23"/>
      <c r="D77" s="23"/>
      <c r="E77" s="23"/>
      <c r="F77" s="23"/>
      <c r="G77" s="22"/>
      <c r="H77" s="14"/>
      <c r="I77" s="5"/>
    </row>
    <row r="78" spans="1:9" x14ac:dyDescent="0.25">
      <c r="A78" s="19" t="s">
        <v>46</v>
      </c>
      <c r="B78" s="23"/>
      <c r="C78" s="23"/>
      <c r="D78" s="23"/>
      <c r="E78" s="23"/>
      <c r="F78" s="23"/>
      <c r="G78" s="27">
        <f>G65+G67+G69+G71+G72+G74+G75+G76</f>
        <v>7813000</v>
      </c>
      <c r="H78" s="27">
        <f>H65+H67+H69+H71+H72+H74+H75+H76</f>
        <v>6128056</v>
      </c>
      <c r="I78" s="5">
        <f>H78/G78*100</f>
        <v>78.434097017790862</v>
      </c>
    </row>
    <row r="79" spans="1:9" x14ac:dyDescent="0.25">
      <c r="A79" s="23"/>
      <c r="B79" s="23"/>
      <c r="C79" s="23"/>
      <c r="D79" s="23"/>
      <c r="E79" s="23"/>
      <c r="F79" s="23"/>
      <c r="G79" s="22"/>
      <c r="H79" s="22"/>
      <c r="I79" s="5"/>
    </row>
    <row r="80" spans="1:9" x14ac:dyDescent="0.25">
      <c r="A80" s="19" t="s">
        <v>45</v>
      </c>
      <c r="B80" s="19" t="s">
        <v>44</v>
      </c>
      <c r="C80" s="19"/>
      <c r="D80" s="19"/>
      <c r="E80" s="19"/>
      <c r="F80" s="19"/>
      <c r="G80" s="6"/>
      <c r="H80" s="25"/>
      <c r="I80" s="5"/>
    </row>
    <row r="81" spans="1:11" x14ac:dyDescent="0.25">
      <c r="A81" s="23"/>
      <c r="B81" s="23" t="s">
        <v>11</v>
      </c>
      <c r="C81" s="60" t="s">
        <v>43</v>
      </c>
      <c r="D81" s="60"/>
      <c r="E81" s="60"/>
      <c r="F81" s="60"/>
      <c r="G81" s="22"/>
      <c r="H81" s="22"/>
      <c r="I81" s="5"/>
    </row>
    <row r="82" spans="1:11" x14ac:dyDescent="0.25">
      <c r="A82" s="23"/>
      <c r="B82" s="23"/>
      <c r="C82" s="23" t="s">
        <v>11</v>
      </c>
      <c r="D82" s="29" t="s">
        <v>42</v>
      </c>
      <c r="E82" s="29"/>
      <c r="F82" s="29"/>
      <c r="G82" s="22">
        <v>282128</v>
      </c>
      <c r="H82" s="14">
        <v>334191</v>
      </c>
      <c r="I82" s="5">
        <f>H82/G82*100</f>
        <v>118.45368059887711</v>
      </c>
    </row>
    <row r="83" spans="1:11" x14ac:dyDescent="0.25">
      <c r="A83" s="23"/>
      <c r="B83" s="23"/>
      <c r="C83" s="23" t="s">
        <v>9</v>
      </c>
      <c r="D83" s="29" t="s">
        <v>41</v>
      </c>
      <c r="E83" s="29"/>
      <c r="F83" s="29"/>
      <c r="G83" s="22"/>
      <c r="H83" s="24"/>
      <c r="I83" s="5"/>
    </row>
    <row r="84" spans="1:11" x14ac:dyDescent="0.25">
      <c r="A84" s="23"/>
      <c r="B84" s="23"/>
      <c r="C84" s="23"/>
      <c r="D84" s="29" t="s">
        <v>11</v>
      </c>
      <c r="E84" s="29" t="s">
        <v>40</v>
      </c>
      <c r="F84" s="29"/>
      <c r="G84" s="22">
        <v>20000</v>
      </c>
      <c r="H84" s="14">
        <f>20000+735000</f>
        <v>755000</v>
      </c>
      <c r="I84" s="5">
        <f>H84/G84*100</f>
        <v>3775</v>
      </c>
    </row>
    <row r="85" spans="1:11" x14ac:dyDescent="0.25">
      <c r="A85" s="23"/>
      <c r="B85" s="23"/>
      <c r="C85" s="23"/>
      <c r="D85" s="29" t="s">
        <v>9</v>
      </c>
      <c r="E85" s="29" t="s">
        <v>39</v>
      </c>
      <c r="F85" s="29"/>
      <c r="G85" s="22">
        <v>64680</v>
      </c>
      <c r="H85" s="14">
        <v>275000</v>
      </c>
      <c r="I85" s="5">
        <f>H85/G85*100</f>
        <v>425.17006802721085</v>
      </c>
    </row>
    <row r="86" spans="1:11" x14ac:dyDescent="0.25">
      <c r="A86" s="23"/>
      <c r="B86" s="23"/>
      <c r="C86" s="23"/>
      <c r="D86" s="29" t="s">
        <v>7</v>
      </c>
      <c r="E86" s="29" t="s">
        <v>38</v>
      </c>
      <c r="F86" s="29"/>
      <c r="G86" s="22">
        <v>2000</v>
      </c>
      <c r="H86" s="14">
        <v>2000</v>
      </c>
      <c r="I86" s="5">
        <f>H86/G86*100</f>
        <v>100</v>
      </c>
    </row>
    <row r="87" spans="1:11" x14ac:dyDescent="0.25">
      <c r="A87" s="23"/>
      <c r="B87" s="23"/>
      <c r="C87" s="23"/>
      <c r="D87" s="29" t="s">
        <v>5</v>
      </c>
      <c r="E87" s="29" t="s">
        <v>37</v>
      </c>
      <c r="F87" s="29"/>
      <c r="G87" s="22">
        <v>203028</v>
      </c>
      <c r="H87" s="14">
        <v>203028</v>
      </c>
      <c r="I87" s="5">
        <f>H87/G87*100</f>
        <v>100</v>
      </c>
    </row>
    <row r="88" spans="1:11" x14ac:dyDescent="0.25">
      <c r="A88" s="23"/>
      <c r="B88" s="23"/>
      <c r="C88" s="23" t="s">
        <v>7</v>
      </c>
      <c r="D88" s="29" t="s">
        <v>36</v>
      </c>
      <c r="E88" s="29"/>
      <c r="F88" s="29"/>
      <c r="G88" s="22"/>
      <c r="H88" s="24"/>
      <c r="I88" s="5"/>
    </row>
    <row r="89" spans="1:11" x14ac:dyDescent="0.25">
      <c r="A89" s="23"/>
      <c r="B89" s="23"/>
      <c r="D89" s="23" t="s">
        <v>11</v>
      </c>
      <c r="E89" s="29" t="s">
        <v>35</v>
      </c>
      <c r="F89" s="23"/>
      <c r="G89" s="22">
        <v>41000</v>
      </c>
      <c r="H89" s="14">
        <v>41000</v>
      </c>
      <c r="I89" s="5">
        <f>H89/G89*100</f>
        <v>100</v>
      </c>
    </row>
    <row r="90" spans="1:11" ht="24.75" customHeight="1" x14ac:dyDescent="0.25">
      <c r="A90" s="23"/>
      <c r="B90" s="23"/>
      <c r="D90" s="23" t="s">
        <v>9</v>
      </c>
      <c r="E90" s="29" t="s">
        <v>34</v>
      </c>
      <c r="F90" s="29"/>
      <c r="G90" s="22">
        <v>411746</v>
      </c>
      <c r="H90" s="14">
        <v>220191</v>
      </c>
      <c r="I90" s="5">
        <f>H90/G90*100</f>
        <v>53.477386544131576</v>
      </c>
    </row>
    <row r="91" spans="1:11" ht="19.5" customHeight="1" x14ac:dyDescent="0.25">
      <c r="D91" s="2" t="s">
        <v>7</v>
      </c>
      <c r="E91" s="29" t="s">
        <v>33</v>
      </c>
      <c r="G91" s="22">
        <v>521023</v>
      </c>
      <c r="H91" s="14">
        <v>521023</v>
      </c>
      <c r="I91" s="5">
        <f>H91/G91*100</f>
        <v>100</v>
      </c>
    </row>
    <row r="92" spans="1:11" ht="19.5" customHeight="1" x14ac:dyDescent="0.25">
      <c r="A92" s="23"/>
      <c r="B92" s="23" t="s">
        <v>9</v>
      </c>
      <c r="C92" s="29" t="s">
        <v>32</v>
      </c>
      <c r="D92" s="29"/>
      <c r="E92" s="29"/>
      <c r="F92" s="29"/>
      <c r="G92" s="22"/>
      <c r="H92" s="24"/>
      <c r="I92" s="5"/>
      <c r="K92" s="4"/>
    </row>
    <row r="93" spans="1:11" ht="18" customHeight="1" x14ac:dyDescent="0.25">
      <c r="A93" s="23"/>
      <c r="B93" s="23"/>
      <c r="C93" s="23" t="s">
        <v>11</v>
      </c>
      <c r="D93" s="29" t="s">
        <v>31</v>
      </c>
      <c r="E93" s="29"/>
      <c r="F93" s="29"/>
      <c r="G93" s="22">
        <v>4156873</v>
      </c>
      <c r="H93" s="14">
        <v>4156873</v>
      </c>
      <c r="I93" s="5">
        <f>H93/G93*100</f>
        <v>100</v>
      </c>
    </row>
    <row r="94" spans="1:11" ht="17.25" customHeight="1" x14ac:dyDescent="0.25">
      <c r="A94" s="23"/>
      <c r="B94" s="23" t="s">
        <v>7</v>
      </c>
      <c r="C94" s="29" t="s">
        <v>30</v>
      </c>
      <c r="D94" s="29"/>
      <c r="E94" s="29"/>
      <c r="F94" s="29"/>
      <c r="G94" s="22"/>
      <c r="H94" s="24"/>
      <c r="I94" s="5"/>
    </row>
    <row r="95" spans="1:11" ht="15" customHeight="1" x14ac:dyDescent="0.25">
      <c r="A95" s="23"/>
      <c r="B95" s="23"/>
      <c r="C95" s="23" t="s">
        <v>11</v>
      </c>
      <c r="D95" s="29" t="s">
        <v>29</v>
      </c>
      <c r="E95" s="29"/>
      <c r="F95" s="29"/>
      <c r="G95" s="22">
        <v>1098372</v>
      </c>
      <c r="H95" s="14">
        <f>1089620+625279</f>
        <v>1714899</v>
      </c>
      <c r="I95" s="5">
        <f>H95/G95*100</f>
        <v>156.13098294566868</v>
      </c>
    </row>
    <row r="96" spans="1:11" x14ac:dyDescent="0.25">
      <c r="A96" s="23"/>
      <c r="B96" s="23" t="s">
        <v>5</v>
      </c>
      <c r="C96" s="29" t="s">
        <v>28</v>
      </c>
      <c r="D96" s="23"/>
      <c r="E96" s="23"/>
      <c r="F96" s="23"/>
      <c r="G96" s="22">
        <v>1818495</v>
      </c>
      <c r="H96" s="14">
        <f>1122355+59452+90232+140676+294197+10800+253808+168824</f>
        <v>2140344</v>
      </c>
      <c r="I96" s="5">
        <f>H96/G96*100</f>
        <v>117.69864640815619</v>
      </c>
    </row>
    <row r="97" spans="1:9" ht="24.75" customHeight="1" x14ac:dyDescent="0.25">
      <c r="A97" s="23"/>
      <c r="B97" s="23" t="s">
        <v>3</v>
      </c>
      <c r="C97" s="29" t="s">
        <v>27</v>
      </c>
      <c r="D97" s="23"/>
      <c r="E97" s="23"/>
      <c r="F97" s="23"/>
      <c r="G97" s="22">
        <v>1484220</v>
      </c>
      <c r="H97" s="14">
        <f>1004191+59452+97770+81475+211836</f>
        <v>1454724</v>
      </c>
      <c r="I97" s="5">
        <f>H97/G97*100</f>
        <v>98.012693535998707</v>
      </c>
    </row>
    <row r="98" spans="1:9" ht="19.5" customHeight="1" x14ac:dyDescent="0.25">
      <c r="A98" s="23"/>
      <c r="B98" s="23" t="s">
        <v>26</v>
      </c>
      <c r="C98" s="29" t="s">
        <v>25</v>
      </c>
      <c r="D98" s="23"/>
      <c r="E98" s="23"/>
      <c r="F98" s="23"/>
      <c r="G98" s="22">
        <v>2000</v>
      </c>
      <c r="H98" s="14"/>
      <c r="I98" s="5"/>
    </row>
    <row r="99" spans="1:9" ht="23.25" customHeight="1" x14ac:dyDescent="0.25">
      <c r="A99" s="23"/>
      <c r="B99" s="28" t="s">
        <v>24</v>
      </c>
      <c r="C99" s="60" t="s">
        <v>23</v>
      </c>
      <c r="D99" s="60"/>
      <c r="E99" s="60"/>
      <c r="F99" s="60"/>
      <c r="G99" s="22"/>
      <c r="H99" s="14"/>
      <c r="I99" s="5"/>
    </row>
    <row r="100" spans="1:9" ht="17.25" customHeight="1" x14ac:dyDescent="0.25">
      <c r="A100" s="19" t="s">
        <v>22</v>
      </c>
      <c r="B100" s="23"/>
      <c r="C100" s="23"/>
      <c r="D100" s="23"/>
      <c r="E100" s="23"/>
      <c r="F100" s="23"/>
      <c r="G100" s="27">
        <f>SUM(G81:G99)</f>
        <v>10105565</v>
      </c>
      <c r="H100" s="26">
        <f>SUM(H81:H99)</f>
        <v>11818273</v>
      </c>
      <c r="I100" s="5">
        <f>H100/G100*100</f>
        <v>116.94816667845885</v>
      </c>
    </row>
    <row r="101" spans="1:9" ht="12" customHeight="1" x14ac:dyDescent="0.25">
      <c r="A101" s="23"/>
      <c r="B101" s="23"/>
      <c r="C101" s="23"/>
      <c r="D101" s="23"/>
      <c r="E101" s="23"/>
      <c r="F101" s="23"/>
      <c r="G101" s="22"/>
      <c r="H101" s="24"/>
      <c r="I101" s="5"/>
    </row>
    <row r="102" spans="1:9" ht="12.75" customHeight="1" x14ac:dyDescent="0.25">
      <c r="A102" s="23"/>
      <c r="B102" s="23"/>
      <c r="C102" s="23"/>
      <c r="D102" s="23"/>
      <c r="E102" s="23"/>
      <c r="F102" s="23"/>
      <c r="G102" s="22"/>
      <c r="H102" s="24"/>
      <c r="I102" s="5"/>
    </row>
    <row r="103" spans="1:9" ht="7.5" customHeight="1" x14ac:dyDescent="0.25">
      <c r="A103" s="23"/>
      <c r="B103" s="23"/>
      <c r="C103" s="23"/>
      <c r="D103" s="23"/>
      <c r="E103" s="23"/>
      <c r="F103" s="23"/>
      <c r="G103" s="22"/>
      <c r="H103" s="24"/>
      <c r="I103" s="5"/>
    </row>
    <row r="104" spans="1:9" x14ac:dyDescent="0.25">
      <c r="A104" s="23"/>
      <c r="B104" s="23"/>
      <c r="C104" s="23"/>
      <c r="D104" s="23"/>
      <c r="E104" s="23"/>
      <c r="F104" s="23"/>
      <c r="G104" s="22"/>
      <c r="H104" s="24"/>
      <c r="I104" s="5"/>
    </row>
    <row r="105" spans="1:9" ht="14.25" customHeight="1" x14ac:dyDescent="0.25">
      <c r="A105" s="19" t="s">
        <v>21</v>
      </c>
      <c r="B105" s="19" t="s">
        <v>20</v>
      </c>
      <c r="C105" s="19"/>
      <c r="D105" s="19"/>
      <c r="E105" s="19"/>
      <c r="F105" s="19"/>
      <c r="G105" s="25"/>
      <c r="H105" s="24"/>
      <c r="I105" s="5"/>
    </row>
    <row r="106" spans="1:9" ht="15.75" customHeight="1" x14ac:dyDescent="0.25">
      <c r="A106" s="10"/>
      <c r="B106" s="10" t="s">
        <v>11</v>
      </c>
      <c r="C106" s="61" t="s">
        <v>19</v>
      </c>
      <c r="D106" s="61"/>
      <c r="E106" s="61"/>
      <c r="F106" s="61"/>
      <c r="G106" s="16"/>
      <c r="H106" s="14">
        <v>1952679</v>
      </c>
      <c r="I106" s="5"/>
    </row>
    <row r="107" spans="1:9" ht="15.75" customHeight="1" x14ac:dyDescent="0.25">
      <c r="A107" s="10"/>
      <c r="B107" s="10"/>
      <c r="C107" s="17" t="s">
        <v>11</v>
      </c>
      <c r="D107" s="61" t="s">
        <v>18</v>
      </c>
      <c r="E107" s="61"/>
      <c r="F107" s="61"/>
      <c r="G107" s="16">
        <v>346850</v>
      </c>
      <c r="H107" s="14">
        <v>325200</v>
      </c>
      <c r="I107" s="5">
        <f>H107/G107*100</f>
        <v>93.758108692518377</v>
      </c>
    </row>
    <row r="108" spans="1:9" ht="31.5" customHeight="1" x14ac:dyDescent="0.25">
      <c r="A108" s="23"/>
      <c r="B108" s="23" t="s">
        <v>17</v>
      </c>
      <c r="C108" s="62" t="s">
        <v>16</v>
      </c>
      <c r="D108" s="59"/>
      <c r="E108" s="59"/>
      <c r="F108" s="59"/>
      <c r="G108" s="22">
        <v>6000000</v>
      </c>
      <c r="H108" s="14">
        <v>6000000</v>
      </c>
      <c r="I108" s="5"/>
    </row>
    <row r="109" spans="1:9" ht="15.75" customHeight="1" x14ac:dyDescent="0.25">
      <c r="A109" s="63" t="s">
        <v>15</v>
      </c>
      <c r="B109" s="63"/>
      <c r="C109" s="63"/>
      <c r="D109" s="63"/>
      <c r="E109" s="63"/>
      <c r="F109" s="63"/>
      <c r="G109" s="6">
        <f>SUM(G107:G108)</f>
        <v>6346850</v>
      </c>
      <c r="H109" s="6">
        <f>SUM(H106:H108)</f>
        <v>8277879</v>
      </c>
      <c r="I109" s="5">
        <f>H109/G109*100</f>
        <v>130.42499822746717</v>
      </c>
    </row>
    <row r="110" spans="1:9" ht="36" customHeight="1" x14ac:dyDescent="0.25">
      <c r="A110" s="23"/>
      <c r="B110" s="23"/>
      <c r="C110" s="23"/>
      <c r="D110" s="23"/>
      <c r="E110" s="23"/>
      <c r="F110" s="23"/>
      <c r="G110" s="22"/>
      <c r="H110" s="14"/>
      <c r="I110" s="5"/>
    </row>
    <row r="111" spans="1:9" ht="16.5" customHeight="1" x14ac:dyDescent="0.25">
      <c r="A111" s="11" t="s">
        <v>14</v>
      </c>
      <c r="B111" s="11"/>
      <c r="C111" s="11"/>
      <c r="D111" s="11"/>
      <c r="E111" s="11"/>
      <c r="F111" s="11"/>
      <c r="G111" s="6">
        <f>G109+G100+G78+G60+G61</f>
        <v>71116191</v>
      </c>
      <c r="H111" s="6">
        <f>H109+H100+H78+H60+H61</f>
        <v>260282398</v>
      </c>
      <c r="I111" s="5">
        <f>H111/G111*100</f>
        <v>365.99597692176735</v>
      </c>
    </row>
    <row r="112" spans="1:9" ht="16.5" customHeight="1" x14ac:dyDescent="0.25">
      <c r="A112" s="11"/>
      <c r="B112" s="11"/>
      <c r="C112" s="11"/>
      <c r="D112" s="11"/>
      <c r="E112" s="11"/>
      <c r="F112" s="11"/>
      <c r="G112" s="21"/>
      <c r="H112" s="14"/>
      <c r="I112" s="5"/>
    </row>
    <row r="113" spans="1:9" ht="15.75" customHeight="1" x14ac:dyDescent="0.25">
      <c r="A113" s="20" t="s">
        <v>13</v>
      </c>
      <c r="B113" s="57" t="s">
        <v>1</v>
      </c>
      <c r="C113" s="57"/>
      <c r="D113" s="57"/>
      <c r="E113" s="57"/>
      <c r="F113" s="57"/>
      <c r="G113" s="16"/>
      <c r="H113" s="14"/>
      <c r="I113" s="5"/>
    </row>
    <row r="114" spans="1:9" ht="36" customHeight="1" x14ac:dyDescent="0.25">
      <c r="A114" s="19"/>
      <c r="B114" s="18" t="s">
        <v>11</v>
      </c>
      <c r="C114" s="57" t="s">
        <v>12</v>
      </c>
      <c r="D114" s="57"/>
      <c r="E114" s="57"/>
      <c r="F114" s="57"/>
      <c r="G114" s="16"/>
      <c r="H114" s="14"/>
      <c r="I114" s="5"/>
    </row>
    <row r="115" spans="1:9" ht="15.75" customHeight="1" x14ac:dyDescent="0.25">
      <c r="A115" s="19"/>
      <c r="B115" s="18"/>
      <c r="C115" s="17" t="s">
        <v>11</v>
      </c>
      <c r="D115" s="61" t="s">
        <v>10</v>
      </c>
      <c r="E115" s="61"/>
      <c r="F115" s="61"/>
      <c r="G115" s="16">
        <v>4976007</v>
      </c>
      <c r="H115" s="14">
        <f>90724266+663690</f>
        <v>91387956</v>
      </c>
      <c r="I115" s="5">
        <f>H115/G115*100</f>
        <v>1836.5720948543683</v>
      </c>
    </row>
    <row r="116" spans="1:9" ht="15.75" customHeight="1" x14ac:dyDescent="0.25">
      <c r="A116" s="10"/>
      <c r="B116" s="10"/>
      <c r="C116" s="15" t="s">
        <v>9</v>
      </c>
      <c r="D116" s="58" t="s">
        <v>8</v>
      </c>
      <c r="E116" s="58"/>
      <c r="F116" s="58"/>
      <c r="G116" s="13"/>
      <c r="H116" s="14">
        <f>5484720+25+234696+104+964900+140000+289419</f>
        <v>7113864</v>
      </c>
      <c r="I116" s="5"/>
    </row>
    <row r="117" spans="1:9" ht="15.75" customHeight="1" x14ac:dyDescent="0.25">
      <c r="A117" s="10"/>
      <c r="B117" s="10"/>
      <c r="C117" s="10" t="s">
        <v>7</v>
      </c>
      <c r="D117" s="58" t="s">
        <v>6</v>
      </c>
      <c r="E117" s="58"/>
      <c r="F117" s="58"/>
      <c r="G117" s="13">
        <v>1240566</v>
      </c>
      <c r="H117" s="12">
        <v>1449359</v>
      </c>
      <c r="I117" s="5">
        <f>H117/G117*100</f>
        <v>116.83046286936769</v>
      </c>
    </row>
    <row r="118" spans="1:9" ht="15.75" customHeight="1" x14ac:dyDescent="0.25">
      <c r="A118" s="10"/>
      <c r="B118" s="10"/>
      <c r="C118" s="10" t="s">
        <v>5</v>
      </c>
      <c r="D118" s="58" t="s">
        <v>4</v>
      </c>
      <c r="E118" s="59"/>
      <c r="F118" s="59"/>
      <c r="G118" s="13"/>
      <c r="H118" s="12">
        <f>20902499-13600878</f>
        <v>7301621</v>
      </c>
      <c r="I118" s="5"/>
    </row>
    <row r="119" spans="1:9" ht="15.75" customHeight="1" x14ac:dyDescent="0.25">
      <c r="A119" s="10"/>
      <c r="B119" s="10"/>
      <c r="C119" s="10" t="s">
        <v>3</v>
      </c>
      <c r="D119" s="58" t="s">
        <v>2</v>
      </c>
      <c r="E119" s="59"/>
      <c r="F119" s="59"/>
      <c r="G119" s="13"/>
      <c r="H119" s="12">
        <v>822484</v>
      </c>
      <c r="I119" s="5"/>
    </row>
    <row r="120" spans="1:9" ht="16.5" x14ac:dyDescent="0.25">
      <c r="A120" s="11" t="s">
        <v>1</v>
      </c>
      <c r="B120" s="11"/>
      <c r="C120" s="11"/>
      <c r="D120" s="11"/>
      <c r="E120" s="11"/>
      <c r="F120" s="11"/>
      <c r="G120" s="6">
        <f>G115+G116+G117</f>
        <v>6216573</v>
      </c>
      <c r="H120" s="6">
        <f>SUM(H115:H119)</f>
        <v>108075284</v>
      </c>
      <c r="I120" s="5">
        <f>H120/G120*100</f>
        <v>1738.50261229137</v>
      </c>
    </row>
    <row r="121" spans="1:9" x14ac:dyDescent="0.25">
      <c r="A121" s="10"/>
      <c r="B121" s="10"/>
      <c r="C121" s="10"/>
      <c r="D121" s="10"/>
      <c r="E121" s="10"/>
      <c r="F121" s="10"/>
      <c r="G121" s="9"/>
      <c r="H121" s="8"/>
      <c r="I121" s="5"/>
    </row>
    <row r="122" spans="1:9" ht="18.75" x14ac:dyDescent="0.3">
      <c r="A122" s="7" t="s">
        <v>0</v>
      </c>
      <c r="B122" s="7"/>
      <c r="C122" s="7"/>
      <c r="D122" s="7"/>
      <c r="E122" s="7"/>
      <c r="F122" s="7"/>
      <c r="G122" s="6">
        <f>G111+G120</f>
        <v>77332764</v>
      </c>
      <c r="H122" s="6">
        <f>H111+H120</f>
        <v>368357682</v>
      </c>
      <c r="I122" s="5">
        <f>H122/G122*100</f>
        <v>476.3280955533931</v>
      </c>
    </row>
    <row r="123" spans="1:9" x14ac:dyDescent="0.25">
      <c r="G123" s="4"/>
      <c r="H123" s="4"/>
    </row>
    <row r="124" spans="1:9" x14ac:dyDescent="0.25">
      <c r="G124" s="4"/>
      <c r="H124" s="4"/>
    </row>
    <row r="125" spans="1:9" x14ac:dyDescent="0.25">
      <c r="G125" s="4"/>
      <c r="H125" s="4"/>
    </row>
    <row r="126" spans="1:9" x14ac:dyDescent="0.25">
      <c r="G126" s="4"/>
      <c r="H126" s="4"/>
    </row>
    <row r="127" spans="1:9" x14ac:dyDescent="0.25">
      <c r="G127" s="4"/>
      <c r="H127" s="4"/>
    </row>
    <row r="128" spans="1:9" x14ac:dyDescent="0.25">
      <c r="G128" s="4"/>
      <c r="H128" s="4"/>
    </row>
    <row r="129" spans="7:8" x14ac:dyDescent="0.25">
      <c r="G129" s="4"/>
      <c r="H129" s="4"/>
    </row>
    <row r="130" spans="7:8" x14ac:dyDescent="0.25">
      <c r="G130" s="4"/>
      <c r="H130" s="4"/>
    </row>
    <row r="131" spans="7:8" x14ac:dyDescent="0.25">
      <c r="G131" s="4"/>
      <c r="H131" s="4"/>
    </row>
    <row r="132" spans="7:8" x14ac:dyDescent="0.25">
      <c r="G132" s="4"/>
      <c r="H132" s="4"/>
    </row>
    <row r="133" spans="7:8" x14ac:dyDescent="0.25">
      <c r="G133" s="4"/>
      <c r="H133" s="4"/>
    </row>
    <row r="134" spans="7:8" x14ac:dyDescent="0.25">
      <c r="G134" s="4"/>
      <c r="H134" s="4"/>
    </row>
    <row r="135" spans="7:8" x14ac:dyDescent="0.25">
      <c r="G135" s="4"/>
      <c r="H135" s="4"/>
    </row>
    <row r="136" spans="7:8" x14ac:dyDescent="0.25">
      <c r="G136" s="4"/>
      <c r="H136" s="4"/>
    </row>
    <row r="137" spans="7:8" x14ac:dyDescent="0.25">
      <c r="G137" s="4"/>
      <c r="H137" s="4"/>
    </row>
    <row r="138" spans="7:8" x14ac:dyDescent="0.25">
      <c r="G138" s="4"/>
      <c r="H138" s="4"/>
    </row>
    <row r="139" spans="7:8" x14ac:dyDescent="0.25">
      <c r="G139" s="4"/>
      <c r="H139" s="4"/>
    </row>
    <row r="140" spans="7:8" x14ac:dyDescent="0.25">
      <c r="G140" s="4"/>
      <c r="H140" s="4"/>
    </row>
    <row r="141" spans="7:8" x14ac:dyDescent="0.25">
      <c r="G141" s="4"/>
      <c r="H141" s="4"/>
    </row>
    <row r="142" spans="7:8" x14ac:dyDescent="0.25">
      <c r="G142" s="4"/>
      <c r="H142" s="4"/>
    </row>
    <row r="143" spans="7:8" x14ac:dyDescent="0.25">
      <c r="G143" s="4"/>
      <c r="H143" s="4"/>
    </row>
    <row r="144" spans="7:8" x14ac:dyDescent="0.25">
      <c r="G144" s="4"/>
      <c r="H144" s="4"/>
    </row>
    <row r="145" spans="7:8" x14ac:dyDescent="0.25">
      <c r="G145" s="4"/>
      <c r="H145" s="4"/>
    </row>
    <row r="146" spans="7:8" x14ac:dyDescent="0.25">
      <c r="G146" s="4"/>
      <c r="H146" s="4"/>
    </row>
    <row r="147" spans="7:8" x14ac:dyDescent="0.25">
      <c r="G147" s="4"/>
      <c r="H147" s="4"/>
    </row>
    <row r="148" spans="7:8" x14ac:dyDescent="0.25">
      <c r="G148" s="4"/>
      <c r="H148" s="4"/>
    </row>
    <row r="149" spans="7:8" x14ac:dyDescent="0.25">
      <c r="G149" s="4"/>
      <c r="H149" s="4"/>
    </row>
    <row r="150" spans="7:8" x14ac:dyDescent="0.25">
      <c r="G150" s="4"/>
      <c r="H150" s="4"/>
    </row>
  </sheetData>
  <mergeCells count="42">
    <mergeCell ref="C81:F81"/>
    <mergeCell ref="D118:F118"/>
    <mergeCell ref="D115:F115"/>
    <mergeCell ref="D116:F116"/>
    <mergeCell ref="D117:F117"/>
    <mergeCell ref="B61:F61"/>
    <mergeCell ref="E45:F45"/>
    <mergeCell ref="C47:F47"/>
    <mergeCell ref="C42:F42"/>
    <mergeCell ref="E15:F15"/>
    <mergeCell ref="D32:F32"/>
    <mergeCell ref="D34:F34"/>
    <mergeCell ref="D35:F35"/>
    <mergeCell ref="E37:F37"/>
    <mergeCell ref="D44:F44"/>
    <mergeCell ref="D48:F48"/>
    <mergeCell ref="E49:F49"/>
    <mergeCell ref="E50:G50"/>
    <mergeCell ref="B58:F58"/>
    <mergeCell ref="A60:F60"/>
    <mergeCell ref="C57:F57"/>
    <mergeCell ref="D14:F14"/>
    <mergeCell ref="A1:I1"/>
    <mergeCell ref="A6:I6"/>
    <mergeCell ref="B12:F12"/>
    <mergeCell ref="A8:F10"/>
    <mergeCell ref="A2:I2"/>
    <mergeCell ref="A3:I3"/>
    <mergeCell ref="A4:I4"/>
    <mergeCell ref="C51:F51"/>
    <mergeCell ref="B52:F52"/>
    <mergeCell ref="C54:F54"/>
    <mergeCell ref="D55:F55"/>
    <mergeCell ref="C56:F56"/>
    <mergeCell ref="C114:F114"/>
    <mergeCell ref="D119:F119"/>
    <mergeCell ref="C99:F99"/>
    <mergeCell ref="C106:F106"/>
    <mergeCell ref="D107:F107"/>
    <mergeCell ref="C108:F108"/>
    <mergeCell ref="A109:F109"/>
    <mergeCell ref="B113:F113"/>
  </mergeCells>
  <printOptions horizontalCentered="1"/>
  <pageMargins left="0.19685039370078741" right="0.19685039370078741" top="0.39370078740157483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 - bevétel</vt:lpstr>
      <vt:lpstr>'2.mell - bevétel'!Nyomtatási_cím</vt:lpstr>
      <vt:lpstr>'2.mell - bevétel'!Nyomtatási_terület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Gétai Edina</cp:lastModifiedBy>
  <dcterms:created xsi:type="dcterms:W3CDTF">2021-05-12T06:54:40Z</dcterms:created>
  <dcterms:modified xsi:type="dcterms:W3CDTF">2021-05-25T08:16:36Z</dcterms:modified>
</cp:coreProperties>
</file>