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4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" i="1" l="1"/>
  <c r="T43" i="1"/>
  <c r="S43" i="1"/>
  <c r="R43" i="1"/>
  <c r="Q43" i="1"/>
  <c r="P43" i="1"/>
  <c r="N43" i="1"/>
  <c r="M43" i="1"/>
  <c r="L43" i="1"/>
  <c r="J43" i="1"/>
  <c r="I43" i="1"/>
  <c r="H43" i="1"/>
  <c r="G43" i="1"/>
  <c r="F43" i="1"/>
  <c r="E43" i="1"/>
  <c r="O42" i="1"/>
  <c r="K42" i="1"/>
  <c r="G42" i="1"/>
  <c r="D42" i="1"/>
  <c r="O41" i="1"/>
  <c r="K41" i="1"/>
  <c r="G41" i="1"/>
  <c r="D41" i="1"/>
  <c r="O40" i="1"/>
  <c r="O43" i="1" s="1"/>
  <c r="K40" i="1"/>
  <c r="K43" i="1" s="1"/>
  <c r="G40" i="1"/>
  <c r="D40" i="1"/>
  <c r="D43" i="1" s="1"/>
  <c r="O39" i="1"/>
  <c r="K39" i="1"/>
  <c r="G39" i="1"/>
  <c r="D39" i="1"/>
  <c r="R37" i="1"/>
  <c r="R44" i="1" s="1"/>
  <c r="Q37" i="1"/>
  <c r="Q44" i="1" s="1"/>
  <c r="P37" i="1"/>
  <c r="P44" i="1" s="1"/>
  <c r="N37" i="1"/>
  <c r="N44" i="1" s="1"/>
  <c r="H37" i="1"/>
  <c r="H44" i="1" s="1"/>
  <c r="F37" i="1"/>
  <c r="F44" i="1" s="1"/>
  <c r="E37" i="1"/>
  <c r="E44" i="1" s="1"/>
  <c r="O36" i="1"/>
  <c r="K36" i="1"/>
  <c r="D36" i="1" s="1"/>
  <c r="O35" i="1"/>
  <c r="K35" i="1"/>
  <c r="D35" i="1"/>
  <c r="O34" i="1"/>
  <c r="K34" i="1"/>
  <c r="D34" i="1" s="1"/>
  <c r="O33" i="1"/>
  <c r="K33" i="1"/>
  <c r="D33" i="1" s="1"/>
  <c r="I33" i="1"/>
  <c r="I37" i="1" s="1"/>
  <c r="I44" i="1" s="1"/>
  <c r="O32" i="1"/>
  <c r="K32" i="1"/>
  <c r="D32" i="1" s="1"/>
  <c r="T31" i="1"/>
  <c r="U31" i="1" s="1"/>
  <c r="U37" i="1" s="1"/>
  <c r="U44" i="1" s="1"/>
  <c r="O31" i="1"/>
  <c r="K31" i="1"/>
  <c r="D31" i="1" s="1"/>
  <c r="O30" i="1"/>
  <c r="K30" i="1"/>
  <c r="D30" i="1" s="1"/>
  <c r="O29" i="1"/>
  <c r="K29" i="1"/>
  <c r="D29" i="1" s="1"/>
  <c r="O28" i="1"/>
  <c r="K28" i="1"/>
  <c r="D28" i="1"/>
  <c r="O27" i="1"/>
  <c r="M27" i="1"/>
  <c r="K27" i="1"/>
  <c r="D27" i="1"/>
  <c r="K26" i="1"/>
  <c r="D26" i="1" s="1"/>
  <c r="K25" i="1"/>
  <c r="D25" i="1"/>
  <c r="O24" i="1"/>
  <c r="D24" i="1" s="1"/>
  <c r="O23" i="1"/>
  <c r="K23" i="1"/>
  <c r="D23" i="1" s="1"/>
  <c r="G23" i="1"/>
  <c r="O22" i="1"/>
  <c r="K22" i="1"/>
  <c r="D22" i="1" s="1"/>
  <c r="O21" i="1"/>
  <c r="K21" i="1"/>
  <c r="D21" i="1"/>
  <c r="O20" i="1"/>
  <c r="M20" i="1"/>
  <c r="M37" i="1" s="1"/>
  <c r="M44" i="1" s="1"/>
  <c r="K20" i="1"/>
  <c r="D20" i="1"/>
  <c r="K19" i="1"/>
  <c r="D19" i="1" s="1"/>
  <c r="S18" i="1"/>
  <c r="S37" i="1" s="1"/>
  <c r="S44" i="1" s="1"/>
  <c r="O18" i="1"/>
  <c r="K18" i="1"/>
  <c r="D18" i="1" s="1"/>
  <c r="O17" i="1"/>
  <c r="K17" i="1"/>
  <c r="D17" i="1" s="1"/>
  <c r="K16" i="1"/>
  <c r="D16" i="1" s="1"/>
  <c r="T15" i="1"/>
  <c r="T37" i="1" s="1"/>
  <c r="T44" i="1" s="1"/>
  <c r="O15" i="1"/>
  <c r="O37" i="1" s="1"/>
  <c r="L15" i="1"/>
  <c r="L37" i="1" s="1"/>
  <c r="L44" i="1" s="1"/>
  <c r="J15" i="1"/>
  <c r="J37" i="1" s="1"/>
  <c r="J44" i="1" s="1"/>
  <c r="G15" i="1"/>
  <c r="G37" i="1" s="1"/>
  <c r="G44" i="1" s="1"/>
  <c r="O44" i="1" l="1"/>
  <c r="K15" i="1"/>
  <c r="D15" i="1" l="1"/>
  <c r="D37" i="1" s="1"/>
  <c r="D44" i="1" s="1"/>
  <c r="K37" i="1"/>
  <c r="K44" i="1" s="1"/>
</calcChain>
</file>

<file path=xl/sharedStrings.xml><?xml version="1.0" encoding="utf-8"?>
<sst xmlns="http://schemas.openxmlformats.org/spreadsheetml/2006/main" count="115" uniqueCount="113">
  <si>
    <t>4. melléklet  a  3/2021. (II.15.) önkormányzati rendelethez</t>
  </si>
  <si>
    <t>SITKE KÖZSÉG ÖNKORMÁNYZATA</t>
  </si>
  <si>
    <t>KIADÁSAI KIEMELT ELŐIRÁNYZATONKÉNT ÉS KORMÁNYZATI FUNKCIÓNKÉNT</t>
  </si>
  <si>
    <t>2021. évre</t>
  </si>
  <si>
    <t>(Ft-ban)</t>
  </si>
  <si>
    <t>sorszám</t>
  </si>
  <si>
    <t>kormány- zati funkció száma</t>
  </si>
  <si>
    <t>Kormányzati funkció megnevezése</t>
  </si>
  <si>
    <t>kiadás        összesen:</t>
  </si>
  <si>
    <t>k   i   a   d   á   s   o   k   b   ó   l:</t>
  </si>
  <si>
    <t>létszám</t>
  </si>
  <si>
    <t>működési kiadások</t>
  </si>
  <si>
    <t>felhalmozási kiadások</t>
  </si>
  <si>
    <t>finanszírozási kiadások</t>
  </si>
  <si>
    <t>állandó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</si>
  <si>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</si>
  <si>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</si>
  <si>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</si>
  <si>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</si>
  <si>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</si>
  <si>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Tartalékok</t>
  </si>
  <si>
    <t>működési kiadás összesen:</t>
  </si>
  <si>
    <t>beruházások</t>
  </si>
  <si>
    <t>felújítások</t>
  </si>
  <si>
    <t>egyéb felhalmozási kiadások</t>
  </si>
  <si>
    <t>felhalmozási kiadások összesen:</t>
  </si>
  <si>
    <t>Áht-n belüli megelőlegezések visszafizetése</t>
  </si>
  <si>
    <t>hitel- törlesztés</t>
  </si>
  <si>
    <t>részesedés vásárlása</t>
  </si>
  <si>
    <t>finanszírozá- si kiadások összesen:</t>
  </si>
  <si>
    <t>nyitó</t>
  </si>
  <si>
    <t>záró</t>
  </si>
  <si>
    <t>(fő)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</si>
  <si>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</si>
  <si>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</si>
  <si>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</si>
  <si>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</si>
  <si>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</si>
  <si>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</si>
  <si>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</si>
  <si>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013350</t>
  </si>
  <si>
    <t>Önkormányzati vagyonnal való gazdálkodással kapcsolatos feladatok</t>
  </si>
  <si>
    <t>4.</t>
  </si>
  <si>
    <t>018010</t>
  </si>
  <si>
    <t>Önkormányzatok elszámolásai a központi költségvetéssel</t>
  </si>
  <si>
    <t>5.</t>
  </si>
  <si>
    <t>018030</t>
  </si>
  <si>
    <t>Támogatási célú finanszírozási műveletek</t>
  </si>
  <si>
    <t>6.</t>
  </si>
  <si>
    <t>045160</t>
  </si>
  <si>
    <t>Közutak, hidak, alagutak üzemeltetése, fenntartása</t>
  </si>
  <si>
    <t>7.</t>
  </si>
  <si>
    <t>051030</t>
  </si>
  <si>
    <t>Nem veszélyes (települési) hulladék vegyes (ömlesztett ) begyűjtése, szállítása, átrakás</t>
  </si>
  <si>
    <t>8.</t>
  </si>
  <si>
    <t>052020</t>
  </si>
  <si>
    <t>Szennyvíz gyűjtése, tisztítása, elhelyezése</t>
  </si>
  <si>
    <t>9.</t>
  </si>
  <si>
    <t>052080</t>
  </si>
  <si>
    <t>Szennyvízcsatorna építése, fenntartása, üzemeltetése</t>
  </si>
  <si>
    <t>10.</t>
  </si>
  <si>
    <t>061030</t>
  </si>
  <si>
    <t>Lakáshoz jutást segítő támogatások</t>
  </si>
  <si>
    <t>11.</t>
  </si>
  <si>
    <t>064010</t>
  </si>
  <si>
    <t>Közvilágítás</t>
  </si>
  <si>
    <t>12.</t>
  </si>
  <si>
    <t>066010</t>
  </si>
  <si>
    <t>Zöldterület-kezelés</t>
  </si>
  <si>
    <t>13.</t>
  </si>
  <si>
    <t>066020</t>
  </si>
  <si>
    <t>Város- és községgazdálkodási egyéb szolgáltatások</t>
  </si>
  <si>
    <t>14.</t>
  </si>
  <si>
    <t>072111</t>
  </si>
  <si>
    <t>Háziorvosi alapellátás</t>
  </si>
  <si>
    <t>15.</t>
  </si>
  <si>
    <t>081041</t>
  </si>
  <si>
    <t>Versenysport és utánpótlás-nevelési tevékenység és támogatása</t>
  </si>
  <si>
    <t>16.</t>
  </si>
  <si>
    <t>082044</t>
  </si>
  <si>
    <t>Könyvtári szolgáltatások</t>
  </si>
  <si>
    <t>17.</t>
  </si>
  <si>
    <t>082092</t>
  </si>
  <si>
    <t>Közművelődés - Hagyományos közösségi, kulturális értékek gondozása</t>
  </si>
  <si>
    <t>18.</t>
  </si>
  <si>
    <t>082093</t>
  </si>
  <si>
    <t>Közművelődés - Amatőr művészetek</t>
  </si>
  <si>
    <t>19.</t>
  </si>
  <si>
    <t>084031</t>
  </si>
  <si>
    <t>Civil szervezetek működési támogatása</t>
  </si>
  <si>
    <t>20.</t>
  </si>
  <si>
    <t>096015</t>
  </si>
  <si>
    <t>Gyermekétkeztetés köznevelési intézményben</t>
  </si>
  <si>
    <t>21.</t>
  </si>
  <si>
    <t>Házi segítségnyújtás</t>
  </si>
  <si>
    <t>22.</t>
  </si>
  <si>
    <t>Egyéb szociális természetbeni és pénzbeni ellátások</t>
  </si>
  <si>
    <t>23.</t>
  </si>
  <si>
    <t>Sitke Község Önkormányzat összesen</t>
  </si>
  <si>
    <t>24.</t>
  </si>
  <si>
    <t>25.</t>
  </si>
  <si>
    <t>096025</t>
  </si>
  <si>
    <t>Munkahelyi étkeztetés köznevelési intézményekben</t>
  </si>
  <si>
    <t>26.</t>
  </si>
  <si>
    <t>107052</t>
  </si>
  <si>
    <t>Munkahelyi étk.közn. Int.  (562920) ( Vendég)</t>
  </si>
  <si>
    <t>27.</t>
  </si>
  <si>
    <t>107051</t>
  </si>
  <si>
    <t>Szociális étkeztetés (889921)</t>
  </si>
  <si>
    <t>28.</t>
  </si>
  <si>
    <t>Sitke Önkormányzati Konyha összesen:</t>
  </si>
  <si>
    <t>29.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</si>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</sst>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4" fillId="0" borderId="0" xfId="2" applyFont="1"/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3" applyFont="1"/>
    <xf numFmtId="0" fontId="9" fillId="0" borderId="13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6" fillId="0" borderId="17" xfId="2" applyFont="1" applyBorder="1"/>
    <xf numFmtId="0" fontId="6" fillId="0" borderId="18" xfId="4" quotePrefix="1" applyFont="1" applyBorder="1" applyAlignment="1">
      <alignment horizontal="center" vertical="center" wrapText="1"/>
    </xf>
    <xf numFmtId="0" fontId="6" fillId="0" borderId="19" xfId="4" applyFont="1" applyBorder="1" applyAlignment="1">
      <alignment horizontal="left" wrapText="1"/>
    </xf>
    <xf numFmtId="3" fontId="10" fillId="0" borderId="20" xfId="4" applyNumberFormat="1" applyFont="1" applyBorder="1" applyAlignment="1">
      <alignment horizontal="right"/>
    </xf>
    <xf numFmtId="3" fontId="6" fillId="0" borderId="21" xfId="4" applyNumberFormat="1" applyFont="1" applyBorder="1" applyAlignment="1">
      <alignment horizontal="right"/>
    </xf>
    <xf numFmtId="3" fontId="6" fillId="0" borderId="17" xfId="4" applyNumberFormat="1" applyFont="1" applyBorder="1" applyAlignment="1">
      <alignment horizontal="right"/>
    </xf>
    <xf numFmtId="3" fontId="11" fillId="0" borderId="17" xfId="4" applyNumberFormat="1" applyFont="1" applyBorder="1"/>
    <xf numFmtId="3" fontId="6" fillId="0" borderId="17" xfId="4" applyNumberFormat="1" applyFont="1" applyBorder="1"/>
    <xf numFmtId="3" fontId="11" fillId="0" borderId="22" xfId="4" applyNumberFormat="1" applyFont="1" applyBorder="1"/>
    <xf numFmtId="3" fontId="6" fillId="0" borderId="22" xfId="4" applyNumberFormat="1" applyFont="1" applyBorder="1"/>
    <xf numFmtId="3" fontId="6" fillId="0" borderId="23" xfId="4" applyNumberFormat="1" applyFont="1" applyBorder="1"/>
    <xf numFmtId="4" fontId="6" fillId="0" borderId="20" xfId="2" applyNumberFormat="1" applyFont="1" applyBorder="1"/>
    <xf numFmtId="4" fontId="6" fillId="0" borderId="15" xfId="2" applyNumberFormat="1" applyFont="1" applyBorder="1"/>
    <xf numFmtId="0" fontId="6" fillId="0" borderId="24" xfId="4" quotePrefix="1" applyFont="1" applyBorder="1" applyAlignment="1">
      <alignment horizontal="center" vertical="center" wrapText="1"/>
    </xf>
    <xf numFmtId="4" fontId="6" fillId="0" borderId="25" xfId="2" applyNumberFormat="1" applyFont="1" applyBorder="1"/>
    <xf numFmtId="4" fontId="6" fillId="0" borderId="17" xfId="2" applyNumberFormat="1" applyFont="1" applyBorder="1"/>
    <xf numFmtId="4" fontId="6" fillId="0" borderId="22" xfId="2" applyNumberFormat="1" applyFont="1" applyBorder="1"/>
    <xf numFmtId="0" fontId="6" fillId="0" borderId="19" xfId="2" applyFont="1" applyBorder="1"/>
    <xf numFmtId="0" fontId="12" fillId="0" borderId="17" xfId="2" applyFont="1" applyBorder="1"/>
    <xf numFmtId="0" fontId="7" fillId="0" borderId="6" xfId="4" applyFont="1" applyBorder="1"/>
    <xf numFmtId="0" fontId="7" fillId="0" borderId="13" xfId="4" applyFont="1" applyBorder="1"/>
    <xf numFmtId="3" fontId="7" fillId="0" borderId="5" xfId="4" applyNumberFormat="1" applyFont="1" applyBorder="1" applyAlignment="1">
      <alignment horizontal="right"/>
    </xf>
    <xf numFmtId="4" fontId="7" fillId="0" borderId="13" xfId="2" applyNumberFormat="1" applyFont="1" applyBorder="1"/>
    <xf numFmtId="0" fontId="12" fillId="0" borderId="2" xfId="2" applyFont="1" applyBorder="1"/>
    <xf numFmtId="0" fontId="7" fillId="0" borderId="0" xfId="4" applyFont="1" applyBorder="1"/>
    <xf numFmtId="3" fontId="7" fillId="0" borderId="0" xfId="4" applyNumberFormat="1" applyFont="1" applyBorder="1" applyAlignment="1">
      <alignment horizontal="right"/>
    </xf>
    <xf numFmtId="4" fontId="7" fillId="0" borderId="0" xfId="2" applyNumberFormat="1" applyFont="1" applyBorder="1"/>
    <xf numFmtId="0" fontId="13" fillId="0" borderId="17" xfId="2" applyFont="1" applyBorder="1"/>
    <xf numFmtId="3" fontId="10" fillId="0" borderId="17" xfId="4" applyNumberFormat="1" applyFont="1" applyBorder="1" applyAlignment="1">
      <alignment horizontal="right"/>
    </xf>
    <xf numFmtId="3" fontId="6" fillId="0" borderId="26" xfId="4" applyNumberFormat="1" applyFont="1" applyBorder="1" applyAlignment="1">
      <alignment horizontal="right"/>
    </xf>
    <xf numFmtId="3" fontId="10" fillId="0" borderId="15" xfId="4" applyNumberFormat="1" applyFont="1" applyBorder="1" applyAlignment="1">
      <alignment horizontal="right"/>
    </xf>
    <xf numFmtId="0" fontId="6" fillId="0" borderId="21" xfId="2" applyFont="1" applyBorder="1"/>
    <xf numFmtId="0" fontId="6" fillId="0" borderId="27" xfId="4" quotePrefix="1" applyFont="1" applyBorder="1" applyAlignment="1">
      <alignment horizontal="center" vertical="center" wrapText="1"/>
    </xf>
    <xf numFmtId="0" fontId="6" fillId="0" borderId="28" xfId="2" applyFont="1" applyBorder="1"/>
    <xf numFmtId="3" fontId="10" fillId="0" borderId="8" xfId="4" applyNumberFormat="1" applyFont="1" applyBorder="1" applyAlignment="1">
      <alignment horizontal="right"/>
    </xf>
    <xf numFmtId="3" fontId="6" fillId="0" borderId="29" xfId="4" applyNumberFormat="1" applyFont="1" applyBorder="1" applyAlignment="1">
      <alignment horizontal="right"/>
    </xf>
    <xf numFmtId="3" fontId="6" fillId="0" borderId="2" xfId="4" applyNumberFormat="1" applyFont="1" applyBorder="1" applyAlignment="1">
      <alignment horizontal="right"/>
    </xf>
    <xf numFmtId="3" fontId="11" fillId="0" borderId="2" xfId="4" applyNumberFormat="1" applyFont="1" applyBorder="1"/>
    <xf numFmtId="3" fontId="6" fillId="0" borderId="2" xfId="4" applyNumberFormat="1" applyFont="1" applyBorder="1"/>
    <xf numFmtId="3" fontId="11" fillId="0" borderId="25" xfId="4" applyNumberFormat="1" applyFont="1" applyBorder="1"/>
    <xf numFmtId="3" fontId="6" fillId="0" borderId="25" xfId="4" applyNumberFormat="1" applyFont="1" applyBorder="1"/>
    <xf numFmtId="3" fontId="6" fillId="0" borderId="30" xfId="4" applyNumberFormat="1" applyFont="1" applyBorder="1"/>
    <xf numFmtId="4" fontId="6" fillId="0" borderId="2" xfId="2" applyNumberFormat="1" applyFont="1" applyBorder="1"/>
    <xf numFmtId="0" fontId="4" fillId="0" borderId="13" xfId="2" applyFont="1" applyBorder="1"/>
    <xf numFmtId="0" fontId="10" fillId="0" borderId="13" xfId="2" applyFont="1" applyBorder="1"/>
    <xf numFmtId="3" fontId="10" fillId="0" borderId="13" xfId="2" applyNumberFormat="1" applyFont="1" applyBorder="1"/>
    <xf numFmtId="4" fontId="10" fillId="0" borderId="13" xfId="2" applyNumberFormat="1" applyFont="1" applyBorder="1"/>
    <xf numFmtId="0" fontId="10" fillId="0" borderId="31" xfId="2" applyFont="1" applyBorder="1"/>
    <xf numFmtId="0" fontId="14" fillId="0" borderId="13" xfId="2" applyFont="1" applyBorder="1"/>
    <xf numFmtId="3" fontId="4" fillId="0" borderId="0" xfId="2" applyNumberFormat="1" applyFont="1"/>
    <xf numFmtId="0" fontId="8" fillId="0" borderId="4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6" fillId="0" borderId="4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6" fillId="0" borderId="1" xfId="2" applyFont="1" applyBorder="1" applyAlignment="1">
      <alignment horizontal="right"/>
    </xf>
    <xf numFmtId="0" fontId="6" fillId="0" borderId="2" xfId="3" applyFont="1" applyBorder="1" applyAlignment="1">
      <alignment horizontal="center" vertical="center" textRotation="180"/>
    </xf>
    <xf numFmtId="0" fontId="6" fillId="0" borderId="8" xfId="3" applyFont="1" applyBorder="1" applyAlignment="1">
      <alignment horizontal="center" vertical="center" textRotation="180"/>
    </xf>
    <xf numFmtId="0" fontId="6" fillId="0" borderId="15" xfId="3" applyFont="1" applyBorder="1" applyAlignment="1">
      <alignment horizontal="center" vertical="center" textRotation="180"/>
    </xf>
    <xf numFmtId="0" fontId="6" fillId="0" borderId="3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/>
    </xf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44" fontId="6" fillId="0" borderId="5" xfId="1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2" applyFont="1" applyAlignment="1">
      <alignment horizontal="center"/>
    </xf>
  </cellXfs>
  <cellStyles count="5">
    <cellStyle name="Normál" xfId="0" builtinId="0"/>
    <cellStyle name="Normál_KTGV99" xfId="3"/>
    <cellStyle name="Normál_PHKV99" xfId="4"/>
    <cellStyle name="Normál_SIKONC99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7"/>
  <sheetViews>
    <sheetView tabSelected="1" workbookViewId="0">
      <selection activeCell="B4" sqref="B4:U4"/>
    </sheetView>
  </sheetViews>
  <sheetFormatPr defaultRowHeight="12.75" x14ac:dyDescent="0.2"/>
  <cols>
    <col min="1" max="1" width="4.7109375" style="1" customWidth="1"/>
    <col min="2" max="2" width="9.140625" style="1"/>
    <col min="3" max="3" width="44.140625" style="1" customWidth="1"/>
    <col min="4" max="4" width="13" style="1" customWidth="1"/>
    <col min="5" max="5" width="11.7109375" style="1" customWidth="1"/>
    <col min="6" max="6" width="10.42578125" style="1" customWidth="1"/>
    <col min="7" max="7" width="12.5703125" style="1" customWidth="1"/>
    <col min="8" max="8" width="10.42578125" style="1" customWidth="1"/>
    <col min="9" max="9" width="10.28515625" style="1" customWidth="1"/>
    <col min="10" max="10" width="12.140625" style="1" customWidth="1"/>
    <col min="11" max="11" width="12.28515625" style="1" customWidth="1"/>
    <col min="12" max="12" width="11.140625" style="1" customWidth="1"/>
    <col min="13" max="13" width="12.28515625" style="1" customWidth="1"/>
    <col min="14" max="14" width="11.140625" style="1" customWidth="1"/>
    <col min="15" max="15" width="13.42578125" style="1" customWidth="1"/>
    <col min="16" max="16" width="15.28515625" style="1" customWidth="1"/>
    <col min="17" max="17" width="9.85546875" style="1" customWidth="1"/>
    <col min="18" max="18" width="10.5703125" style="1" customWidth="1"/>
    <col min="19" max="19" width="11" style="1" customWidth="1"/>
    <col min="20" max="16384" width="9.140625" style="1"/>
  </cols>
  <sheetData>
    <row r="1" spans="1:21" ht="21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5.75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5.75" customHeight="1" x14ac:dyDescent="0.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1" s="2" customFormat="1" ht="15.7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2" customFormat="1" ht="15.7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1" s="2" customFormat="1" ht="15.75" customHeight="1" x14ac:dyDescent="0.25"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2" customFormat="1" ht="15.75" customHeight="1" x14ac:dyDescent="0.25">
      <c r="B7" s="78" t="s">
        <v>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s="2" customFormat="1" ht="15.75" customHeight="1" x14ac:dyDescent="0.25">
      <c r="B8" s="78" t="s">
        <v>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s="2" customFormat="1" ht="15.75" thickBot="1" x14ac:dyDescent="0.3">
      <c r="T9" s="79" t="s">
        <v>4</v>
      </c>
      <c r="U9" s="79"/>
    </row>
    <row r="10" spans="1:21" s="4" customFormat="1" ht="20.25" customHeight="1" thickBot="1" x14ac:dyDescent="0.3">
      <c r="A10" s="80" t="s">
        <v>5</v>
      </c>
      <c r="B10" s="83" t="s">
        <v>6</v>
      </c>
      <c r="C10" s="86" t="s">
        <v>7</v>
      </c>
      <c r="D10" s="67" t="s">
        <v>8</v>
      </c>
      <c r="E10" s="89" t="s">
        <v>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  <c r="T10" s="92" t="s">
        <v>10</v>
      </c>
      <c r="U10" s="93"/>
    </row>
    <row r="11" spans="1:21" s="4" customFormat="1" ht="38.25" customHeight="1" thickBot="1" x14ac:dyDescent="0.3">
      <c r="A11" s="81"/>
      <c r="B11" s="84"/>
      <c r="C11" s="87"/>
      <c r="D11" s="68"/>
      <c r="E11" s="94" t="s">
        <v>11</v>
      </c>
      <c r="F11" s="95"/>
      <c r="G11" s="95"/>
      <c r="H11" s="95"/>
      <c r="I11" s="95"/>
      <c r="J11" s="95"/>
      <c r="K11" s="96"/>
      <c r="L11" s="97" t="s">
        <v>12</v>
      </c>
      <c r="M11" s="98"/>
      <c r="N11" s="98"/>
      <c r="O11" s="99"/>
      <c r="P11" s="70" t="s">
        <v>13</v>
      </c>
      <c r="Q11" s="71"/>
      <c r="R11" s="71"/>
      <c r="S11" s="72"/>
      <c r="T11" s="62" t="s">
        <v>14</v>
      </c>
      <c r="U11" s="63"/>
    </row>
    <row r="12" spans="1:21" s="4" customFormat="1" ht="21" customHeight="1" thickBot="1" x14ac:dyDescent="0.3">
      <c r="A12" s="81"/>
      <c r="B12" s="84"/>
      <c r="C12" s="87"/>
      <c r="D12" s="68"/>
      <c r="E12" s="67" t="s">
        <v>15</v>
      </c>
      <c r="F12" s="67" t="s">
        <v>16</v>
      </c>
      <c r="G12" s="67" t="s">
        <v>17</v>
      </c>
      <c r="H12" s="67" t="s">
        <v>18</v>
      </c>
      <c r="I12" s="67" t="s">
        <v>19</v>
      </c>
      <c r="J12" s="67" t="s">
        <v>20</v>
      </c>
      <c r="K12" s="75" t="s">
        <v>21</v>
      </c>
      <c r="L12" s="64" t="s">
        <v>22</v>
      </c>
      <c r="M12" s="64" t="s">
        <v>23</v>
      </c>
      <c r="N12" s="67" t="s">
        <v>24</v>
      </c>
      <c r="O12" s="57" t="s">
        <v>25</v>
      </c>
      <c r="P12" s="67" t="s">
        <v>26</v>
      </c>
      <c r="Q12" s="67" t="s">
        <v>27</v>
      </c>
      <c r="R12" s="67" t="s">
        <v>28</v>
      </c>
      <c r="S12" s="57" t="s">
        <v>29</v>
      </c>
      <c r="T12" s="5" t="s">
        <v>30</v>
      </c>
      <c r="U12" s="6" t="s">
        <v>31</v>
      </c>
    </row>
    <row r="13" spans="1:21" s="4" customFormat="1" ht="18.75" customHeight="1" x14ac:dyDescent="0.25">
      <c r="A13" s="81"/>
      <c r="B13" s="84"/>
      <c r="C13" s="87"/>
      <c r="D13" s="68"/>
      <c r="E13" s="68"/>
      <c r="F13" s="68"/>
      <c r="G13" s="68"/>
      <c r="H13" s="68"/>
      <c r="I13" s="68"/>
      <c r="J13" s="73"/>
      <c r="K13" s="76"/>
      <c r="L13" s="65"/>
      <c r="M13" s="65"/>
      <c r="N13" s="68"/>
      <c r="O13" s="58"/>
      <c r="P13" s="68"/>
      <c r="Q13" s="68"/>
      <c r="R13" s="68"/>
      <c r="S13" s="58"/>
      <c r="T13" s="60" t="s">
        <v>32</v>
      </c>
      <c r="U13" s="61"/>
    </row>
    <row r="14" spans="1:21" s="4" customFormat="1" ht="20.25" customHeight="1" thickBot="1" x14ac:dyDescent="0.3">
      <c r="A14" s="82"/>
      <c r="B14" s="85"/>
      <c r="C14" s="88"/>
      <c r="D14" s="69"/>
      <c r="E14" s="69"/>
      <c r="F14" s="69"/>
      <c r="G14" s="69"/>
      <c r="H14" s="69"/>
      <c r="I14" s="69"/>
      <c r="J14" s="74"/>
      <c r="K14" s="77"/>
      <c r="L14" s="66"/>
      <c r="M14" s="66"/>
      <c r="N14" s="69"/>
      <c r="O14" s="59"/>
      <c r="P14" s="69"/>
      <c r="Q14" s="69"/>
      <c r="R14" s="69"/>
      <c r="S14" s="59"/>
      <c r="T14" s="62"/>
      <c r="U14" s="63"/>
    </row>
    <row r="15" spans="1:21" s="2" customFormat="1" ht="30" x14ac:dyDescent="0.25">
      <c r="A15" s="7" t="s">
        <v>33</v>
      </c>
      <c r="B15" s="8" t="s">
        <v>34</v>
      </c>
      <c r="C15" s="9" t="s">
        <v>35</v>
      </c>
      <c r="D15" s="10">
        <f>K15+O15+Q15+R15</f>
        <v>32287143</v>
      </c>
      <c r="E15" s="11">
        <v>12989664</v>
      </c>
      <c r="F15" s="12">
        <v>2194398</v>
      </c>
      <c r="G15" s="12">
        <f>4071620+254000</f>
        <v>4325620</v>
      </c>
      <c r="H15" s="12"/>
      <c r="I15" s="12">
        <v>296400</v>
      </c>
      <c r="J15" s="12">
        <f>333510+11820951</f>
        <v>12154461</v>
      </c>
      <c r="K15" s="13">
        <f>SUM(E15:J15)</f>
        <v>31960543</v>
      </c>
      <c r="L15" s="14">
        <f>101600+225000</f>
        <v>326600</v>
      </c>
      <c r="M15" s="14"/>
      <c r="N15" s="14"/>
      <c r="O15" s="15">
        <f>SUM(L15:N15)</f>
        <v>326600</v>
      </c>
      <c r="P15" s="15"/>
      <c r="Q15" s="16"/>
      <c r="R15" s="17"/>
      <c r="S15" s="17"/>
      <c r="T15" s="18">
        <f>0.5+0.1+0.2-0.3</f>
        <v>0.5</v>
      </c>
      <c r="U15" s="19">
        <v>0.5</v>
      </c>
    </row>
    <row r="16" spans="1:21" s="2" customFormat="1" ht="15" x14ac:dyDescent="0.25">
      <c r="A16" s="7" t="s">
        <v>36</v>
      </c>
      <c r="B16" s="20" t="s">
        <v>37</v>
      </c>
      <c r="C16" s="9" t="s">
        <v>38</v>
      </c>
      <c r="D16" s="10">
        <f t="shared" ref="D16:D36" si="0">K16+O16+Q16+R16</f>
        <v>78310</v>
      </c>
      <c r="E16" s="11"/>
      <c r="F16" s="12"/>
      <c r="G16" s="12">
        <v>78310</v>
      </c>
      <c r="H16" s="12"/>
      <c r="I16" s="12"/>
      <c r="J16" s="12"/>
      <c r="K16" s="13">
        <f t="shared" ref="K16:K23" si="1">SUM(E16:I16)</f>
        <v>78310</v>
      </c>
      <c r="L16" s="14"/>
      <c r="M16" s="14"/>
      <c r="N16" s="14"/>
      <c r="O16" s="15"/>
      <c r="P16" s="15"/>
      <c r="Q16" s="16"/>
      <c r="R16" s="17"/>
      <c r="S16" s="17"/>
      <c r="T16" s="21"/>
      <c r="U16" s="22"/>
    </row>
    <row r="17" spans="1:21" s="2" customFormat="1" ht="29.25" customHeight="1" x14ac:dyDescent="0.25">
      <c r="A17" s="7" t="s">
        <v>39</v>
      </c>
      <c r="B17" s="20" t="s">
        <v>40</v>
      </c>
      <c r="C17" s="9" t="s">
        <v>41</v>
      </c>
      <c r="D17" s="10">
        <f>K17+O17+S17</f>
        <v>1804385</v>
      </c>
      <c r="E17" s="11"/>
      <c r="F17" s="12"/>
      <c r="G17" s="12">
        <v>1804385</v>
      </c>
      <c r="H17" s="12"/>
      <c r="I17" s="12"/>
      <c r="J17" s="12"/>
      <c r="K17" s="13">
        <f t="shared" si="1"/>
        <v>1804385</v>
      </c>
      <c r="L17" s="14"/>
      <c r="M17" s="14"/>
      <c r="N17" s="14"/>
      <c r="O17" s="15">
        <f>SUM(L17:N17)</f>
        <v>0</v>
      </c>
      <c r="P17" s="15"/>
      <c r="Q17" s="16"/>
      <c r="R17" s="17"/>
      <c r="S17" s="17"/>
      <c r="T17" s="23"/>
      <c r="U17" s="22"/>
    </row>
    <row r="18" spans="1:21" s="2" customFormat="1" ht="30" customHeight="1" x14ac:dyDescent="0.25">
      <c r="A18" s="7" t="s">
        <v>42</v>
      </c>
      <c r="B18" s="20" t="s">
        <v>43</v>
      </c>
      <c r="C18" s="9" t="s">
        <v>44</v>
      </c>
      <c r="D18" s="10">
        <f>K18+O18+S18</f>
        <v>1279166</v>
      </c>
      <c r="E18" s="11"/>
      <c r="F18" s="12"/>
      <c r="G18" s="12"/>
      <c r="H18" s="12"/>
      <c r="I18" s="12"/>
      <c r="J18" s="12"/>
      <c r="K18" s="13">
        <f t="shared" si="1"/>
        <v>0</v>
      </c>
      <c r="L18" s="14"/>
      <c r="M18" s="14"/>
      <c r="N18" s="14"/>
      <c r="O18" s="15">
        <f>SUM(L18:N18)</f>
        <v>0</v>
      </c>
      <c r="P18" s="15">
        <v>1279166</v>
      </c>
      <c r="Q18" s="16"/>
      <c r="R18" s="17"/>
      <c r="S18" s="17">
        <f>P18+Q18+R18</f>
        <v>1279166</v>
      </c>
      <c r="T18" s="18"/>
      <c r="U18" s="22"/>
    </row>
    <row r="19" spans="1:21" s="2" customFormat="1" ht="17.25" customHeight="1" x14ac:dyDescent="0.25">
      <c r="A19" s="7" t="s">
        <v>45</v>
      </c>
      <c r="B19" s="20" t="s">
        <v>46</v>
      </c>
      <c r="C19" s="9" t="s">
        <v>47</v>
      </c>
      <c r="D19" s="10">
        <f>K19+O19+S19</f>
        <v>1498200</v>
      </c>
      <c r="E19" s="11"/>
      <c r="F19" s="12"/>
      <c r="G19" s="12"/>
      <c r="H19" s="12"/>
      <c r="I19" s="12">
        <v>1498200</v>
      </c>
      <c r="J19" s="12"/>
      <c r="K19" s="13">
        <f t="shared" si="1"/>
        <v>1498200</v>
      </c>
      <c r="L19" s="14"/>
      <c r="M19" s="14"/>
      <c r="N19" s="14"/>
      <c r="O19" s="15"/>
      <c r="P19" s="15"/>
      <c r="Q19" s="16"/>
      <c r="R19" s="17"/>
      <c r="S19" s="17"/>
      <c r="T19" s="18"/>
      <c r="U19" s="22"/>
    </row>
    <row r="20" spans="1:21" s="2" customFormat="1" ht="24.75" customHeight="1" x14ac:dyDescent="0.25">
      <c r="A20" s="7" t="s">
        <v>48</v>
      </c>
      <c r="B20" s="20" t="s">
        <v>49</v>
      </c>
      <c r="C20" s="9" t="s">
        <v>50</v>
      </c>
      <c r="D20" s="10">
        <f>K20+O20+S20</f>
        <v>31394854</v>
      </c>
      <c r="E20" s="11"/>
      <c r="F20" s="12"/>
      <c r="G20" s="12">
        <v>147000</v>
      </c>
      <c r="H20" s="12"/>
      <c r="I20" s="12"/>
      <c r="J20" s="12"/>
      <c r="K20" s="13">
        <f t="shared" si="1"/>
        <v>147000</v>
      </c>
      <c r="L20" s="14"/>
      <c r="M20" s="14">
        <f>29977854+1270000</f>
        <v>31247854</v>
      </c>
      <c r="N20" s="14"/>
      <c r="O20" s="15">
        <f>SUM(L20:N20)</f>
        <v>31247854</v>
      </c>
      <c r="P20" s="15"/>
      <c r="Q20" s="16"/>
      <c r="R20" s="17"/>
      <c r="S20" s="17"/>
      <c r="T20" s="18"/>
      <c r="U20" s="22"/>
    </row>
    <row r="21" spans="1:21" s="2" customFormat="1" ht="30" x14ac:dyDescent="0.25">
      <c r="A21" s="7" t="s">
        <v>51</v>
      </c>
      <c r="B21" s="20" t="s">
        <v>52</v>
      </c>
      <c r="C21" s="9" t="s">
        <v>53</v>
      </c>
      <c r="D21" s="10">
        <f>K21+O21+Q21+R21</f>
        <v>68580</v>
      </c>
      <c r="E21" s="11"/>
      <c r="F21" s="12"/>
      <c r="G21" s="12">
        <v>68580</v>
      </c>
      <c r="H21" s="12"/>
      <c r="I21" s="12"/>
      <c r="J21" s="12"/>
      <c r="K21" s="13">
        <f t="shared" si="1"/>
        <v>68580</v>
      </c>
      <c r="L21" s="14"/>
      <c r="M21" s="14"/>
      <c r="N21" s="14"/>
      <c r="O21" s="15">
        <f>SUM(L21:N21)</f>
        <v>0</v>
      </c>
      <c r="P21" s="15"/>
      <c r="Q21" s="16"/>
      <c r="R21" s="17"/>
      <c r="S21" s="17"/>
      <c r="T21" s="18"/>
      <c r="U21" s="22"/>
    </row>
    <row r="22" spans="1:21" s="2" customFormat="1" ht="15" x14ac:dyDescent="0.25">
      <c r="A22" s="7" t="s">
        <v>54</v>
      </c>
      <c r="B22" s="20" t="s">
        <v>55</v>
      </c>
      <c r="C22" s="9" t="s">
        <v>56</v>
      </c>
      <c r="D22" s="10">
        <f>K22+O22+Q22+R22</f>
        <v>74676</v>
      </c>
      <c r="E22" s="11"/>
      <c r="F22" s="12"/>
      <c r="G22" s="12">
        <v>74676</v>
      </c>
      <c r="H22" s="12"/>
      <c r="I22" s="12"/>
      <c r="J22" s="12"/>
      <c r="K22" s="13">
        <f t="shared" si="1"/>
        <v>74676</v>
      </c>
      <c r="L22" s="14"/>
      <c r="M22" s="14"/>
      <c r="N22" s="14"/>
      <c r="O22" s="15">
        <f>SUM(L22:N22)</f>
        <v>0</v>
      </c>
      <c r="P22" s="15"/>
      <c r="Q22" s="16"/>
      <c r="R22" s="17"/>
      <c r="S22" s="17"/>
      <c r="T22" s="18"/>
      <c r="U22" s="22"/>
    </row>
    <row r="23" spans="1:21" s="2" customFormat="1" ht="30" x14ac:dyDescent="0.25">
      <c r="A23" s="7" t="s">
        <v>57</v>
      </c>
      <c r="B23" s="20" t="s">
        <v>58</v>
      </c>
      <c r="C23" s="9" t="s">
        <v>59</v>
      </c>
      <c r="D23" s="10">
        <f>K23+O23+Q23+R23</f>
        <v>8183244</v>
      </c>
      <c r="E23" s="11"/>
      <c r="F23" s="12"/>
      <c r="G23" s="12">
        <f>6807673-5279229</f>
        <v>1528444</v>
      </c>
      <c r="H23" s="12"/>
      <c r="I23" s="12"/>
      <c r="J23" s="12"/>
      <c r="K23" s="13">
        <f t="shared" si="1"/>
        <v>1528444</v>
      </c>
      <c r="L23" s="14">
        <v>3860800</v>
      </c>
      <c r="M23" s="14">
        <v>2794000</v>
      </c>
      <c r="N23" s="14"/>
      <c r="O23" s="15">
        <f>SUM(L23:N23)</f>
        <v>6654800</v>
      </c>
      <c r="P23" s="15"/>
      <c r="Q23" s="16"/>
      <c r="R23" s="17"/>
      <c r="S23" s="17"/>
      <c r="T23" s="23"/>
      <c r="U23" s="22"/>
    </row>
    <row r="24" spans="1:21" s="2" customFormat="1" ht="15" x14ac:dyDescent="0.25">
      <c r="A24" s="7" t="s">
        <v>60</v>
      </c>
      <c r="B24" s="20" t="s">
        <v>61</v>
      </c>
      <c r="C24" s="9" t="s">
        <v>62</v>
      </c>
      <c r="D24" s="10">
        <f>K24+O24+Q24+R24</f>
        <v>1000000</v>
      </c>
      <c r="E24" s="11"/>
      <c r="F24" s="12"/>
      <c r="G24" s="12"/>
      <c r="H24" s="12"/>
      <c r="I24" s="12"/>
      <c r="J24" s="12"/>
      <c r="K24" s="13"/>
      <c r="L24" s="14"/>
      <c r="M24" s="14"/>
      <c r="N24" s="14">
        <v>1000000</v>
      </c>
      <c r="O24" s="15">
        <f>SUM(L24:N24)</f>
        <v>1000000</v>
      </c>
      <c r="P24" s="15"/>
      <c r="Q24" s="16"/>
      <c r="R24" s="17"/>
      <c r="S24" s="17"/>
      <c r="T24" s="23"/>
      <c r="U24" s="22"/>
    </row>
    <row r="25" spans="1:21" s="2" customFormat="1" ht="15" x14ac:dyDescent="0.25">
      <c r="A25" s="7" t="s">
        <v>63</v>
      </c>
      <c r="B25" s="20" t="s">
        <v>64</v>
      </c>
      <c r="C25" s="9" t="s">
        <v>65</v>
      </c>
      <c r="D25" s="10">
        <f t="shared" si="0"/>
        <v>1981302</v>
      </c>
      <c r="E25" s="11"/>
      <c r="F25" s="12"/>
      <c r="G25" s="12">
        <v>1981302</v>
      </c>
      <c r="H25" s="14"/>
      <c r="I25" s="12"/>
      <c r="J25" s="12"/>
      <c r="K25" s="13">
        <f t="shared" ref="K25:K36" si="2">SUM(E25:I25)</f>
        <v>1981302</v>
      </c>
      <c r="L25" s="14"/>
      <c r="M25" s="14"/>
      <c r="N25" s="14"/>
      <c r="O25" s="15"/>
      <c r="P25" s="15"/>
      <c r="Q25" s="16"/>
      <c r="R25" s="17"/>
      <c r="S25" s="17"/>
      <c r="T25" s="23"/>
      <c r="U25" s="22"/>
    </row>
    <row r="26" spans="1:21" s="2" customFormat="1" ht="15" x14ac:dyDescent="0.25">
      <c r="A26" s="7" t="s">
        <v>66</v>
      </c>
      <c r="B26" s="20" t="s">
        <v>67</v>
      </c>
      <c r="C26" s="9" t="s">
        <v>68</v>
      </c>
      <c r="D26" s="10">
        <f t="shared" si="0"/>
        <v>232410</v>
      </c>
      <c r="E26" s="11"/>
      <c r="F26" s="12"/>
      <c r="G26" s="12">
        <v>232410</v>
      </c>
      <c r="H26" s="14"/>
      <c r="I26" s="12"/>
      <c r="J26" s="12"/>
      <c r="K26" s="13">
        <f t="shared" si="2"/>
        <v>232410</v>
      </c>
      <c r="L26" s="14"/>
      <c r="M26" s="14"/>
      <c r="N26" s="14"/>
      <c r="O26" s="15"/>
      <c r="P26" s="15"/>
      <c r="Q26" s="16"/>
      <c r="R26" s="17"/>
      <c r="S26" s="17"/>
      <c r="T26" s="23"/>
      <c r="U26" s="22"/>
    </row>
    <row r="27" spans="1:21" s="2" customFormat="1" ht="30" x14ac:dyDescent="0.25">
      <c r="A27" s="7" t="s">
        <v>69</v>
      </c>
      <c r="B27" s="20" t="s">
        <v>70</v>
      </c>
      <c r="C27" s="9" t="s">
        <v>71</v>
      </c>
      <c r="D27" s="10">
        <f t="shared" si="0"/>
        <v>145854982</v>
      </c>
      <c r="E27" s="11">
        <v>2060800</v>
      </c>
      <c r="F27" s="12">
        <v>319100</v>
      </c>
      <c r="G27" s="12">
        <v>27545618</v>
      </c>
      <c r="H27" s="14"/>
      <c r="I27" s="12"/>
      <c r="J27" s="12"/>
      <c r="K27" s="13">
        <f t="shared" si="2"/>
        <v>29925518</v>
      </c>
      <c r="L27" s="14">
        <v>91590550</v>
      </c>
      <c r="M27" s="14">
        <f>23830914+508000</f>
        <v>24338914</v>
      </c>
      <c r="N27" s="14"/>
      <c r="O27" s="15">
        <f>SUM(L27:N27)</f>
        <v>115929464</v>
      </c>
      <c r="P27" s="15"/>
      <c r="Q27" s="16"/>
      <c r="R27" s="17"/>
      <c r="S27" s="17"/>
      <c r="T27" s="23">
        <v>1</v>
      </c>
      <c r="U27" s="22">
        <v>1</v>
      </c>
    </row>
    <row r="28" spans="1:21" s="2" customFormat="1" ht="15" x14ac:dyDescent="0.25">
      <c r="A28" s="7" t="s">
        <v>72</v>
      </c>
      <c r="B28" s="20" t="s">
        <v>73</v>
      </c>
      <c r="C28" s="9" t="s">
        <v>74</v>
      </c>
      <c r="D28" s="10">
        <f t="shared" si="0"/>
        <v>177800</v>
      </c>
      <c r="E28" s="11"/>
      <c r="F28" s="12"/>
      <c r="G28" s="12">
        <v>177800</v>
      </c>
      <c r="H28" s="14"/>
      <c r="I28" s="12"/>
      <c r="J28" s="12"/>
      <c r="K28" s="13">
        <f t="shared" si="2"/>
        <v>177800</v>
      </c>
      <c r="L28" s="14"/>
      <c r="M28" s="14"/>
      <c r="N28" s="14"/>
      <c r="O28" s="15">
        <f t="shared" ref="O28:O36" si="3">SUM(L28:N28)</f>
        <v>0</v>
      </c>
      <c r="P28" s="15"/>
      <c r="Q28" s="16"/>
      <c r="R28" s="17"/>
      <c r="S28" s="17"/>
      <c r="T28" s="23"/>
      <c r="U28" s="22"/>
    </row>
    <row r="29" spans="1:21" s="2" customFormat="1" ht="31.5" customHeight="1" x14ac:dyDescent="0.25">
      <c r="A29" s="7" t="s">
        <v>75</v>
      </c>
      <c r="B29" s="20" t="s">
        <v>76</v>
      </c>
      <c r="C29" s="9" t="s">
        <v>77</v>
      </c>
      <c r="D29" s="10">
        <f t="shared" si="0"/>
        <v>675000</v>
      </c>
      <c r="E29" s="11"/>
      <c r="F29" s="12"/>
      <c r="G29" s="12"/>
      <c r="H29" s="12"/>
      <c r="I29" s="12">
        <v>675000</v>
      </c>
      <c r="J29" s="12"/>
      <c r="K29" s="13">
        <f t="shared" si="2"/>
        <v>675000</v>
      </c>
      <c r="L29" s="14"/>
      <c r="M29" s="14"/>
      <c r="N29" s="14"/>
      <c r="O29" s="15">
        <f t="shared" si="3"/>
        <v>0</v>
      </c>
      <c r="P29" s="15"/>
      <c r="Q29" s="16"/>
      <c r="R29" s="17"/>
      <c r="S29" s="17"/>
      <c r="T29" s="23"/>
      <c r="U29" s="22"/>
    </row>
    <row r="30" spans="1:21" s="2" customFormat="1" ht="15" x14ac:dyDescent="0.25">
      <c r="A30" s="7" t="s">
        <v>78</v>
      </c>
      <c r="B30" s="20" t="s">
        <v>79</v>
      </c>
      <c r="C30" s="9" t="s">
        <v>80</v>
      </c>
      <c r="D30" s="10">
        <f t="shared" si="0"/>
        <v>1114079</v>
      </c>
      <c r="E30" s="11">
        <v>753840</v>
      </c>
      <c r="F30" s="12">
        <v>116780</v>
      </c>
      <c r="G30" s="12">
        <v>63500</v>
      </c>
      <c r="H30" s="12"/>
      <c r="I30" s="12"/>
      <c r="J30" s="12"/>
      <c r="K30" s="13">
        <f t="shared" si="2"/>
        <v>934120</v>
      </c>
      <c r="L30" s="14">
        <v>179959</v>
      </c>
      <c r="M30" s="14"/>
      <c r="N30" s="14"/>
      <c r="O30" s="15">
        <f t="shared" si="3"/>
        <v>179959</v>
      </c>
      <c r="P30" s="15"/>
      <c r="Q30" s="16"/>
      <c r="R30" s="17"/>
      <c r="S30" s="17"/>
      <c r="T30" s="23">
        <v>0.2</v>
      </c>
      <c r="U30" s="22">
        <v>0.2</v>
      </c>
    </row>
    <row r="31" spans="1:21" s="2" customFormat="1" ht="30" x14ac:dyDescent="0.25">
      <c r="A31" s="7" t="s">
        <v>81</v>
      </c>
      <c r="B31" s="20" t="s">
        <v>82</v>
      </c>
      <c r="C31" s="9" t="s">
        <v>83</v>
      </c>
      <c r="D31" s="10">
        <f t="shared" si="0"/>
        <v>3461864</v>
      </c>
      <c r="E31" s="11">
        <v>2030720</v>
      </c>
      <c r="F31" s="12">
        <v>357164</v>
      </c>
      <c r="G31" s="12">
        <v>1073980</v>
      </c>
      <c r="H31" s="12"/>
      <c r="I31" s="12"/>
      <c r="J31" s="12"/>
      <c r="K31" s="13">
        <f t="shared" si="2"/>
        <v>3461864</v>
      </c>
      <c r="L31" s="14"/>
      <c r="M31" s="14"/>
      <c r="N31" s="14"/>
      <c r="O31" s="15">
        <f t="shared" si="3"/>
        <v>0</v>
      </c>
      <c r="P31" s="15"/>
      <c r="Q31" s="16"/>
      <c r="R31" s="17"/>
      <c r="S31" s="17"/>
      <c r="T31" s="23">
        <f>0.3</f>
        <v>0.3</v>
      </c>
      <c r="U31" s="22">
        <f>T31</f>
        <v>0.3</v>
      </c>
    </row>
    <row r="32" spans="1:21" s="2" customFormat="1" ht="15" x14ac:dyDescent="0.25">
      <c r="A32" s="7" t="s">
        <v>84</v>
      </c>
      <c r="B32" s="20" t="s">
        <v>85</v>
      </c>
      <c r="C32" s="9" t="s">
        <v>86</v>
      </c>
      <c r="D32" s="10">
        <f t="shared" si="0"/>
        <v>227900</v>
      </c>
      <c r="E32" s="11">
        <v>200000</v>
      </c>
      <c r="F32" s="12">
        <v>27900</v>
      </c>
      <c r="G32" s="12"/>
      <c r="H32" s="12"/>
      <c r="I32" s="12"/>
      <c r="J32" s="12"/>
      <c r="K32" s="13">
        <f t="shared" si="2"/>
        <v>227900</v>
      </c>
      <c r="L32" s="14"/>
      <c r="M32" s="14"/>
      <c r="N32" s="14"/>
      <c r="O32" s="15">
        <f t="shared" si="3"/>
        <v>0</v>
      </c>
      <c r="P32" s="15"/>
      <c r="Q32" s="16"/>
      <c r="R32" s="17"/>
      <c r="S32" s="17"/>
      <c r="T32" s="23"/>
      <c r="U32" s="22"/>
    </row>
    <row r="33" spans="1:21" s="2" customFormat="1" ht="15" x14ac:dyDescent="0.25">
      <c r="A33" s="7" t="s">
        <v>87</v>
      </c>
      <c r="B33" s="20" t="s">
        <v>88</v>
      </c>
      <c r="C33" s="9" t="s">
        <v>89</v>
      </c>
      <c r="D33" s="10">
        <f t="shared" si="0"/>
        <v>160000</v>
      </c>
      <c r="E33" s="11"/>
      <c r="F33" s="12"/>
      <c r="G33" s="12"/>
      <c r="H33" s="12"/>
      <c r="I33" s="12">
        <f>120000+40000</f>
        <v>160000</v>
      </c>
      <c r="J33" s="12"/>
      <c r="K33" s="13">
        <f t="shared" si="2"/>
        <v>160000</v>
      </c>
      <c r="L33" s="14"/>
      <c r="M33" s="14"/>
      <c r="N33" s="14"/>
      <c r="O33" s="15">
        <f t="shared" si="3"/>
        <v>0</v>
      </c>
      <c r="P33" s="15"/>
      <c r="Q33" s="16"/>
      <c r="R33" s="17"/>
      <c r="S33" s="17"/>
      <c r="T33" s="23"/>
      <c r="U33" s="22"/>
    </row>
    <row r="34" spans="1:21" s="2" customFormat="1" ht="15" x14ac:dyDescent="0.25">
      <c r="A34" s="7" t="s">
        <v>90</v>
      </c>
      <c r="B34" s="20" t="s">
        <v>91</v>
      </c>
      <c r="C34" s="9" t="s">
        <v>92</v>
      </c>
      <c r="D34" s="10">
        <f t="shared" si="0"/>
        <v>25253206</v>
      </c>
      <c r="E34" s="11"/>
      <c r="F34" s="12"/>
      <c r="G34" s="12">
        <v>5100352</v>
      </c>
      <c r="H34" s="12"/>
      <c r="I34" s="12"/>
      <c r="J34" s="12"/>
      <c r="K34" s="13">
        <f t="shared" si="2"/>
        <v>5100352</v>
      </c>
      <c r="L34" s="14"/>
      <c r="M34" s="14">
        <v>20152854</v>
      </c>
      <c r="N34" s="14"/>
      <c r="O34" s="15">
        <f t="shared" si="3"/>
        <v>20152854</v>
      </c>
      <c r="P34" s="15"/>
      <c r="Q34" s="16"/>
      <c r="R34" s="17"/>
      <c r="S34" s="17"/>
      <c r="T34" s="23"/>
      <c r="U34" s="22"/>
    </row>
    <row r="35" spans="1:21" s="2" customFormat="1" ht="15" x14ac:dyDescent="0.25">
      <c r="A35" s="7" t="s">
        <v>93</v>
      </c>
      <c r="B35" s="20">
        <v>107052</v>
      </c>
      <c r="C35" s="24" t="s">
        <v>94</v>
      </c>
      <c r="D35" s="10">
        <f t="shared" si="0"/>
        <v>132050</v>
      </c>
      <c r="E35" s="11"/>
      <c r="F35" s="12"/>
      <c r="G35" s="12">
        <v>132050</v>
      </c>
      <c r="H35" s="12"/>
      <c r="I35" s="12"/>
      <c r="J35" s="12"/>
      <c r="K35" s="13">
        <f t="shared" si="2"/>
        <v>132050</v>
      </c>
      <c r="L35" s="14"/>
      <c r="M35" s="14"/>
      <c r="N35" s="14"/>
      <c r="O35" s="15">
        <f t="shared" si="3"/>
        <v>0</v>
      </c>
      <c r="P35" s="15"/>
      <c r="Q35" s="16"/>
      <c r="R35" s="17"/>
      <c r="S35" s="17"/>
      <c r="T35" s="23"/>
      <c r="U35" s="22"/>
    </row>
    <row r="36" spans="1:21" s="2" customFormat="1" ht="27.75" customHeight="1" thickBot="1" x14ac:dyDescent="0.3">
      <c r="A36" s="7" t="s">
        <v>95</v>
      </c>
      <c r="B36" s="20">
        <v>107060</v>
      </c>
      <c r="C36" s="9" t="s">
        <v>96</v>
      </c>
      <c r="D36" s="10">
        <f t="shared" si="0"/>
        <v>3029280</v>
      </c>
      <c r="E36" s="11"/>
      <c r="F36" s="12"/>
      <c r="G36" s="12">
        <v>589280</v>
      </c>
      <c r="H36" s="12">
        <v>2410000</v>
      </c>
      <c r="I36" s="12">
        <v>30000</v>
      </c>
      <c r="J36" s="12"/>
      <c r="K36" s="13">
        <f t="shared" si="2"/>
        <v>3029280</v>
      </c>
      <c r="L36" s="14"/>
      <c r="M36" s="14"/>
      <c r="N36" s="14"/>
      <c r="O36" s="15">
        <f t="shared" si="3"/>
        <v>0</v>
      </c>
      <c r="P36" s="15"/>
      <c r="Q36" s="16"/>
      <c r="R36" s="17"/>
      <c r="S36" s="17"/>
      <c r="T36" s="18"/>
      <c r="U36" s="22"/>
    </row>
    <row r="37" spans="1:21" ht="15" thickBot="1" x14ac:dyDescent="0.25">
      <c r="A37" s="25" t="s">
        <v>97</v>
      </c>
      <c r="B37" s="26"/>
      <c r="C37" s="27" t="s">
        <v>98</v>
      </c>
      <c r="D37" s="28">
        <f t="shared" ref="D37:U37" si="4">SUM(D15:D36)</f>
        <v>259968431</v>
      </c>
      <c r="E37" s="28">
        <f t="shared" si="4"/>
        <v>18035024</v>
      </c>
      <c r="F37" s="28">
        <f t="shared" si="4"/>
        <v>3015342</v>
      </c>
      <c r="G37" s="28">
        <f t="shared" si="4"/>
        <v>44923307</v>
      </c>
      <c r="H37" s="28">
        <f t="shared" si="4"/>
        <v>2410000</v>
      </c>
      <c r="I37" s="28">
        <f>SUM(I15:I36)</f>
        <v>2659600</v>
      </c>
      <c r="J37" s="28">
        <f>SUM(J15:J36)</f>
        <v>12154461</v>
      </c>
      <c r="K37" s="28">
        <f>SUM(K15:K36)</f>
        <v>83197734</v>
      </c>
      <c r="L37" s="28">
        <f t="shared" si="4"/>
        <v>95957909</v>
      </c>
      <c r="M37" s="28">
        <f t="shared" si="4"/>
        <v>78533622</v>
      </c>
      <c r="N37" s="28">
        <f t="shared" si="4"/>
        <v>1000000</v>
      </c>
      <c r="O37" s="28">
        <f t="shared" si="4"/>
        <v>175491531</v>
      </c>
      <c r="P37" s="28">
        <f t="shared" si="4"/>
        <v>1279166</v>
      </c>
      <c r="Q37" s="28">
        <f t="shared" si="4"/>
        <v>0</v>
      </c>
      <c r="R37" s="28">
        <f t="shared" si="4"/>
        <v>0</v>
      </c>
      <c r="S37" s="28">
        <f t="shared" si="4"/>
        <v>1279166</v>
      </c>
      <c r="T37" s="29">
        <f t="shared" si="4"/>
        <v>2</v>
      </c>
      <c r="U37" s="29">
        <f t="shared" si="4"/>
        <v>2</v>
      </c>
    </row>
    <row r="38" spans="1:21" ht="14.25" x14ac:dyDescent="0.2">
      <c r="A38" s="30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3"/>
    </row>
    <row r="39" spans="1:21" ht="15" x14ac:dyDescent="0.25">
      <c r="A39" s="34" t="s">
        <v>99</v>
      </c>
      <c r="B39" s="20" t="s">
        <v>91</v>
      </c>
      <c r="C39" s="9" t="s">
        <v>92</v>
      </c>
      <c r="D39" s="35">
        <f>K39+O39+Q39+R39</f>
        <v>8087168</v>
      </c>
      <c r="E39" s="36">
        <v>3226600</v>
      </c>
      <c r="F39" s="12">
        <v>484299</v>
      </c>
      <c r="G39" s="12">
        <f>3960350-10000+415919</f>
        <v>4366269</v>
      </c>
      <c r="H39" s="12"/>
      <c r="I39" s="12"/>
      <c r="J39" s="12"/>
      <c r="K39" s="13">
        <f>SUM(E39:I39)</f>
        <v>8077168</v>
      </c>
      <c r="L39" s="14">
        <v>10000</v>
      </c>
      <c r="M39" s="14"/>
      <c r="N39" s="14"/>
      <c r="O39" s="15">
        <f>SUM(L39:N39)</f>
        <v>10000</v>
      </c>
      <c r="P39" s="15"/>
      <c r="Q39" s="16"/>
      <c r="R39" s="17"/>
      <c r="S39" s="17"/>
      <c r="T39" s="23">
        <v>1</v>
      </c>
      <c r="U39" s="22">
        <v>1</v>
      </c>
    </row>
    <row r="40" spans="1:21" ht="19.5" customHeight="1" x14ac:dyDescent="0.25">
      <c r="A40" s="34" t="s">
        <v>100</v>
      </c>
      <c r="B40" s="20" t="s">
        <v>101</v>
      </c>
      <c r="C40" s="9" t="s">
        <v>102</v>
      </c>
      <c r="D40" s="37">
        <f>K40+O40+Q40+R40</f>
        <v>1998818</v>
      </c>
      <c r="E40" s="36">
        <v>774384</v>
      </c>
      <c r="F40" s="12">
        <v>116232</v>
      </c>
      <c r="G40" s="12">
        <f>1008381-2400+99821</f>
        <v>1105802</v>
      </c>
      <c r="H40" s="12"/>
      <c r="I40" s="12"/>
      <c r="J40" s="12"/>
      <c r="K40" s="13">
        <f>SUM(E40:I40)</f>
        <v>1996418</v>
      </c>
      <c r="L40" s="14">
        <v>2400</v>
      </c>
      <c r="M40" s="14"/>
      <c r="N40" s="14"/>
      <c r="O40" s="15">
        <f>SUM(L40:N40)</f>
        <v>2400</v>
      </c>
      <c r="P40" s="15"/>
      <c r="Q40" s="16"/>
      <c r="R40" s="17"/>
      <c r="S40" s="17"/>
      <c r="T40" s="23"/>
      <c r="U40" s="22"/>
    </row>
    <row r="41" spans="1:21" ht="15" x14ac:dyDescent="0.25">
      <c r="A41" s="7" t="s">
        <v>103</v>
      </c>
      <c r="B41" s="20" t="s">
        <v>104</v>
      </c>
      <c r="C41" s="38" t="s">
        <v>105</v>
      </c>
      <c r="D41" s="37">
        <f>K41+O41+Q41+R41</f>
        <v>1778382</v>
      </c>
      <c r="E41" s="36">
        <v>645320</v>
      </c>
      <c r="F41" s="12">
        <v>96860</v>
      </c>
      <c r="G41" s="12">
        <f>953019-2000+83183</f>
        <v>1034202</v>
      </c>
      <c r="H41" s="12"/>
      <c r="I41" s="12"/>
      <c r="J41" s="12"/>
      <c r="K41" s="13">
        <f>SUM(E41:I41)</f>
        <v>1776382</v>
      </c>
      <c r="L41" s="14">
        <v>2000</v>
      </c>
      <c r="M41" s="14"/>
      <c r="N41" s="14"/>
      <c r="O41" s="15">
        <f>SUM(L41:N41)</f>
        <v>2000</v>
      </c>
      <c r="P41" s="15"/>
      <c r="Q41" s="16"/>
      <c r="R41" s="17"/>
      <c r="S41" s="17"/>
      <c r="T41" s="23"/>
      <c r="U41" s="22"/>
    </row>
    <row r="42" spans="1:21" ht="15.75" thickBot="1" x14ac:dyDescent="0.3">
      <c r="A42" s="7" t="s">
        <v>106</v>
      </c>
      <c r="B42" s="39" t="s">
        <v>107</v>
      </c>
      <c r="C42" s="40" t="s">
        <v>108</v>
      </c>
      <c r="D42" s="41">
        <f>K42+O42+Q42+R42</f>
        <v>4888480</v>
      </c>
      <c r="E42" s="42">
        <v>1806896</v>
      </c>
      <c r="F42" s="43">
        <v>271207</v>
      </c>
      <c r="G42" s="43">
        <f>2577462-5599+232915</f>
        <v>2804778</v>
      </c>
      <c r="H42" s="43"/>
      <c r="I42" s="43"/>
      <c r="J42" s="43"/>
      <c r="K42" s="44">
        <f>SUM(E42:I42)</f>
        <v>4882881</v>
      </c>
      <c r="L42" s="45">
        <v>5599</v>
      </c>
      <c r="M42" s="45"/>
      <c r="N42" s="45"/>
      <c r="O42" s="46">
        <f>SUM(L42:N42)</f>
        <v>5599</v>
      </c>
      <c r="P42" s="46"/>
      <c r="Q42" s="47"/>
      <c r="R42" s="48"/>
      <c r="S42" s="48"/>
      <c r="T42" s="21">
        <v>1</v>
      </c>
      <c r="U42" s="49">
        <v>1</v>
      </c>
    </row>
    <row r="43" spans="1:21" ht="16.5" customHeight="1" thickBot="1" x14ac:dyDescent="0.3">
      <c r="A43" s="7" t="s">
        <v>109</v>
      </c>
      <c r="B43" s="50"/>
      <c r="C43" s="51" t="s">
        <v>110</v>
      </c>
      <c r="D43" s="52">
        <f t="shared" ref="D43:U43" si="5">D40+D41+D42+D39</f>
        <v>16752848</v>
      </c>
      <c r="E43" s="52">
        <f t="shared" si="5"/>
        <v>6453200</v>
      </c>
      <c r="F43" s="52">
        <f t="shared" si="5"/>
        <v>968598</v>
      </c>
      <c r="G43" s="52">
        <f t="shared" si="5"/>
        <v>9311051</v>
      </c>
      <c r="H43" s="52">
        <f t="shared" si="5"/>
        <v>0</v>
      </c>
      <c r="I43" s="52">
        <f t="shared" si="5"/>
        <v>0</v>
      </c>
      <c r="J43" s="52">
        <f t="shared" si="5"/>
        <v>0</v>
      </c>
      <c r="K43" s="52">
        <f t="shared" si="5"/>
        <v>16732849</v>
      </c>
      <c r="L43" s="52">
        <f t="shared" si="5"/>
        <v>19999</v>
      </c>
      <c r="M43" s="52">
        <f t="shared" si="5"/>
        <v>0</v>
      </c>
      <c r="N43" s="52">
        <f t="shared" si="5"/>
        <v>0</v>
      </c>
      <c r="O43" s="52">
        <f t="shared" si="5"/>
        <v>19999</v>
      </c>
      <c r="P43" s="52">
        <f t="shared" si="5"/>
        <v>0</v>
      </c>
      <c r="Q43" s="52">
        <f t="shared" si="5"/>
        <v>0</v>
      </c>
      <c r="R43" s="52">
        <f t="shared" si="5"/>
        <v>0</v>
      </c>
      <c r="S43" s="52">
        <f t="shared" si="5"/>
        <v>0</v>
      </c>
      <c r="T43" s="53">
        <f t="shared" si="5"/>
        <v>2</v>
      </c>
      <c r="U43" s="53">
        <f t="shared" si="5"/>
        <v>2</v>
      </c>
    </row>
    <row r="44" spans="1:21" ht="21.75" customHeight="1" thickBot="1" x14ac:dyDescent="0.3">
      <c r="A44" s="54" t="s">
        <v>111</v>
      </c>
      <c r="B44" s="50"/>
      <c r="C44" s="55" t="s">
        <v>112</v>
      </c>
      <c r="D44" s="52">
        <f t="shared" ref="D44:U44" si="6">D37+D43</f>
        <v>276721279</v>
      </c>
      <c r="E44" s="52">
        <f t="shared" si="6"/>
        <v>24488224</v>
      </c>
      <c r="F44" s="52">
        <f t="shared" si="6"/>
        <v>3983940</v>
      </c>
      <c r="G44" s="52">
        <f t="shared" si="6"/>
        <v>54234358</v>
      </c>
      <c r="H44" s="52">
        <f t="shared" si="6"/>
        <v>2410000</v>
      </c>
      <c r="I44" s="52">
        <f t="shared" si="6"/>
        <v>2659600</v>
      </c>
      <c r="J44" s="52">
        <f t="shared" si="6"/>
        <v>12154461</v>
      </c>
      <c r="K44" s="52">
        <f t="shared" si="6"/>
        <v>99930583</v>
      </c>
      <c r="L44" s="52">
        <f t="shared" si="6"/>
        <v>95977908</v>
      </c>
      <c r="M44" s="52">
        <f t="shared" si="6"/>
        <v>78533622</v>
      </c>
      <c r="N44" s="52">
        <f t="shared" si="6"/>
        <v>1000000</v>
      </c>
      <c r="O44" s="52">
        <f t="shared" si="6"/>
        <v>175511530</v>
      </c>
      <c r="P44" s="52">
        <f t="shared" si="6"/>
        <v>1279166</v>
      </c>
      <c r="Q44" s="52">
        <f t="shared" si="6"/>
        <v>0</v>
      </c>
      <c r="R44" s="52">
        <f t="shared" si="6"/>
        <v>0</v>
      </c>
      <c r="S44" s="52">
        <f t="shared" si="6"/>
        <v>1279166</v>
      </c>
      <c r="T44" s="53">
        <f t="shared" si="6"/>
        <v>4</v>
      </c>
      <c r="U44" s="53">
        <f t="shared" si="6"/>
        <v>4</v>
      </c>
    </row>
    <row r="46" spans="1:21" x14ac:dyDescent="0.2">
      <c r="D46" s="56"/>
      <c r="K46" s="56"/>
    </row>
    <row r="47" spans="1:21" x14ac:dyDescent="0.2">
      <c r="D47" s="56"/>
      <c r="K47" s="56"/>
    </row>
  </sheetData>
  <mergeCells count="34">
    <mergeCell ref="B7:U7"/>
    <mergeCell ref="A1:U1"/>
    <mergeCell ref="A2:U2"/>
    <mergeCell ref="B3:R3"/>
    <mergeCell ref="B4:U4"/>
    <mergeCell ref="B6:U6"/>
    <mergeCell ref="B8:U8"/>
    <mergeCell ref="T9:U9"/>
    <mergeCell ref="A10:A14"/>
    <mergeCell ref="B10:B14"/>
    <mergeCell ref="C10:C14"/>
    <mergeCell ref="D10:D14"/>
    <mergeCell ref="E10:S10"/>
    <mergeCell ref="T10:U10"/>
    <mergeCell ref="E11:K11"/>
    <mergeCell ref="L11:O11"/>
    <mergeCell ref="P11:S11"/>
    <mergeCell ref="T11:U11"/>
    <mergeCell ref="E12:E14"/>
    <mergeCell ref="F12:F14"/>
    <mergeCell ref="G12:G14"/>
    <mergeCell ref="H12:H14"/>
    <mergeCell ref="I12:I14"/>
    <mergeCell ref="J12:J14"/>
    <mergeCell ref="K12:K14"/>
    <mergeCell ref="L12:L14"/>
    <mergeCell ref="S12:S14"/>
    <mergeCell ref="T13:U14"/>
    <mergeCell ref="M12:M14"/>
    <mergeCell ref="N12:N14"/>
    <mergeCell ref="O12:O14"/>
    <mergeCell ref="P12:P14"/>
    <mergeCell ref="Q12:Q14"/>
    <mergeCell ref="R12:R14"/>
  </mergeCells>
  <printOptions horizontalCentered="1"/>
  <pageMargins left="0" right="0" top="0" bottom="0" header="0.51181102362204722" footer="0.51181102362204722"/>
  <pageSetup paperSize="8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2021-06-22T06:18:38Z</dcterms:created>
  <dcterms:modified xsi:type="dcterms:W3CDTF">2021-06-22T08:13:32Z</dcterms:modified>
</cp:coreProperties>
</file>