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9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H46" i="1"/>
  <c r="O46" i="1" s="1"/>
  <c r="O45" i="1"/>
  <c r="O44" i="1"/>
  <c r="O43" i="1"/>
  <c r="O42" i="1"/>
  <c r="O41" i="1"/>
  <c r="O40" i="1"/>
  <c r="O39" i="1"/>
  <c r="O38" i="1"/>
  <c r="H38" i="1"/>
  <c r="M37" i="1"/>
  <c r="D37" i="1"/>
  <c r="O37" i="1" s="1"/>
  <c r="O36" i="1"/>
  <c r="H35" i="1"/>
  <c r="D35" i="1"/>
  <c r="O35" i="1" s="1"/>
  <c r="N33" i="1"/>
  <c r="M33" i="1"/>
  <c r="L33" i="1"/>
  <c r="K33" i="1"/>
  <c r="J33" i="1"/>
  <c r="I33" i="1"/>
  <c r="H33" i="1"/>
  <c r="G33" i="1"/>
  <c r="F33" i="1"/>
  <c r="D33" i="1"/>
  <c r="C33" i="1"/>
  <c r="O33" i="1" s="1"/>
  <c r="N32" i="1"/>
  <c r="M32" i="1"/>
  <c r="L32" i="1"/>
  <c r="L48" i="1" s="1"/>
  <c r="K32" i="1"/>
  <c r="J32" i="1"/>
  <c r="I32" i="1"/>
  <c r="H32" i="1"/>
  <c r="H48" i="1" s="1"/>
  <c r="G32" i="1"/>
  <c r="F32" i="1"/>
  <c r="E32" i="1"/>
  <c r="D32" i="1"/>
  <c r="D48" i="1" s="1"/>
  <c r="C32" i="1"/>
  <c r="O32" i="1" s="1"/>
  <c r="N31" i="1"/>
  <c r="M31" i="1"/>
  <c r="M48" i="1" s="1"/>
  <c r="L31" i="1"/>
  <c r="K31" i="1"/>
  <c r="K48" i="1" s="1"/>
  <c r="J31" i="1"/>
  <c r="J48" i="1" s="1"/>
  <c r="I31" i="1"/>
  <c r="I48" i="1" s="1"/>
  <c r="H31" i="1"/>
  <c r="G31" i="1"/>
  <c r="G48" i="1" s="1"/>
  <c r="F31" i="1"/>
  <c r="F48" i="1" s="1"/>
  <c r="E31" i="1"/>
  <c r="E48" i="1" s="1"/>
  <c r="D31" i="1"/>
  <c r="C31" i="1"/>
  <c r="C48" i="1" s="1"/>
  <c r="N30" i="1"/>
  <c r="N48" i="1" s="1"/>
  <c r="I30" i="1"/>
  <c r="O26" i="1"/>
  <c r="O25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O23" i="1"/>
  <c r="O22" i="1"/>
  <c r="O21" i="1"/>
  <c r="O20" i="1"/>
  <c r="O19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28" i="1" l="1"/>
  <c r="O30" i="1"/>
  <c r="C28" i="1"/>
  <c r="C49" i="1" s="1"/>
  <c r="D27" i="1" s="1"/>
  <c r="D28" i="1" s="1"/>
  <c r="D49" i="1" s="1"/>
  <c r="E27" i="1" s="1"/>
  <c r="E28" i="1" s="1"/>
  <c r="E49" i="1" s="1"/>
  <c r="F27" i="1" s="1"/>
  <c r="F28" i="1" s="1"/>
  <c r="F49" i="1" s="1"/>
  <c r="G27" i="1" s="1"/>
  <c r="G28" i="1" s="1"/>
  <c r="G49" i="1" s="1"/>
  <c r="H27" i="1" s="1"/>
  <c r="H28" i="1" s="1"/>
  <c r="H49" i="1" s="1"/>
  <c r="I27" i="1" s="1"/>
  <c r="I28" i="1" s="1"/>
  <c r="I49" i="1" s="1"/>
  <c r="J27" i="1" s="1"/>
  <c r="J28" i="1" s="1"/>
  <c r="J49" i="1" s="1"/>
  <c r="K27" i="1" s="1"/>
  <c r="K28" i="1" s="1"/>
  <c r="K49" i="1" s="1"/>
  <c r="L27" i="1" s="1"/>
  <c r="L28" i="1" s="1"/>
  <c r="L49" i="1" s="1"/>
  <c r="M27" i="1" s="1"/>
  <c r="M28" i="1" s="1"/>
  <c r="M49" i="1" s="1"/>
  <c r="N27" i="1" s="1"/>
  <c r="N28" i="1" s="1"/>
  <c r="N49" i="1" s="1"/>
  <c r="O31" i="1"/>
  <c r="O48" i="1" l="1"/>
</calcChain>
</file>

<file path=xl/sharedStrings.xml><?xml version="1.0" encoding="utf-8"?>
<sst xmlns="http://schemas.openxmlformats.org/spreadsheetml/2006/main" count="77" uniqueCount="75">
  <si>
    <t>11. melléklet a 3/2021. (II.15.) önkormányzati rendelethez</t>
  </si>
  <si>
    <t>SITKE KÖZSÉG ÖNKORMÁNYZATA</t>
  </si>
  <si>
    <t>ELŐIRÁNYZAT-FELHASZNÁLÁSI ÜTEMTERVE</t>
  </si>
  <si>
    <t>2021. év</t>
  </si>
  <si>
    <t>( Ft-ban)</t>
  </si>
  <si>
    <t>sor-</t>
  </si>
  <si>
    <t>Megnevezés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</si>
  <si>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</si>
  <si>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</si>
  <si>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</si>
  <si>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</si>
  <si>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</si>
  <si>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</si>
  <si>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</si>
  <si>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</si>
  <si>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</si>
  <si>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</si>
  <si>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</si>
  <si>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</si>
  <si>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</si>
  <si>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szám</t>
  </si>
  <si>
    <t xml:space="preserve"> Bevételek</t>
  </si>
  <si>
    <t>1.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</si>
  <si>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</si>
  <si>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</si>
  <si>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</si>
  <si>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</si>
  <si>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</si>
  <si>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</si>
  <si>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</si>
  <si>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</si>
  <si>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</si>
  <si>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</si>
  <si>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célú átvett pénzeszközök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</si>
  <si>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</si>
  <si>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</si>
  <si>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7.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</si>
  <si>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</si>
  <si>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</si>
  <si>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</si>
  <si>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8.</t>
  </si>
  <si>
    <t>előző évi pénzmaradvány igénybevétele</t>
  </si>
  <si>
    <t>9.</t>
  </si>
  <si>
    <t>Előző havi maradvány</t>
  </si>
  <si>
    <t>Bevételek összesen:</t>
  </si>
  <si>
    <t xml:space="preserve"> Kiadások</t>
  </si>
  <si>
    <t>10.</t>
  </si>
  <si>
    <t>személyi juttatások</t>
  </si>
  <si>
    <t>11.</t>
  </si>
  <si>
    <t>munkaadókat terhelő járulékok és szociális hozzájárulási adó</t>
  </si>
  <si>
    <t>12.</t>
  </si>
  <si>
    <t>dologi kiadások</t>
  </si>
  <si>
    <t>13.</t>
  </si>
  <si>
    <t>ellátottak juttatásai</t>
  </si>
  <si>
    <t>14.</t>
  </si>
  <si>
    <t>Egyéb működési kiadások</t>
  </si>
  <si>
    <t xml:space="preserve"> - államháztartáson belülre</t>
  </si>
  <si>
    <t xml:space="preserve"> - államháztartáson kívülre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</si>
  <si>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</si>
  <si>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</si>
  <si>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</si>
  <si>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</si>
  <si>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</si>
  <si>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</si>
  <si>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</si>
  <si>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</si>
  <si>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-Áht-n belüli megelőlegezések visszafizetése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</si>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</sst>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\ _F_t_-;\-* #,##0.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/>
    <xf numFmtId="165" fontId="4" fillId="0" borderId="0" xfId="1" applyNumberFormat="1" applyFont="1"/>
    <xf numFmtId="165" fontId="4" fillId="0" borderId="0" xfId="1" applyNumberFormat="1" applyFont="1" applyBorder="1"/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65" fontId="4" fillId="0" borderId="1" xfId="1" applyNumberFormat="1" applyFont="1" applyBorder="1"/>
    <xf numFmtId="165" fontId="4" fillId="0" borderId="3" xfId="1" applyNumberFormat="1" applyFont="1" applyBorder="1"/>
    <xf numFmtId="165" fontId="4" fillId="0" borderId="4" xfId="1" applyNumberFormat="1" applyFont="1" applyBorder="1"/>
    <xf numFmtId="165" fontId="4" fillId="0" borderId="5" xfId="1" applyNumberFormat="1" applyFont="1" applyBorder="1"/>
    <xf numFmtId="165" fontId="3" fillId="0" borderId="5" xfId="1" applyNumberFormat="1" applyFont="1" applyBorder="1"/>
    <xf numFmtId="165" fontId="3" fillId="0" borderId="4" xfId="1" applyNumberFormat="1" applyFont="1" applyBorder="1"/>
    <xf numFmtId="165" fontId="3" fillId="0" borderId="1" xfId="1" applyNumberFormat="1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165" fontId="3" fillId="0" borderId="11" xfId="1" applyNumberFormat="1" applyFont="1" applyBorder="1"/>
    <xf numFmtId="165" fontId="3" fillId="0" borderId="13" xfId="1" applyNumberFormat="1" applyFont="1" applyBorder="1"/>
    <xf numFmtId="165" fontId="3" fillId="0" borderId="14" xfId="1" applyNumberFormat="1" applyFont="1" applyBorder="1"/>
    <xf numFmtId="165" fontId="3" fillId="0" borderId="15" xfId="1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165" fontId="3" fillId="0" borderId="17" xfId="1" applyNumberFormat="1" applyFont="1" applyBorder="1"/>
    <xf numFmtId="165" fontId="3" fillId="0" borderId="18" xfId="1" applyNumberFormat="1" applyFont="1" applyBorder="1"/>
    <xf numFmtId="165" fontId="3" fillId="0" borderId="0" xfId="0" applyNumberFormat="1" applyFont="1"/>
    <xf numFmtId="0" fontId="3" fillId="0" borderId="17" xfId="0" applyFont="1" applyBorder="1"/>
    <xf numFmtId="165" fontId="5" fillId="0" borderId="17" xfId="1" applyNumberFormat="1" applyFont="1" applyBorder="1"/>
    <xf numFmtId="165" fontId="6" fillId="0" borderId="17" xfId="1" applyNumberFormat="1" applyFont="1" applyFill="1" applyBorder="1"/>
    <xf numFmtId="165" fontId="6" fillId="0" borderId="19" xfId="1" applyNumberFormat="1" applyFont="1" applyFill="1" applyBorder="1"/>
    <xf numFmtId="165" fontId="5" fillId="0" borderId="17" xfId="1" applyNumberFormat="1" applyFont="1" applyFill="1" applyBorder="1"/>
    <xf numFmtId="165" fontId="5" fillId="0" borderId="19" xfId="1" applyNumberFormat="1" applyFont="1" applyFill="1" applyBorder="1"/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7" fillId="0" borderId="22" xfId="0" applyFont="1" applyBorder="1"/>
    <xf numFmtId="165" fontId="7" fillId="0" borderId="23" xfId="1" applyNumberFormat="1" applyFont="1" applyBorder="1"/>
    <xf numFmtId="165" fontId="7" fillId="0" borderId="22" xfId="1" applyNumberFormat="1" applyFont="1" applyBorder="1"/>
    <xf numFmtId="165" fontId="7" fillId="0" borderId="0" xfId="0" applyNumberFormat="1" applyFont="1"/>
    <xf numFmtId="0" fontId="7" fillId="0" borderId="0" xfId="0" applyFont="1"/>
    <xf numFmtId="0" fontId="3" fillId="0" borderId="24" xfId="0" applyFont="1" applyBorder="1" applyAlignment="1">
      <alignment horizontal="center"/>
    </xf>
    <xf numFmtId="0" fontId="4" fillId="0" borderId="25" xfId="0" applyFont="1" applyBorder="1"/>
    <xf numFmtId="165" fontId="3" fillId="0" borderId="26" xfId="1" applyNumberFormat="1" applyFont="1" applyBorder="1"/>
    <xf numFmtId="0" fontId="3" fillId="0" borderId="17" xfId="0" quotePrefix="1" applyFont="1" applyBorder="1"/>
    <xf numFmtId="1" fontId="7" fillId="0" borderId="0" xfId="0" applyNumberFormat="1" applyFont="1"/>
    <xf numFmtId="0" fontId="3" fillId="0" borderId="22" xfId="0" applyFont="1" applyBorder="1"/>
    <xf numFmtId="0" fontId="4" fillId="0" borderId="27" xfId="0" applyFont="1" applyBorder="1"/>
    <xf numFmtId="165" fontId="3" fillId="0" borderId="28" xfId="1" applyNumberFormat="1" applyFont="1" applyBorder="1"/>
    <xf numFmtId="165" fontId="3" fillId="0" borderId="29" xfId="1" applyNumberFormat="1" applyFont="1" applyBorder="1"/>
    <xf numFmtId="166" fontId="3" fillId="0" borderId="0" xfId="1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5"/>
  <sheetViews>
    <sheetView tabSelected="1" workbookViewId="0">
      <selection sqref="A1:O1"/>
    </sheetView>
  </sheetViews>
  <sheetFormatPr defaultRowHeight="15.75" x14ac:dyDescent="0.25"/>
  <cols>
    <col min="1" max="1" width="5.140625" style="1" customWidth="1"/>
    <col min="2" max="2" width="43.5703125" style="1" customWidth="1"/>
    <col min="3" max="3" width="17.5703125" style="5" customWidth="1"/>
    <col min="4" max="4" width="18" style="5" customWidth="1"/>
    <col min="5" max="5" width="17.42578125" style="5" customWidth="1"/>
    <col min="6" max="6" width="16.85546875" style="5" customWidth="1"/>
    <col min="7" max="7" width="16.5703125" style="5" customWidth="1"/>
    <col min="8" max="8" width="16.85546875" style="5" customWidth="1"/>
    <col min="9" max="9" width="17.7109375" style="5" customWidth="1"/>
    <col min="10" max="10" width="17.140625" style="5" customWidth="1"/>
    <col min="11" max="11" width="16.85546875" style="5" customWidth="1"/>
    <col min="12" max="12" width="17" style="5" customWidth="1"/>
    <col min="13" max="13" width="16.5703125" style="5" customWidth="1"/>
    <col min="14" max="14" width="17.7109375" style="5" customWidth="1"/>
    <col min="15" max="15" width="16.5703125" style="5" customWidth="1"/>
    <col min="16" max="17" width="15.5703125" style="1" bestFit="1" customWidth="1"/>
    <col min="18" max="18" width="12.5703125" style="1" bestFit="1" customWidth="1"/>
    <col min="19" max="16384" width="9.140625" style="1"/>
  </cols>
  <sheetData>
    <row r="1" spans="1:15" ht="19.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" customForma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4" spans="1:15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5">
      <c r="B6" s="58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x14ac:dyDescent="0.25">
      <c r="B7" s="58" t="s">
        <v>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x14ac:dyDescent="0.25">
      <c r="B8" s="58" t="s">
        <v>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6.5" thickBot="1" x14ac:dyDescent="0.3">
      <c r="C9" s="3"/>
      <c r="D9" s="3"/>
      <c r="E9" s="3"/>
      <c r="F9" s="4"/>
      <c r="G9" s="3"/>
      <c r="H9" s="3"/>
      <c r="I9" s="3"/>
      <c r="J9" s="3"/>
      <c r="O9" s="6" t="s">
        <v>4</v>
      </c>
    </row>
    <row r="10" spans="1:15" x14ac:dyDescent="0.25">
      <c r="A10" s="7" t="s">
        <v>5</v>
      </c>
      <c r="B10" s="8"/>
      <c r="C10" s="9"/>
      <c r="D10" s="10"/>
      <c r="E10" s="11"/>
      <c r="F10" s="12"/>
      <c r="G10" s="12"/>
      <c r="H10" s="12"/>
      <c r="I10" s="12"/>
      <c r="J10" s="12"/>
      <c r="K10" s="13"/>
      <c r="L10" s="13"/>
      <c r="M10" s="13"/>
      <c r="N10" s="14"/>
      <c r="O10" s="15"/>
    </row>
    <row r="11" spans="1:15" x14ac:dyDescent="0.25">
      <c r="A11" s="16"/>
      <c r="B11" s="17" t="s">
        <v>6</v>
      </c>
      <c r="C11" s="18" t="s">
        <v>7</v>
      </c>
      <c r="D11" s="19" t="s">
        <v>8</v>
      </c>
      <c r="E11" s="20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15</v>
      </c>
      <c r="L11" s="21" t="s">
        <v>16</v>
      </c>
      <c r="M11" s="21" t="s">
        <v>17</v>
      </c>
      <c r="N11" s="20" t="s">
        <v>18</v>
      </c>
      <c r="O11" s="22" t="s">
        <v>19</v>
      </c>
    </row>
    <row r="12" spans="1:15" ht="16.5" thickBot="1" x14ac:dyDescent="0.3">
      <c r="A12" s="23" t="s">
        <v>20</v>
      </c>
      <c r="B12" s="24"/>
      <c r="C12" s="25"/>
      <c r="D12" s="26"/>
      <c r="E12" s="27"/>
      <c r="F12" s="28"/>
      <c r="G12" s="28"/>
      <c r="H12" s="28"/>
      <c r="I12" s="28"/>
      <c r="J12" s="28"/>
      <c r="K12" s="28"/>
      <c r="L12" s="28"/>
      <c r="M12" s="28"/>
      <c r="N12" s="27"/>
      <c r="O12" s="25"/>
    </row>
    <row r="13" spans="1:15" ht="28.5" customHeight="1" x14ac:dyDescent="0.25">
      <c r="A13" s="29"/>
      <c r="B13" s="30" t="s">
        <v>21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ht="28.5" customHeight="1" x14ac:dyDescent="0.25">
      <c r="A14" s="29" t="s">
        <v>22</v>
      </c>
      <c r="B14" s="30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28.5" customHeight="1" x14ac:dyDescent="0.25">
      <c r="A15" s="29"/>
      <c r="B15" s="30" t="s">
        <v>24</v>
      </c>
      <c r="C15" s="31">
        <f>2243614+756325-364911-92809+42542</f>
        <v>2584761</v>
      </c>
      <c r="D15" s="31">
        <f>2243614+756325-364911-92809+42542-7479</f>
        <v>2577282</v>
      </c>
      <c r="E15" s="31">
        <f>2243614+756325-364911-92809+42542</f>
        <v>2584761</v>
      </c>
      <c r="F15" s="31">
        <f>2243614+756325-364911-92809+42542</f>
        <v>2584761</v>
      </c>
      <c r="G15" s="31">
        <f>2243614+756325-364911-92809+42542</f>
        <v>2584761</v>
      </c>
      <c r="H15" s="31">
        <f>2243614+756325-364911-92809+142542</f>
        <v>2684761</v>
      </c>
      <c r="I15" s="31">
        <f>2243614+756325-364911-92809+142542+55585</f>
        <v>2740346</v>
      </c>
      <c r="J15" s="31">
        <f>2243614+756325-364911-92809+142542+55585</f>
        <v>2740346</v>
      </c>
      <c r="K15" s="31">
        <f>2243614+756325-364911-92809+142542+55585</f>
        <v>2740346</v>
      </c>
      <c r="L15" s="31">
        <f>2243614+756325-364911-92809+142542+55585</f>
        <v>2740346</v>
      </c>
      <c r="M15" s="31">
        <f>2243614+756325-364911-92809+234736+42542+55585</f>
        <v>2875082</v>
      </c>
      <c r="N15" s="31">
        <f>2243614+756325-364911-92809+234736+42542+8+55585</f>
        <v>2875090</v>
      </c>
      <c r="O15" s="32">
        <f>SUM(C15:N15)</f>
        <v>32312643</v>
      </c>
    </row>
    <row r="16" spans="1:15" ht="28.5" customHeight="1" x14ac:dyDescent="0.25">
      <c r="A16" s="29"/>
      <c r="B16" s="30" t="s">
        <v>25</v>
      </c>
      <c r="C16" s="31">
        <v>109500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>
        <f>SUM(C16:N16)</f>
        <v>109500</v>
      </c>
    </row>
    <row r="17" spans="1:18" x14ac:dyDescent="0.25">
      <c r="A17" s="29" t="s">
        <v>26</v>
      </c>
      <c r="B17" s="30" t="s">
        <v>27</v>
      </c>
      <c r="C17" s="31">
        <f>(12+44+32+31)*1000</f>
        <v>119000</v>
      </c>
      <c r="D17" s="31">
        <f>(19+12+118+253+31)*1000</f>
        <v>433000</v>
      </c>
      <c r="E17" s="31">
        <f>(1127+11+220+382+31)*1000+37000</f>
        <v>1808000</v>
      </c>
      <c r="F17" s="31">
        <f>(9+12+76+34+31+100)*1000</f>
        <v>262000</v>
      </c>
      <c r="G17" s="31">
        <f>(408+12+48+35+31-300)*1000</f>
        <v>234000</v>
      </c>
      <c r="H17" s="31">
        <f>(46+12+20+19+31)*1000</f>
        <v>128000</v>
      </c>
      <c r="I17" s="31">
        <f>(12+2+2+31)*1000</f>
        <v>47000</v>
      </c>
      <c r="J17" s="31">
        <f>(12+137+146+31)*1000</f>
        <v>326000</v>
      </c>
      <c r="K17" s="31">
        <f>(1188+11+601+31)*1000-5000</f>
        <v>1826000</v>
      </c>
      <c r="L17" s="31">
        <f>(10+12+27+35+31)*1000+150000</f>
        <v>265000</v>
      </c>
      <c r="M17" s="31">
        <f>(252+11+76+12+31)*1000</f>
        <v>382000</v>
      </c>
      <c r="N17" s="31">
        <f>(141+11+34+15+29)*1000</f>
        <v>230000</v>
      </c>
      <c r="O17" s="32">
        <f t="shared" ref="O17:O26" si="0">SUM(C17:N17)</f>
        <v>6060000</v>
      </c>
    </row>
    <row r="18" spans="1:18" x14ac:dyDescent="0.25">
      <c r="A18" s="29" t="s">
        <v>28</v>
      </c>
      <c r="B18" s="30" t="s">
        <v>29</v>
      </c>
      <c r="C18" s="31">
        <f>840000+76550+148376</f>
        <v>1064926</v>
      </c>
      <c r="D18" s="31">
        <f t="shared" ref="D18:N18" si="1">840000+76550+148376</f>
        <v>1064926</v>
      </c>
      <c r="E18" s="31">
        <f t="shared" si="1"/>
        <v>1064926</v>
      </c>
      <c r="F18" s="31">
        <f t="shared" si="1"/>
        <v>1064926</v>
      </c>
      <c r="G18" s="31">
        <f t="shared" si="1"/>
        <v>1064926</v>
      </c>
      <c r="H18" s="31">
        <f>840000+76550+148376+1375571</f>
        <v>2440497</v>
      </c>
      <c r="I18" s="31">
        <f t="shared" si="1"/>
        <v>1064926</v>
      </c>
      <c r="J18" s="31">
        <f t="shared" si="1"/>
        <v>1064926</v>
      </c>
      <c r="K18" s="31">
        <f t="shared" si="1"/>
        <v>1064926</v>
      </c>
      <c r="L18" s="31">
        <f t="shared" si="1"/>
        <v>1064926</v>
      </c>
      <c r="M18" s="31">
        <f>840000+76550+148376+25572</f>
        <v>1090498</v>
      </c>
      <c r="N18" s="31">
        <f t="shared" si="1"/>
        <v>1064926</v>
      </c>
      <c r="O18" s="32">
        <f t="shared" si="0"/>
        <v>14180255</v>
      </c>
      <c r="Q18" s="33"/>
      <c r="R18" s="33"/>
    </row>
    <row r="19" spans="1:18" x14ac:dyDescent="0.25">
      <c r="A19" s="29" t="s">
        <v>30</v>
      </c>
      <c r="B19" s="34" t="s">
        <v>31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2">
        <f t="shared" si="0"/>
        <v>0</v>
      </c>
    </row>
    <row r="20" spans="1:18" x14ac:dyDescent="0.25">
      <c r="A20" s="29" t="s">
        <v>32</v>
      </c>
      <c r="B20" s="34" t="s">
        <v>33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2">
        <f t="shared" si="0"/>
        <v>0</v>
      </c>
    </row>
    <row r="21" spans="1:18" ht="31.5" x14ac:dyDescent="0.25">
      <c r="A21" s="29"/>
      <c r="B21" s="30" t="s">
        <v>34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2">
        <f t="shared" si="0"/>
        <v>0</v>
      </c>
    </row>
    <row r="22" spans="1:18" ht="17.25" customHeight="1" x14ac:dyDescent="0.25">
      <c r="A22" s="29"/>
      <c r="B22" s="30" t="s">
        <v>35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2">
        <f t="shared" si="0"/>
        <v>0</v>
      </c>
    </row>
    <row r="23" spans="1:18" x14ac:dyDescent="0.25">
      <c r="A23" s="29" t="s">
        <v>36</v>
      </c>
      <c r="B23" s="34" t="s">
        <v>37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2">
        <f t="shared" si="0"/>
        <v>0</v>
      </c>
    </row>
    <row r="24" spans="1:18" ht="47.25" x14ac:dyDescent="0.25">
      <c r="A24" s="29"/>
      <c r="B24" s="40" t="s">
        <v>38</v>
      </c>
      <c r="C24" s="38">
        <f>27125</f>
        <v>27125</v>
      </c>
      <c r="D24" s="38">
        <f>27125</f>
        <v>27125</v>
      </c>
      <c r="E24" s="38">
        <f>27125</f>
        <v>27125</v>
      </c>
      <c r="F24" s="38">
        <f>27125</f>
        <v>27125</v>
      </c>
      <c r="G24" s="38">
        <f>27125</f>
        <v>27125</v>
      </c>
      <c r="H24" s="38">
        <f>27125</f>
        <v>27125</v>
      </c>
      <c r="I24" s="38">
        <f>27125</f>
        <v>27125</v>
      </c>
      <c r="J24" s="38">
        <f>27125</f>
        <v>27125</v>
      </c>
      <c r="K24" s="38">
        <f>27125</f>
        <v>27125</v>
      </c>
      <c r="L24" s="38">
        <f>27025</f>
        <v>27025</v>
      </c>
      <c r="M24" s="38">
        <f>27025</f>
        <v>27025</v>
      </c>
      <c r="N24" s="38">
        <f>27025</f>
        <v>27025</v>
      </c>
      <c r="O24" s="32">
        <f t="shared" si="0"/>
        <v>325200</v>
      </c>
    </row>
    <row r="25" spans="1:18" x14ac:dyDescent="0.25">
      <c r="A25" s="29"/>
      <c r="B25" s="30" t="s">
        <v>39</v>
      </c>
      <c r="C25" s="38">
        <v>117445161</v>
      </c>
      <c r="D25" s="38"/>
      <c r="E25" s="38">
        <v>23478400</v>
      </c>
      <c r="F25" s="38"/>
      <c r="G25" s="38"/>
      <c r="H25" s="38"/>
      <c r="I25" s="38"/>
      <c r="J25" s="38"/>
      <c r="K25" s="38"/>
      <c r="L25" s="38"/>
      <c r="M25" s="38"/>
      <c r="N25" s="39"/>
      <c r="O25" s="32">
        <f t="shared" si="0"/>
        <v>140923561</v>
      </c>
    </row>
    <row r="26" spans="1:18" x14ac:dyDescent="0.25">
      <c r="A26" s="29" t="s">
        <v>40</v>
      </c>
      <c r="B26" s="34" t="s">
        <v>41</v>
      </c>
      <c r="C26" s="38"/>
      <c r="D26" s="38">
        <v>67900331</v>
      </c>
      <c r="E26" s="38"/>
      <c r="F26" s="38">
        <v>1270000</v>
      </c>
      <c r="G26" s="38">
        <v>987000</v>
      </c>
      <c r="H26" s="38">
        <v>12652789</v>
      </c>
      <c r="I26" s="38"/>
      <c r="J26" s="38"/>
      <c r="K26" s="38"/>
      <c r="L26" s="38"/>
      <c r="M26" s="38"/>
      <c r="N26" s="39"/>
      <c r="O26" s="32">
        <f t="shared" si="0"/>
        <v>82810120</v>
      </c>
    </row>
    <row r="27" spans="1:18" ht="16.5" thickBot="1" x14ac:dyDescent="0.3">
      <c r="A27" s="41" t="s">
        <v>42</v>
      </c>
      <c r="B27" s="42" t="s">
        <v>43</v>
      </c>
      <c r="C27" s="38"/>
      <c r="D27" s="38">
        <f>C49</f>
        <v>58543082</v>
      </c>
      <c r="E27" s="38">
        <f t="shared" ref="E27:N27" si="2">D49</f>
        <v>91348137</v>
      </c>
      <c r="F27" s="38">
        <f t="shared" si="2"/>
        <v>94372412</v>
      </c>
      <c r="G27" s="38">
        <f t="shared" si="2"/>
        <v>67582971</v>
      </c>
      <c r="H27" s="38">
        <f t="shared" si="2"/>
        <v>67560640</v>
      </c>
      <c r="I27" s="38">
        <f t="shared" si="2"/>
        <v>39102619</v>
      </c>
      <c r="J27" s="38">
        <f t="shared" si="2"/>
        <v>14691190</v>
      </c>
      <c r="K27" s="38">
        <f t="shared" si="2"/>
        <v>7374644</v>
      </c>
      <c r="L27" s="38">
        <f t="shared" si="2"/>
        <v>5495898</v>
      </c>
      <c r="M27" s="38">
        <f t="shared" si="2"/>
        <v>4795902</v>
      </c>
      <c r="N27" s="38">
        <f t="shared" si="2"/>
        <v>3748867</v>
      </c>
      <c r="O27" s="32"/>
    </row>
    <row r="28" spans="1:18" s="47" customFormat="1" ht="27.75" customHeight="1" thickBot="1" x14ac:dyDescent="0.3">
      <c r="A28" s="43"/>
      <c r="B28" s="43" t="s">
        <v>44</v>
      </c>
      <c r="C28" s="44">
        <f t="shared" ref="C28:N28" si="3">SUM(C15:C27)</f>
        <v>121350473</v>
      </c>
      <c r="D28" s="44">
        <f t="shared" si="3"/>
        <v>130545746</v>
      </c>
      <c r="E28" s="44">
        <f t="shared" si="3"/>
        <v>120311349</v>
      </c>
      <c r="F28" s="44">
        <f t="shared" si="3"/>
        <v>99581224</v>
      </c>
      <c r="G28" s="44">
        <f t="shared" si="3"/>
        <v>72480783</v>
      </c>
      <c r="H28" s="44">
        <f t="shared" si="3"/>
        <v>85493812</v>
      </c>
      <c r="I28" s="44">
        <f t="shared" si="3"/>
        <v>42982016</v>
      </c>
      <c r="J28" s="44">
        <f t="shared" si="3"/>
        <v>18849587</v>
      </c>
      <c r="K28" s="44">
        <f t="shared" si="3"/>
        <v>13033041</v>
      </c>
      <c r="L28" s="44">
        <f t="shared" si="3"/>
        <v>9593195</v>
      </c>
      <c r="M28" s="44">
        <f t="shared" si="3"/>
        <v>9170507</v>
      </c>
      <c r="N28" s="44">
        <f t="shared" si="3"/>
        <v>7945908</v>
      </c>
      <c r="O28" s="45">
        <f>SUM(O14:O27)</f>
        <v>276721279</v>
      </c>
      <c r="P28" s="46"/>
    </row>
    <row r="29" spans="1:18" x14ac:dyDescent="0.25">
      <c r="A29" s="48"/>
      <c r="B29" s="49" t="s">
        <v>45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0"/>
    </row>
    <row r="30" spans="1:18" x14ac:dyDescent="0.25">
      <c r="A30" s="29" t="s">
        <v>46</v>
      </c>
      <c r="B30" s="34" t="s">
        <v>47</v>
      </c>
      <c r="C30" s="31">
        <v>1841663</v>
      </c>
      <c r="D30" s="31">
        <v>1841663</v>
      </c>
      <c r="E30" s="31">
        <v>1841663</v>
      </c>
      <c r="F30" s="31">
        <v>1841663</v>
      </c>
      <c r="G30" s="31">
        <v>1841663</v>
      </c>
      <c r="H30" s="31">
        <v>1841663</v>
      </c>
      <c r="I30" s="31">
        <f>1841663+300007</f>
        <v>2141670</v>
      </c>
      <c r="J30" s="31">
        <v>1841663</v>
      </c>
      <c r="K30" s="31">
        <v>1841663</v>
      </c>
      <c r="L30" s="31">
        <v>1841663</v>
      </c>
      <c r="M30" s="31">
        <v>1841663</v>
      </c>
      <c r="N30" s="31">
        <f>1841663+2800000-300000-411739</f>
        <v>3929924</v>
      </c>
      <c r="O30" s="32">
        <f t="shared" ref="O30:O47" si="4">SUM(C30:N30)</f>
        <v>24488224</v>
      </c>
      <c r="P30" s="33"/>
      <c r="Q30" s="33"/>
    </row>
    <row r="31" spans="1:18" ht="31.5" x14ac:dyDescent="0.25">
      <c r="A31" s="29" t="s">
        <v>48</v>
      </c>
      <c r="B31" s="40" t="s">
        <v>49</v>
      </c>
      <c r="C31" s="31">
        <f>324480-45000</f>
        <v>279480</v>
      </c>
      <c r="D31" s="31">
        <f t="shared" ref="D31:M31" si="5">324480-45000</f>
        <v>279480</v>
      </c>
      <c r="E31" s="31">
        <f t="shared" si="5"/>
        <v>279480</v>
      </c>
      <c r="F31" s="31">
        <f t="shared" si="5"/>
        <v>279480</v>
      </c>
      <c r="G31" s="31">
        <f t="shared" si="5"/>
        <v>279480</v>
      </c>
      <c r="H31" s="31">
        <f t="shared" si="5"/>
        <v>279480</v>
      </c>
      <c r="I31" s="31">
        <f>324480-45000+247676</f>
        <v>527156</v>
      </c>
      <c r="J31" s="31">
        <f t="shared" si="5"/>
        <v>279480</v>
      </c>
      <c r="K31" s="31">
        <f t="shared" si="5"/>
        <v>279480</v>
      </c>
      <c r="L31" s="31">
        <f t="shared" si="5"/>
        <v>279480</v>
      </c>
      <c r="M31" s="31">
        <f t="shared" si="5"/>
        <v>279480</v>
      </c>
      <c r="N31" s="31">
        <f>324480+437504-100000</f>
        <v>661984</v>
      </c>
      <c r="O31" s="32">
        <f t="shared" si="4"/>
        <v>3983940</v>
      </c>
      <c r="Q31" s="33"/>
    </row>
    <row r="32" spans="1:18" x14ac:dyDescent="0.25">
      <c r="A32" s="29" t="s">
        <v>50</v>
      </c>
      <c r="B32" s="34" t="s">
        <v>51</v>
      </c>
      <c r="C32" s="31">
        <f>1745000+650000+246248</f>
        <v>2641248</v>
      </c>
      <c r="D32" s="31">
        <f>1745000+200000+650000+38</f>
        <v>2595038</v>
      </c>
      <c r="E32" s="31">
        <f>1745000+700000</f>
        <v>2445000</v>
      </c>
      <c r="F32" s="31">
        <f>1745000+699000+23755110</f>
        <v>26199110</v>
      </c>
      <c r="G32" s="31">
        <f>1745000+699000</f>
        <v>2444000</v>
      </c>
      <c r="H32" s="31">
        <f>1745000+5100352+650000-5279229+254000+831838</f>
        <v>3301961</v>
      </c>
      <c r="I32" s="31">
        <f>1745000+699000</f>
        <v>2444000</v>
      </c>
      <c r="J32" s="31">
        <f>1745000+699000</f>
        <v>2444000</v>
      </c>
      <c r="K32" s="31">
        <f>1745000+686000</f>
        <v>2431000</v>
      </c>
      <c r="L32" s="31">
        <f>1745000+680000</f>
        <v>2425000</v>
      </c>
      <c r="M32" s="31">
        <f>1745000+695000</f>
        <v>2440000</v>
      </c>
      <c r="N32" s="31">
        <f>1745000+699000</f>
        <v>2444000</v>
      </c>
      <c r="O32" s="32">
        <f t="shared" si="4"/>
        <v>54254357</v>
      </c>
      <c r="P32" s="33"/>
      <c r="Q32" s="33"/>
    </row>
    <row r="33" spans="1:19" x14ac:dyDescent="0.25">
      <c r="A33" s="29" t="s">
        <v>52</v>
      </c>
      <c r="B33" s="34" t="s">
        <v>53</v>
      </c>
      <c r="C33" s="31">
        <f>150000-20000</f>
        <v>130000</v>
      </c>
      <c r="D33" s="31">
        <f>150000-30000</f>
        <v>120000</v>
      </c>
      <c r="E33" s="31">
        <v>150000</v>
      </c>
      <c r="F33" s="31">
        <f>150000-10000</f>
        <v>140000</v>
      </c>
      <c r="G33" s="31">
        <f>150000-20000</f>
        <v>130000</v>
      </c>
      <c r="H33" s="31">
        <f>150000-10000</f>
        <v>140000</v>
      </c>
      <c r="I33" s="31">
        <f>150000-20000</f>
        <v>130000</v>
      </c>
      <c r="J33" s="31">
        <f>150000-10000</f>
        <v>140000</v>
      </c>
      <c r="K33" s="31">
        <f>150000-20000</f>
        <v>130000</v>
      </c>
      <c r="L33" s="31">
        <f>150000-10000</f>
        <v>140000</v>
      </c>
      <c r="M33" s="31">
        <f>150000</f>
        <v>150000</v>
      </c>
      <c r="N33" s="31">
        <f>1200000-290000</f>
        <v>910000</v>
      </c>
      <c r="O33" s="32">
        <f t="shared" si="4"/>
        <v>2410000</v>
      </c>
    </row>
    <row r="34" spans="1:19" x14ac:dyDescent="0.25">
      <c r="A34" s="29" t="s">
        <v>54</v>
      </c>
      <c r="B34" s="34" t="s">
        <v>55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9" x14ac:dyDescent="0.25">
      <c r="A35" s="29"/>
      <c r="B35" s="34" t="s">
        <v>56</v>
      </c>
      <c r="C35" s="31">
        <v>75000</v>
      </c>
      <c r="D35" s="31">
        <f>79850+31300</f>
        <v>111150</v>
      </c>
      <c r="E35" s="31"/>
      <c r="F35" s="31"/>
      <c r="H35" s="31">
        <f>74100+74100</f>
        <v>148200</v>
      </c>
      <c r="I35" s="31"/>
      <c r="J35" s="31">
        <v>75000</v>
      </c>
      <c r="K35" s="31">
        <v>1200000</v>
      </c>
      <c r="L35" s="31">
        <v>111150</v>
      </c>
      <c r="M35" s="31">
        <v>74100</v>
      </c>
      <c r="N35" s="31"/>
      <c r="O35" s="32">
        <f t="shared" si="4"/>
        <v>1794600</v>
      </c>
    </row>
    <row r="36" spans="1:19" x14ac:dyDescent="0.25">
      <c r="A36" s="29"/>
      <c r="B36" s="34" t="s">
        <v>57</v>
      </c>
      <c r="C36" s="31">
        <v>40000</v>
      </c>
      <c r="E36" s="31">
        <v>50000</v>
      </c>
      <c r="F36" s="31">
        <v>40000</v>
      </c>
      <c r="G36" s="31"/>
      <c r="H36" s="31"/>
      <c r="I36" s="31">
        <v>40000</v>
      </c>
      <c r="J36" s="31">
        <v>40000</v>
      </c>
      <c r="K36" s="31">
        <v>655000</v>
      </c>
      <c r="L36" s="31"/>
      <c r="M36" s="31"/>
      <c r="N36" s="31"/>
      <c r="O36" s="32">
        <f t="shared" si="4"/>
        <v>865000</v>
      </c>
      <c r="P36" s="33"/>
    </row>
    <row r="37" spans="1:19" x14ac:dyDescent="0.25">
      <c r="A37" s="29" t="s">
        <v>58</v>
      </c>
      <c r="B37" s="34" t="s">
        <v>59</v>
      </c>
      <c r="C37" s="31">
        <v>57800000</v>
      </c>
      <c r="D37" s="31">
        <f>18584000+11780000-19888</f>
        <v>30344112</v>
      </c>
      <c r="E37" s="31">
        <v>101600</v>
      </c>
      <c r="F37" s="31">
        <v>3498000</v>
      </c>
      <c r="G37" s="31">
        <v>225000</v>
      </c>
      <c r="H37" s="31"/>
      <c r="I37" s="31">
        <v>508000</v>
      </c>
      <c r="J37" s="31">
        <v>3860800</v>
      </c>
      <c r="K37" s="31"/>
      <c r="L37" s="31"/>
      <c r="M37" s="31">
        <f>280797-152400</f>
        <v>128397</v>
      </c>
      <c r="N37" s="31"/>
      <c r="O37" s="32">
        <f t="shared" si="4"/>
        <v>96465909</v>
      </c>
    </row>
    <row r="38" spans="1:19" x14ac:dyDescent="0.25">
      <c r="A38" s="29" t="s">
        <v>60</v>
      </c>
      <c r="B38" s="34" t="s">
        <v>61</v>
      </c>
      <c r="C38" s="31"/>
      <c r="D38" s="31">
        <v>2627000</v>
      </c>
      <c r="E38" s="31">
        <v>21071194</v>
      </c>
      <c r="F38" s="31"/>
      <c r="G38" s="31"/>
      <c r="H38" s="31">
        <f>28510000-1254572+1270000</f>
        <v>28525428</v>
      </c>
      <c r="I38" s="31">
        <v>22500000</v>
      </c>
      <c r="J38" s="31">
        <v>2794000</v>
      </c>
      <c r="K38" s="31"/>
      <c r="L38" s="31"/>
      <c r="M38" s="31">
        <v>508000</v>
      </c>
      <c r="N38" s="31"/>
      <c r="O38" s="32">
        <f t="shared" si="4"/>
        <v>78025622</v>
      </c>
    </row>
    <row r="39" spans="1:19" ht="20.25" customHeight="1" x14ac:dyDescent="0.25">
      <c r="A39" s="29" t="s">
        <v>62</v>
      </c>
      <c r="B39" s="34" t="s">
        <v>63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>
        <f t="shared" si="4"/>
        <v>0</v>
      </c>
    </row>
    <row r="40" spans="1:19" ht="20.25" customHeight="1" x14ac:dyDescent="0.25">
      <c r="A40" s="29"/>
      <c r="B40" s="34" t="s">
        <v>56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>
        <f t="shared" si="4"/>
        <v>0</v>
      </c>
    </row>
    <row r="41" spans="1:19" x14ac:dyDescent="0.25">
      <c r="A41" s="29"/>
      <c r="B41" s="34" t="s">
        <v>57</v>
      </c>
      <c r="C41" s="31"/>
      <c r="D41" s="31"/>
      <c r="E41" s="31"/>
      <c r="F41" s="31"/>
      <c r="G41" s="31"/>
      <c r="H41" s="31"/>
      <c r="I41" s="31"/>
      <c r="J41" s="31"/>
      <c r="K41" s="31">
        <v>1000000</v>
      </c>
      <c r="L41" s="31"/>
      <c r="M41" s="31"/>
      <c r="N41" s="31"/>
      <c r="O41" s="32">
        <f t="shared" si="4"/>
        <v>1000000</v>
      </c>
    </row>
    <row r="42" spans="1:19" x14ac:dyDescent="0.25">
      <c r="A42" s="29" t="s">
        <v>64</v>
      </c>
      <c r="B42" s="34" t="s">
        <v>65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>
        <f t="shared" si="4"/>
        <v>0</v>
      </c>
    </row>
    <row r="43" spans="1:19" x14ac:dyDescent="0.25">
      <c r="A43" s="29"/>
      <c r="B43" s="51" t="s">
        <v>66</v>
      </c>
      <c r="C43" s="31"/>
      <c r="D43" s="31">
        <v>1279166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>
        <f t="shared" si="4"/>
        <v>1279166</v>
      </c>
    </row>
    <row r="44" spans="1:19" x14ac:dyDescent="0.25">
      <c r="A44" s="29"/>
      <c r="B44" s="34" t="s">
        <v>67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>
        <f t="shared" si="4"/>
        <v>0</v>
      </c>
    </row>
    <row r="45" spans="1:19" x14ac:dyDescent="0.25">
      <c r="A45" s="29"/>
      <c r="B45" s="34" t="s">
        <v>68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>
        <f t="shared" si="4"/>
        <v>0</v>
      </c>
    </row>
    <row r="46" spans="1:19" x14ac:dyDescent="0.25">
      <c r="A46" s="29" t="s">
        <v>69</v>
      </c>
      <c r="B46" s="34" t="s">
        <v>70</v>
      </c>
      <c r="C46" s="31"/>
      <c r="D46" s="31"/>
      <c r="E46" s="31"/>
      <c r="F46" s="31"/>
      <c r="G46" s="31"/>
      <c r="H46" s="31">
        <f>333510+11820951</f>
        <v>12154461</v>
      </c>
      <c r="I46" s="31"/>
      <c r="J46" s="31"/>
      <c r="K46" s="31"/>
      <c r="L46" s="31"/>
      <c r="M46" s="31"/>
      <c r="N46" s="31"/>
      <c r="O46" s="32">
        <f t="shared" si="4"/>
        <v>12154461</v>
      </c>
      <c r="P46" s="33"/>
    </row>
    <row r="47" spans="1:19" ht="16.5" thickBot="1" x14ac:dyDescent="0.3">
      <c r="A47" s="41" t="s">
        <v>71</v>
      </c>
      <c r="B47" s="42" t="s">
        <v>72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>
        <f t="shared" si="4"/>
        <v>0</v>
      </c>
    </row>
    <row r="48" spans="1:19" s="47" customFormat="1" ht="24" customHeight="1" thickBot="1" x14ac:dyDescent="0.3">
      <c r="A48" s="43"/>
      <c r="B48" s="43" t="s">
        <v>73</v>
      </c>
      <c r="C48" s="44">
        <f t="shared" ref="C48:N48" si="6">SUM(C30:C47)</f>
        <v>62807391</v>
      </c>
      <c r="D48" s="44">
        <f t="shared" si="6"/>
        <v>39197609</v>
      </c>
      <c r="E48" s="44">
        <f t="shared" si="6"/>
        <v>25938937</v>
      </c>
      <c r="F48" s="44">
        <f t="shared" si="6"/>
        <v>31998253</v>
      </c>
      <c r="G48" s="44">
        <f t="shared" si="6"/>
        <v>4920143</v>
      </c>
      <c r="H48" s="44">
        <f t="shared" si="6"/>
        <v>46391193</v>
      </c>
      <c r="I48" s="44">
        <f t="shared" si="6"/>
        <v>28290826</v>
      </c>
      <c r="J48" s="44">
        <f t="shared" si="6"/>
        <v>11474943</v>
      </c>
      <c r="K48" s="44">
        <f t="shared" si="6"/>
        <v>7537143</v>
      </c>
      <c r="L48" s="44">
        <f t="shared" si="6"/>
        <v>4797293</v>
      </c>
      <c r="M48" s="44">
        <f t="shared" si="6"/>
        <v>5421640</v>
      </c>
      <c r="N48" s="44">
        <f t="shared" si="6"/>
        <v>7945908</v>
      </c>
      <c r="O48" s="45">
        <f>SUM(O30:O47)</f>
        <v>276721279</v>
      </c>
      <c r="S48" s="52"/>
    </row>
    <row r="49" spans="1:15" ht="26.25" customHeight="1" thickBot="1" x14ac:dyDescent="0.3">
      <c r="A49" s="53"/>
      <c r="B49" s="54" t="s">
        <v>74</v>
      </c>
      <c r="C49" s="55">
        <f t="shared" ref="C49:N49" si="7">C28-C48</f>
        <v>58543082</v>
      </c>
      <c r="D49" s="55">
        <f t="shared" si="7"/>
        <v>91348137</v>
      </c>
      <c r="E49" s="55">
        <f t="shared" si="7"/>
        <v>94372412</v>
      </c>
      <c r="F49" s="55">
        <f t="shared" si="7"/>
        <v>67582971</v>
      </c>
      <c r="G49" s="55">
        <f t="shared" si="7"/>
        <v>67560640</v>
      </c>
      <c r="H49" s="55">
        <f t="shared" si="7"/>
        <v>39102619</v>
      </c>
      <c r="I49" s="55">
        <f t="shared" si="7"/>
        <v>14691190</v>
      </c>
      <c r="J49" s="55">
        <f t="shared" si="7"/>
        <v>7374644</v>
      </c>
      <c r="K49" s="55">
        <f t="shared" si="7"/>
        <v>5495898</v>
      </c>
      <c r="L49" s="55">
        <f t="shared" si="7"/>
        <v>4795902</v>
      </c>
      <c r="M49" s="55">
        <f t="shared" si="7"/>
        <v>3748867</v>
      </c>
      <c r="N49" s="55">
        <f t="shared" si="7"/>
        <v>0</v>
      </c>
      <c r="O49" s="56"/>
    </row>
    <row r="51" spans="1:15" x14ac:dyDescent="0.2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x14ac:dyDescent="0.25">
      <c r="O52" s="57"/>
    </row>
    <row r="53" spans="1:15" x14ac:dyDescent="0.25">
      <c r="O53" s="57"/>
    </row>
    <row r="54" spans="1:15" x14ac:dyDescent="0.25">
      <c r="O54" s="57"/>
    </row>
    <row r="55" spans="1:15" x14ac:dyDescent="0.25">
      <c r="O55" s="57"/>
    </row>
  </sheetData>
  <mergeCells count="7">
    <mergeCell ref="B8:O8"/>
    <mergeCell ref="A1:O1"/>
    <mergeCell ref="A2:O2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2021-06-22T06:21:16Z</dcterms:created>
  <dcterms:modified xsi:type="dcterms:W3CDTF">2021-06-22T08:14:24Z</dcterms:modified>
</cp:coreProperties>
</file>