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Hivatali Dokumentumok\_KÖZÖS DOKUMENTUMOK\HATÁLYOS RENDELETEK\Borcs\2020\"/>
    </mc:Choice>
  </mc:AlternateContent>
  <bookViews>
    <workbookView xWindow="-120" yWindow="-120" windowWidth="29040" windowHeight="15840" tabRatio="944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Létszám" sheetId="195" r:id="rId9"/>
    <sheet name="8. Adósságk." sheetId="198" r:id="rId10"/>
  </sheets>
  <externalReferences>
    <externalReference r:id="rId11"/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  <definedName name="_xlnm.Print_Area" localSheetId="0">'1. Bevételek'!$A$1:$F$47</definedName>
    <definedName name="_xlnm.Print_Area" localSheetId="2">'2. Kiadások'!$A$1:$F$31</definedName>
  </definedNames>
  <calcPr calcId="191029"/>
</workbook>
</file>

<file path=xl/calcChain.xml><?xml version="1.0" encoding="utf-8"?>
<calcChain xmlns="http://schemas.openxmlformats.org/spreadsheetml/2006/main">
  <c r="D14" i="198" l="1"/>
  <c r="D15" i="198" s="1"/>
  <c r="D13" i="198"/>
  <c r="D12" i="198"/>
  <c r="D11" i="198"/>
  <c r="D10" i="198"/>
  <c r="C20" i="196" l="1"/>
  <c r="C13" i="195"/>
  <c r="G46" i="194"/>
  <c r="G44" i="194"/>
  <c r="G41" i="194"/>
  <c r="G40" i="194" s="1"/>
  <c r="G31" i="194"/>
  <c r="G24" i="194" s="1"/>
  <c r="G21" i="194"/>
  <c r="G16" i="194"/>
  <c r="G14" i="194"/>
  <c r="G13" i="194" s="1"/>
  <c r="G11" i="194"/>
  <c r="G5" i="194"/>
  <c r="G8" i="194" l="1"/>
  <c r="G20" i="194"/>
  <c r="G49" i="194"/>
  <c r="G50" i="194" s="1"/>
  <c r="D12" i="190"/>
  <c r="D10" i="190" s="1"/>
  <c r="D31" i="190"/>
  <c r="D47" i="190"/>
  <c r="D29" i="190"/>
  <c r="D27" i="190"/>
  <c r="D21" i="190"/>
  <c r="D23" i="190" s="1"/>
  <c r="D17" i="190"/>
  <c r="D8" i="190"/>
  <c r="D6" i="190"/>
  <c r="G38" i="194" l="1"/>
  <c r="G52" i="194" s="1"/>
  <c r="D19" i="190"/>
  <c r="D24" i="190" s="1"/>
  <c r="D45" i="190"/>
  <c r="D49" i="190" s="1"/>
  <c r="E20" i="201"/>
  <c r="H20" i="201" s="1"/>
  <c r="G17" i="201"/>
  <c r="E26" i="201"/>
  <c r="H26" i="201" s="1"/>
  <c r="E12" i="201"/>
  <c r="H12" i="201" s="1"/>
  <c r="G32" i="201"/>
  <c r="G25" i="201"/>
  <c r="G28" i="201" s="1"/>
  <c r="G24" i="201"/>
  <c r="G23" i="201"/>
  <c r="G22" i="201"/>
  <c r="G18" i="201"/>
  <c r="G16" i="201"/>
  <c r="H13" i="201"/>
  <c r="G8" i="201"/>
  <c r="G9" i="201"/>
  <c r="H45" i="202"/>
  <c r="H43" i="202"/>
  <c r="H41" i="202"/>
  <c r="H42" i="202" s="1"/>
  <c r="H39" i="202"/>
  <c r="H36" i="202"/>
  <c r="H35" i="202"/>
  <c r="H33" i="202"/>
  <c r="H34" i="202" s="1"/>
  <c r="H25" i="202"/>
  <c r="H26" i="202"/>
  <c r="H27" i="202"/>
  <c r="H28" i="202"/>
  <c r="H29" i="202"/>
  <c r="H30" i="202"/>
  <c r="H31" i="202"/>
  <c r="H24" i="202"/>
  <c r="H19" i="202"/>
  <c r="H20" i="202"/>
  <c r="H18" i="202"/>
  <c r="H17" i="202"/>
  <c r="H14" i="202"/>
  <c r="H13" i="202"/>
  <c r="H12" i="202"/>
  <c r="H11" i="202"/>
  <c r="H40" i="202"/>
  <c r="H44" i="202"/>
  <c r="H7" i="202"/>
  <c r="H8" i="202"/>
  <c r="H9" i="202"/>
  <c r="H6" i="202"/>
  <c r="F32" i="202"/>
  <c r="G32" i="202"/>
  <c r="F15" i="202"/>
  <c r="F16" i="202" s="1"/>
  <c r="G15" i="202"/>
  <c r="G16" i="202" s="1"/>
  <c r="F21" i="202"/>
  <c r="F23" i="202" s="1"/>
  <c r="G21" i="202"/>
  <c r="G23" i="202" s="1"/>
  <c r="F44" i="202"/>
  <c r="G44" i="202"/>
  <c r="F42" i="202"/>
  <c r="F47" i="202" s="1"/>
  <c r="G42" i="202"/>
  <c r="F40" i="202"/>
  <c r="G40" i="202"/>
  <c r="F37" i="202"/>
  <c r="G37" i="202"/>
  <c r="E46" i="202"/>
  <c r="E44" i="202"/>
  <c r="E42" i="202"/>
  <c r="E40" i="202"/>
  <c r="E37" i="202"/>
  <c r="E34" i="202"/>
  <c r="E32" i="202"/>
  <c r="E21" i="202"/>
  <c r="E23" i="202" s="1"/>
  <c r="E15" i="202"/>
  <c r="E10" i="202"/>
  <c r="H10" i="202" s="1"/>
  <c r="E31" i="41"/>
  <c r="H37" i="202" l="1"/>
  <c r="H15" i="202"/>
  <c r="H16" i="202" s="1"/>
  <c r="E47" i="202"/>
  <c r="G47" i="202"/>
  <c r="H32" i="202"/>
  <c r="D50" i="190"/>
  <c r="H47" i="202"/>
  <c r="H21" i="202"/>
  <c r="H23" i="202" s="1"/>
  <c r="H38" i="202" s="1"/>
  <c r="H48" i="202" s="1"/>
  <c r="F38" i="202"/>
  <c r="F48" i="202" s="1"/>
  <c r="E16" i="202"/>
  <c r="E38" i="202" s="1"/>
  <c r="G38" i="202"/>
  <c r="E48" i="202" l="1"/>
  <c r="G48" i="202"/>
  <c r="D30" i="5"/>
  <c r="D29" i="5"/>
  <c r="D28" i="5"/>
  <c r="D27" i="5"/>
  <c r="D26" i="5"/>
  <c r="D25" i="5"/>
  <c r="D24" i="5"/>
  <c r="D23" i="5"/>
  <c r="D22" i="5"/>
  <c r="D21" i="5"/>
  <c r="D20" i="5"/>
  <c r="D18" i="5"/>
  <c r="D17" i="5"/>
  <c r="D16" i="5"/>
  <c r="D15" i="5"/>
  <c r="D9" i="5"/>
  <c r="D14" i="5"/>
  <c r="D13" i="5"/>
  <c r="D12" i="5"/>
  <c r="D11" i="5"/>
  <c r="D10" i="5"/>
  <c r="D8" i="5"/>
  <c r="D7" i="5"/>
  <c r="D6" i="5"/>
  <c r="D5" i="5"/>
  <c r="G18" i="197"/>
  <c r="C24" i="197"/>
  <c r="C20" i="197" s="1"/>
  <c r="C17" i="197"/>
  <c r="C16" i="197"/>
  <c r="C6" i="197"/>
  <c r="G25" i="196"/>
  <c r="G26" i="196"/>
  <c r="G14" i="196"/>
  <c r="G9" i="196"/>
  <c r="G7" i="196"/>
  <c r="C24" i="196"/>
  <c r="C23" i="196"/>
  <c r="G27" i="196" l="1"/>
  <c r="C19" i="196"/>
  <c r="C27" i="196" s="1"/>
  <c r="C19" i="197"/>
  <c r="G8" i="197" l="1"/>
  <c r="G6" i="197"/>
  <c r="G19" i="197" s="1"/>
  <c r="C36" i="197" s="1"/>
  <c r="G36" i="197" l="1"/>
  <c r="G33" i="197"/>
  <c r="G37" i="197"/>
  <c r="G35" i="197" l="1"/>
  <c r="C37" i="197"/>
  <c r="C27" i="197" l="1"/>
  <c r="C26" i="197" s="1"/>
  <c r="C32" i="197" s="1"/>
  <c r="C33" i="197" s="1"/>
  <c r="C35" i="197" s="1"/>
  <c r="G11" i="196" l="1"/>
  <c r="E14" i="5"/>
  <c r="G8" i="196" s="1"/>
  <c r="E22" i="201" l="1"/>
  <c r="H22" i="201" s="1"/>
  <c r="E31" i="201"/>
  <c r="H31" i="201" s="1"/>
  <c r="E30" i="201"/>
  <c r="H30" i="201" s="1"/>
  <c r="H32" i="201" s="1"/>
  <c r="E27" i="201"/>
  <c r="H27" i="201" s="1"/>
  <c r="E25" i="201"/>
  <c r="H25" i="201" s="1"/>
  <c r="E24" i="201"/>
  <c r="H24" i="201" s="1"/>
  <c r="E23" i="201"/>
  <c r="H23" i="201" s="1"/>
  <c r="E19" i="201"/>
  <c r="H19" i="201" s="1"/>
  <c r="E18" i="201"/>
  <c r="H18" i="201" s="1"/>
  <c r="E17" i="201"/>
  <c r="H17" i="201" s="1"/>
  <c r="E15" i="201"/>
  <c r="H15" i="201" s="1"/>
  <c r="E14" i="201"/>
  <c r="H14" i="201" s="1"/>
  <c r="E11" i="201"/>
  <c r="H11" i="201" s="1"/>
  <c r="E10" i="201"/>
  <c r="H10" i="201" s="1"/>
  <c r="E9" i="201"/>
  <c r="H9" i="201" s="1"/>
  <c r="E7" i="201"/>
  <c r="H7" i="201" s="1"/>
  <c r="E6" i="201"/>
  <c r="H6" i="201" s="1"/>
  <c r="E7" i="5"/>
  <c r="G6" i="196" s="1"/>
  <c r="E30" i="5"/>
  <c r="H16" i="201" l="1"/>
  <c r="H28" i="201"/>
  <c r="H8" i="201"/>
  <c r="E32" i="201"/>
  <c r="E28" i="201"/>
  <c r="G21" i="201"/>
  <c r="G29" i="201" s="1"/>
  <c r="E21" i="201"/>
  <c r="E16" i="201"/>
  <c r="E8" i="201"/>
  <c r="G33" i="201" l="1"/>
  <c r="E29" i="201"/>
  <c r="E33" i="201" s="1"/>
  <c r="H21" i="201" l="1"/>
  <c r="H29" i="201" s="1"/>
  <c r="H33" i="201" l="1"/>
  <c r="E36" i="41" l="1"/>
  <c r="E19" i="5" l="1"/>
  <c r="G10" i="196" s="1"/>
  <c r="G18" i="196" s="1"/>
  <c r="G32" i="196" l="1"/>
  <c r="G28" i="196"/>
  <c r="G30" i="196" l="1"/>
  <c r="E39" i="41"/>
  <c r="E41" i="41" l="1"/>
  <c r="E43" i="41"/>
  <c r="E45" i="41"/>
  <c r="E9" i="41"/>
  <c r="C9" i="196" s="1"/>
  <c r="E14" i="41"/>
  <c r="C10" i="196" s="1"/>
  <c r="E26" i="5"/>
  <c r="E27" i="5" s="1"/>
  <c r="E31" i="5" s="1"/>
  <c r="E20" i="41"/>
  <c r="E22" i="41" s="1"/>
  <c r="C6" i="196" s="1"/>
  <c r="C7" i="196"/>
  <c r="E33" i="41"/>
  <c r="C18" i="196" l="1"/>
  <c r="E46" i="41"/>
  <c r="E15" i="41"/>
  <c r="E37" i="41" s="1"/>
  <c r="C28" i="196" l="1"/>
  <c r="C30" i="196" s="1"/>
  <c r="C31" i="196"/>
  <c r="G31" i="196"/>
  <c r="C32" i="196"/>
  <c r="E47" i="41"/>
</calcChain>
</file>

<file path=xl/sharedStrings.xml><?xml version="1.0" encoding="utf-8"?>
<sst xmlns="http://schemas.openxmlformats.org/spreadsheetml/2006/main" count="732" uniqueCount="398">
  <si>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</si>
  <si>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</si>
  <si>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</si>
  <si>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</si>
  <si>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</si>
  <si>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</si>
  <si>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</si>
  <si>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</si>
  <si>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</si>
  <si>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</si>
  <si>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</si>
  <si>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</si>
  <si>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</si>
  <si>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</si>
  <si>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</si>
  <si>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</si>
  <si>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</si>
  <si>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</si>
  <si>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</si>
  <si>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</si>
  <si>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</si>
  <si>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</si>
  <si>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11.</t>
  </si>
  <si>
    <t>12.</t>
  </si>
  <si>
    <t>14.</t>
  </si>
  <si>
    <t>17.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</si>
  <si>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</si>
  <si>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</si>
  <si>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</si>
  <si>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</si>
  <si>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</si>
  <si>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</si>
  <si>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</si>
  <si>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</si>
  <si>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</si>
  <si>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</si>
  <si>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</si>
  <si>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</si>
  <si>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</si>
  <si>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</si>
  <si>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</si>
  <si>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</si>
  <si>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</si>
  <si>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</si>
  <si>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</si>
  <si>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</si>
  <si>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</si>
  <si>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</si>
  <si>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</si>
  <si>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</si>
  <si>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</si>
  <si>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15.</t>
  </si>
  <si>
    <t>16.</t>
  </si>
  <si>
    <t>18.</t>
  </si>
  <si>
    <t>Vállalkozásoknak</t>
  </si>
  <si>
    <t>Fogorvosi ellátás</t>
  </si>
  <si>
    <t>Szalai Gyula Alapítvány</t>
  </si>
  <si>
    <t>Társulásnak és költségvetési szerveinek</t>
  </si>
  <si>
    <t>Irányítás (felügyelet) alá tartozó költségvetési szervnek folyósított támogatás</t>
  </si>
  <si>
    <t>K84</t>
  </si>
  <si>
    <t>K86</t>
  </si>
  <si>
    <t>K915</t>
  </si>
  <si>
    <t>Civil szervezeteknek</t>
  </si>
  <si>
    <t>20.</t>
  </si>
  <si>
    <t>K62</t>
  </si>
  <si>
    <t>K64</t>
  </si>
  <si>
    <t>K71</t>
  </si>
  <si>
    <t>K711</t>
  </si>
  <si>
    <t>Sor-szám</t>
  </si>
  <si>
    <t>Szakfeladat megnevezés</t>
  </si>
  <si>
    <t>Önkormányzat</t>
  </si>
  <si>
    <t>Zöldterület-kezelés</t>
  </si>
  <si>
    <t>Önkormányzati jogalkotás</t>
  </si>
  <si>
    <t>Város és községgazdálkodási szolg.</t>
  </si>
  <si>
    <t>Foglalk. hosszabb idejű közfoglalkoztatása</t>
  </si>
  <si>
    <t>Mindösszesen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</si>
  <si>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</si>
  <si>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</si>
  <si>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</si>
  <si>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</si>
  <si>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</si>
  <si>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</si>
  <si>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</si>
  <si>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</si>
  <si>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</si>
  <si>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</si>
  <si>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</si>
  <si>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</si>
  <si>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</si>
  <si>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</si>
  <si>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</si>
  <si>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</si>
  <si>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</si>
  <si>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</si>
  <si>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</si>
  <si>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</si>
  <si>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</si>
  <si>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</si>
  <si>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</si>
  <si>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</si>
  <si>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</si>
  <si>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</si>
  <si>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</si>
  <si>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</si>
  <si>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</si>
  <si>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</si>
  <si>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</si>
  <si>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</si>
  <si>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</si>
  <si>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</si>
  <si>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</si>
  <si>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</si>
  <si>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</si>
  <si>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</si>
  <si>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</si>
  <si>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</si>
  <si>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</si>
  <si>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</si>
  <si>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</si>
  <si>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</si>
  <si>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</si>
  <si>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</si>
  <si>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</si>
  <si>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</si>
  <si>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</si>
  <si>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</si>
  <si>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</si>
  <si>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</si>
  <si>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</si>
  <si>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</si>
  <si>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</si>
  <si>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</si>
  <si>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</si>
  <si>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</si>
  <si>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</si>
  <si>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</si>
  <si>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</si>
  <si>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</si>
  <si>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</si>
  <si>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</si>
  <si>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</si>
  <si>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</si>
  <si>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</si>
  <si>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</si>
  <si>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</si>
  <si>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</si>
  <si>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</si>
  <si>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</si>
  <si>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</si>
  <si>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</si>
  <si>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</si>
  <si>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</si>
  <si>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</si>
  <si>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</si>
  <si>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</si>
  <si>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</si>
  <si>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</si>
  <si>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</si>
  <si>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</si>
  <si>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</si>
  <si>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</si>
  <si>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</si>
  <si>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</si>
  <si>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</si>
  <si>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</si>
  <si>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</si>
  <si>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</si>
  <si>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</si>
  <si>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</si>
  <si>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</si>
  <si>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</si>
  <si>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</si>
  <si>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</si>
  <si>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</si>
  <si>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</si>
  <si>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</si>
  <si>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</si>
  <si>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K63</t>
  </si>
  <si>
    <t xml:space="preserve">   Értékpapírok ért.bevétel </t>
  </si>
  <si>
    <t xml:space="preserve">  forintban !</t>
  </si>
  <si>
    <t>Kamatbevételek és más nyereségjellegű bevételek</t>
  </si>
  <si>
    <t>Felhalmozási bevételek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</si>
  <si>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</si>
  <si>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</si>
  <si>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</si>
  <si>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</si>
  <si>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</si>
  <si>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</si>
  <si>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</si>
  <si>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</si>
  <si>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</si>
  <si>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</si>
  <si>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</si>
  <si>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</si>
  <si>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</si>
  <si>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</si>
  <si>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</si>
  <si>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</si>
  <si>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</si>
  <si>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</si>
  <si>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</si>
  <si>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</si>
  <si>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</si>
  <si>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</si>
  <si>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</si>
  <si>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</si>
  <si>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</si>
  <si>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</si>
  <si>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</si>
  <si>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</si>
  <si>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</si>
  <si>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</si>
  <si>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</si>
  <si>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</si>
  <si>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</si>
  <si>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</si>
  <si>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</si>
  <si>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</si>
  <si>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</si>
  <si>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</si>
  <si>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</si>
  <si>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</si>
  <si>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</si>
  <si>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</si>
  <si>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</si>
  <si>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</si>
  <si>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</si>
  <si>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</si>
  <si>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</si>
  <si>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</si>
  <si>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</si>
  <si>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</si>
  <si>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</si>
  <si>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</si>
  <si>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</si>
  <si>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</si>
  <si>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</si>
  <si>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</si>
  <si>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</si>
  <si>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</si>
  <si>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</si>
  <si>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Központi, irányítószervi támogatás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</si>
  <si>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</si>
  <si>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</si>
  <si>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</si>
  <si>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</si>
  <si>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Központi, irányító szervi támogatás</t>
  </si>
  <si>
    <t>Rovat</t>
  </si>
  <si>
    <t>Kötelező feladatok</t>
  </si>
  <si>
    <t>Önként vállalt feladatok</t>
  </si>
  <si>
    <t>Állami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</si>
  <si>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</si>
  <si>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</si>
  <si>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</si>
  <si>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</si>
  <si>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</si>
  <si>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</si>
  <si>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</si>
  <si>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</si>
  <si>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</si>
  <si>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</si>
  <si>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</si>
  <si>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</si>
  <si>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</si>
  <si>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</si>
  <si>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</si>
  <si>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</si>
  <si>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</si>
  <si>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</si>
  <si>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</si>
  <si>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</si>
  <si>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</si>
  <si>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</si>
  <si>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</si>
  <si>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</si>
  <si>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</si>
  <si>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</si>
  <si>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</si>
  <si>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</si>
  <si>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</si>
  <si>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</si>
  <si>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</si>
  <si>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</si>
  <si>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</si>
  <si>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</si>
  <si>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</si>
  <si>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</si>
  <si>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</si>
  <si>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</si>
  <si>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</si>
  <si>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</si>
  <si>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</si>
  <si>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</si>
  <si>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</si>
  <si>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</si>
  <si>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</si>
  <si>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</si>
  <si>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</si>
  <si>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</si>
  <si>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</si>
  <si>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</si>
  <si>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K82</t>
  </si>
  <si>
    <t>K8</t>
  </si>
  <si>
    <t>K1-K8</t>
  </si>
  <si>
    <t>K914</t>
  </si>
  <si>
    <t>K9</t>
  </si>
  <si>
    <t>FELHALMOZÁSI KIADÁSOK ÖSSZESEN</t>
  </si>
  <si>
    <t>Eredeti előirányzat 2020 év</t>
  </si>
  <si>
    <t xml:space="preserve">Müködési c. támogatásértékű bevétel áh-n belül </t>
  </si>
  <si>
    <t>Egyéb felhalmozási célú támogatások Áh- n belül fejezeti kezelésű (pályázatok)</t>
  </si>
  <si>
    <t>Felhalmozási célú átvett pénzeszközök Áh-n belül és kívül</t>
  </si>
  <si>
    <t>2020. évi eredeti előirányzat</t>
  </si>
  <si>
    <t>2020. évi engedélyezett létszám</t>
  </si>
  <si>
    <t>Adatok Ft-ban</t>
  </si>
  <si>
    <t>I. Működési célú bevételek és kiadások mérlege</t>
  </si>
  <si>
    <t>II. Felhalmozási célú bevételek és kiadások mérlege</t>
  </si>
  <si>
    <t>Arrabona EGTC 2020. évi tagdíj</t>
  </si>
  <si>
    <t>Informatikai eszközök beszerzése</t>
  </si>
  <si>
    <t>Egyéb tárgyi eszköz beszerzése, létesítése</t>
  </si>
  <si>
    <t>Informatikai eszk.és egyéb t.eszk.össuesen</t>
  </si>
  <si>
    <t>K63-K64</t>
  </si>
  <si>
    <t>Beruházás célú előzetesen felszámitott általános forgalmi adó</t>
  </si>
  <si>
    <t>K61</t>
  </si>
  <si>
    <t>Ingatlanok beszerzése létesítése összesen</t>
  </si>
  <si>
    <t>K67</t>
  </si>
  <si>
    <t>Informatikai eszközök felújítása</t>
  </si>
  <si>
    <t>K72</t>
  </si>
  <si>
    <t>Egyéb tárgyi eszközök felújítása</t>
  </si>
  <si>
    <t>Felújítási célú előzetesem felsz.ÁFA</t>
  </si>
  <si>
    <t>K74</t>
  </si>
  <si>
    <t>B25</t>
  </si>
  <si>
    <t>B2,B7</t>
  </si>
  <si>
    <t>B8131</t>
  </si>
  <si>
    <t>B813</t>
  </si>
  <si>
    <t>K5</t>
  </si>
  <si>
    <t>B52</t>
  </si>
  <si>
    <t>K89</t>
  </si>
  <si>
    <t>Általános tartalékok</t>
  </si>
  <si>
    <t>BÖRCS KÖZSÉG ÖNKORMÁNYZATA   2020. évi költségvetés</t>
  </si>
  <si>
    <t>Börcs</t>
  </si>
  <si>
    <t>Eredeti előirányzat        2020. év</t>
  </si>
  <si>
    <t>Ft-ban</t>
  </si>
  <si>
    <t>Eredeti előirányzat</t>
  </si>
  <si>
    <t>K50613</t>
  </si>
  <si>
    <t>BURSA HUNGARICA  (Wekerle Sándor Alapkezelő)</t>
  </si>
  <si>
    <t>K50616</t>
  </si>
  <si>
    <t>Abda  Önkorm.-nak 2019. évi költsgv.különb. Családseg.-Gyermj.</t>
  </si>
  <si>
    <t>Jegyzői hatáskörű segélyek Abdának</t>
  </si>
  <si>
    <t>K50617</t>
  </si>
  <si>
    <t>5. Felhalmozási célú támogatásértékű kiadások</t>
  </si>
  <si>
    <t>37.</t>
  </si>
  <si>
    <t>K51112</t>
  </si>
  <si>
    <t>K511123</t>
  </si>
  <si>
    <t>K51114</t>
  </si>
  <si>
    <t>ÖTE</t>
  </si>
  <si>
    <t>Orvosi ügyelet támogatása</t>
  </si>
  <si>
    <t>Tájház és Falumúzeum egyesület  Börcs</t>
  </si>
  <si>
    <t>Országos Mentőszolgálat Alapítvány</t>
  </si>
  <si>
    <t>Rákóczi Alapítvány</t>
  </si>
  <si>
    <t>Mozgáskorlátozottak Egyesülete</t>
  </si>
  <si>
    <t>Sportegyesület</t>
  </si>
  <si>
    <t>Vöröskereszt</t>
  </si>
  <si>
    <t>K511</t>
  </si>
  <si>
    <t>Felhalmozási célú pénzeszközátadások összesen</t>
  </si>
  <si>
    <t>Pénzeszközátadások államháztartáson kívülre összesen</t>
  </si>
  <si>
    <t>K88</t>
  </si>
  <si>
    <t>I.+II. KIADÁSOK ÖSSZESEN</t>
  </si>
  <si>
    <t>BÖRCS KÖZSÉG ÖNKORMÁNYZATA  2020. évi költségvetés</t>
  </si>
  <si>
    <t>Börcsi Egészségmegörző és Rend. Egyesület</t>
  </si>
  <si>
    <t>Sportkör Lovas egyesület (Fogathajtó verseny)</t>
  </si>
  <si>
    <t>Börcsi Faluszépítő és Kulturális Egyesület</t>
  </si>
  <si>
    <t>Abda  Önkorm.-nak 2020. évi költsgv.különb. Családseg.-Gyermj.</t>
  </si>
  <si>
    <t>Közös Hivatalnak (munkaruha, szem.jutt. 2020. év)</t>
  </si>
  <si>
    <t>Abda Önk.-nak átadott (Közös Hivatal (szem.jutt. 2019. év))</t>
  </si>
  <si>
    <t>Abda Önkorm.-nak 2020. évi Óvodaműködtetésre</t>
  </si>
  <si>
    <t xml:space="preserve">Első lakáshoz jutók támogatása </t>
  </si>
  <si>
    <t>Pannon Kincse Leader 2020. évi tagdíj</t>
  </si>
  <si>
    <t>Tűzoltószertár</t>
  </si>
  <si>
    <t>Ady utcai rendezvényparkoló</t>
  </si>
  <si>
    <t>Trianoni emlékmű</t>
  </si>
  <si>
    <t>Számítógép tartozékok (200 e alatti)</t>
  </si>
  <si>
    <t>Munkavégzéshez szükséges gépek (200 e alatti)</t>
  </si>
  <si>
    <t>Utcabútorok, játszótéri elemek</t>
  </si>
  <si>
    <t>Iskolai játszóudvar kialakítása</t>
  </si>
  <si>
    <t>Védőnői szolg. (szemeteskuka, mikrohullámú sütő, vízforraló)</t>
  </si>
  <si>
    <t>Fűnyírótraktor Cub Cadet</t>
  </si>
  <si>
    <t>Vontatott lombseprű</t>
  </si>
  <si>
    <t>Óvodaudvarra játékok</t>
  </si>
  <si>
    <t>Görgős székszállító kocsi</t>
  </si>
  <si>
    <t>Hordozható hangosító</t>
  </si>
  <si>
    <t>Ravatalozó felújítása</t>
  </si>
  <si>
    <t>Sportöltöző napelem kiépítés</t>
  </si>
  <si>
    <t>BÖRCS KÖZSÉG ÖNKORMÁNYZATA 2020. ÉVI KÖLTSÉGVETÉSE</t>
  </si>
  <si>
    <t>Helyi adók</t>
  </si>
  <si>
    <t>Díjak, pótlékok, települési adók</t>
  </si>
  <si>
    <t>Imm. Javak, ingatlanok, egyéb tárgyi eszköz értékesítés</t>
  </si>
  <si>
    <t>Saját bevételek</t>
  </si>
  <si>
    <t>Adósságot keletkeztető éves kötelezetts. váll. felső határa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</si>
</sst>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#,###"/>
  </numFmts>
  <fonts count="6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theme="5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</cellStyleXfs>
  <cellXfs count="5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2" fillId="24" borderId="1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5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5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3" fontId="2" fillId="24" borderId="3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4" fontId="2" fillId="0" borderId="42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165" fontId="27" fillId="0" borderId="0" xfId="0" applyNumberFormat="1" applyFont="1" applyAlignment="1">
      <alignment horizontal="centerContinuous" vertical="center" wrapText="1"/>
    </xf>
    <xf numFmtId="165" fontId="29" fillId="0" borderId="0" xfId="0" applyNumberFormat="1" applyFont="1" applyAlignment="1">
      <alignment horizontal="right" vertical="center"/>
    </xf>
    <xf numFmtId="165" fontId="31" fillId="0" borderId="29" xfId="0" applyNumberFormat="1" applyFont="1" applyBorder="1" applyAlignment="1">
      <alignment horizontal="centerContinuous" vertical="center" wrapText="1"/>
    </xf>
    <xf numFmtId="165" fontId="31" fillId="0" borderId="26" xfId="0" applyNumberFormat="1" applyFont="1" applyBorder="1" applyAlignment="1">
      <alignment horizontal="centerContinuous" vertical="center" wrapText="1"/>
    </xf>
    <xf numFmtId="165" fontId="31" fillId="0" borderId="29" xfId="0" applyNumberFormat="1" applyFont="1" applyBorder="1" applyAlignment="1">
      <alignment horizontal="center" vertical="center" wrapText="1"/>
    </xf>
    <xf numFmtId="165" fontId="31" fillId="0" borderId="26" xfId="0" applyNumberFormat="1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165" fontId="33" fillId="0" borderId="37" xfId="0" applyNumberFormat="1" applyFont="1" applyBorder="1" applyAlignment="1">
      <alignment horizontal="center" vertical="center" wrapText="1"/>
    </xf>
    <xf numFmtId="165" fontId="33" fillId="0" borderId="29" xfId="0" applyNumberFormat="1" applyFont="1" applyBorder="1" applyAlignment="1">
      <alignment horizontal="center" vertical="center" wrapText="1"/>
    </xf>
    <xf numFmtId="165" fontId="33" fillId="0" borderId="26" xfId="0" applyNumberFormat="1" applyFont="1" applyBorder="1" applyAlignment="1">
      <alignment horizontal="center" vertical="center" wrapText="1"/>
    </xf>
    <xf numFmtId="165" fontId="33" fillId="0" borderId="15" xfId="0" applyNumberFormat="1" applyFont="1" applyBorder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 wrapText="1"/>
    </xf>
    <xf numFmtId="165" fontId="34" fillId="0" borderId="39" xfId="0" applyNumberFormat="1" applyFont="1" applyBorder="1" applyAlignment="1">
      <alignment horizontal="left" vertical="center" wrapText="1" indent="1"/>
    </xf>
    <xf numFmtId="165" fontId="34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0" xfId="0" applyNumberFormat="1" applyFont="1" applyBorder="1" applyAlignment="1">
      <alignment horizontal="left" vertical="center" wrapText="1" indent="1"/>
    </xf>
    <xf numFmtId="165" fontId="34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25" xfId="0" applyNumberFormat="1" applyFont="1" applyBorder="1" applyAlignment="1">
      <alignment horizontal="left" vertical="center" wrapText="1" indent="1"/>
    </xf>
    <xf numFmtId="165" fontId="34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0" xfId="0" applyNumberFormat="1" applyFont="1" applyBorder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>
      <alignment horizontal="left" vertical="center" wrapText="1" indent="1"/>
    </xf>
    <xf numFmtId="165" fontId="34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47" xfId="0" applyNumberFormat="1" applyFont="1" applyBorder="1" applyAlignment="1" applyProtection="1">
      <alignment horizontal="right" vertical="center" wrapText="1" indent="1"/>
      <protection locked="0"/>
    </xf>
    <xf numFmtId="165" fontId="36" fillId="0" borderId="37" xfId="0" applyNumberFormat="1" applyFont="1" applyBorder="1" applyAlignment="1">
      <alignment horizontal="left" vertical="center" wrapText="1" indent="1"/>
    </xf>
    <xf numFmtId="165" fontId="33" fillId="0" borderId="29" xfId="0" applyNumberFormat="1" applyFont="1" applyBorder="1" applyAlignment="1">
      <alignment horizontal="left" vertical="center" wrapText="1" indent="1"/>
    </xf>
    <xf numFmtId="165" fontId="33" fillId="0" borderId="26" xfId="0" applyNumberFormat="1" applyFont="1" applyBorder="1" applyAlignment="1">
      <alignment horizontal="right" vertical="center" wrapText="1" indent="1"/>
    </xf>
    <xf numFmtId="165" fontId="33" fillId="0" borderId="15" xfId="0" applyNumberFormat="1" applyFont="1" applyBorder="1" applyAlignment="1">
      <alignment horizontal="right" vertical="center" wrapText="1" indent="1"/>
    </xf>
    <xf numFmtId="165" fontId="37" fillId="0" borderId="41" xfId="0" applyNumberFormat="1" applyFont="1" applyBorder="1" applyAlignment="1">
      <alignment horizontal="left" vertical="center" wrapText="1" indent="1"/>
    </xf>
    <xf numFmtId="165" fontId="35" fillId="0" borderId="48" xfId="0" applyNumberFormat="1" applyFont="1" applyBorder="1" applyAlignment="1">
      <alignment horizontal="left" vertical="center" wrapText="1" indent="1"/>
    </xf>
    <xf numFmtId="165" fontId="35" fillId="0" borderId="10" xfId="0" applyNumberFormat="1" applyFont="1" applyBorder="1" applyAlignment="1">
      <alignment horizontal="left" vertical="center" wrapText="1" indent="1"/>
    </xf>
    <xf numFmtId="165" fontId="37" fillId="0" borderId="42" xfId="0" applyNumberFormat="1" applyFont="1" applyBorder="1" applyAlignment="1">
      <alignment horizontal="left" vertical="center" wrapText="1" indent="1"/>
    </xf>
    <xf numFmtId="165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38" fillId="0" borderId="11" xfId="0" applyNumberFormat="1" applyFont="1" applyBorder="1" applyAlignment="1">
      <alignment horizontal="right" vertical="center" wrapText="1" indent="1"/>
    </xf>
    <xf numFmtId="165" fontId="35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29" xfId="0" applyNumberFormat="1" applyFont="1" applyBorder="1" applyAlignment="1">
      <alignment horizontal="left" vertical="center" wrapText="1" indent="1"/>
    </xf>
    <xf numFmtId="165" fontId="33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36" fillId="0" borderId="29" xfId="0" applyNumberFormat="1" applyFont="1" applyBorder="1" applyAlignment="1">
      <alignment horizontal="left" vertical="center" wrapText="1" indent="1"/>
    </xf>
    <xf numFmtId="165" fontId="36" fillId="0" borderId="50" xfId="0" applyNumberFormat="1" applyFont="1" applyBorder="1" applyAlignment="1">
      <alignment horizontal="right" vertical="center" wrapText="1" indent="1"/>
    </xf>
    <xf numFmtId="165" fontId="34" fillId="0" borderId="10" xfId="0" quotePrefix="1" applyNumberFormat="1" applyFont="1" applyBorder="1" applyAlignment="1">
      <alignment horizontal="left" vertical="center" wrapText="1" indent="6"/>
    </xf>
    <xf numFmtId="165" fontId="35" fillId="0" borderId="10" xfId="0" quotePrefix="1" applyNumberFormat="1" applyFont="1" applyBorder="1" applyAlignment="1">
      <alignment horizontal="left" vertical="center" wrapText="1" indent="6"/>
    </xf>
    <xf numFmtId="165" fontId="34" fillId="0" borderId="10" xfId="0" quotePrefix="1" applyNumberFormat="1" applyFont="1" applyBorder="1" applyAlignment="1">
      <alignment horizontal="left" vertical="center" wrapText="1" indent="3"/>
    </xf>
    <xf numFmtId="165" fontId="34" fillId="0" borderId="48" xfId="0" applyNumberFormat="1" applyFont="1" applyBorder="1" applyAlignment="1">
      <alignment horizontal="left" vertical="center" wrapText="1" indent="1"/>
    </xf>
    <xf numFmtId="165" fontId="34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37" fillId="0" borderId="51" xfId="0" applyNumberFormat="1" applyFont="1" applyBorder="1" applyAlignment="1">
      <alignment horizontal="left" vertical="center" wrapText="1" indent="1"/>
    </xf>
    <xf numFmtId="165" fontId="38" fillId="0" borderId="48" xfId="0" applyNumberFormat="1" applyFont="1" applyBorder="1" applyAlignment="1">
      <alignment horizontal="left" vertical="center" wrapText="1" indent="1"/>
    </xf>
    <xf numFmtId="165" fontId="38" fillId="0" borderId="17" xfId="0" applyNumberFormat="1" applyFont="1" applyBorder="1" applyAlignment="1">
      <alignment horizontal="right" vertical="center" wrapText="1" indent="1"/>
    </xf>
    <xf numFmtId="165" fontId="35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10" xfId="0" applyNumberFormat="1" applyFont="1" applyBorder="1" applyAlignment="1">
      <alignment horizontal="left" vertical="center" wrapText="1" indent="2"/>
    </xf>
    <xf numFmtId="165" fontId="35" fillId="0" borderId="11" xfId="0" applyNumberFormat="1" applyFont="1" applyBorder="1" applyAlignment="1">
      <alignment horizontal="left" vertical="center" wrapText="1" indent="2"/>
    </xf>
    <xf numFmtId="165" fontId="38" fillId="0" borderId="11" xfId="0" applyNumberFormat="1" applyFont="1" applyBorder="1" applyAlignment="1">
      <alignment horizontal="left" vertical="center" wrapText="1" indent="1"/>
    </xf>
    <xf numFmtId="165" fontId="35" fillId="0" borderId="39" xfId="0" applyNumberFormat="1" applyFont="1" applyBorder="1" applyAlignment="1">
      <alignment horizontal="left" vertical="center" wrapText="1" indent="1"/>
    </xf>
    <xf numFmtId="165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5" fontId="34" fillId="0" borderId="39" xfId="0" applyNumberFormat="1" applyFont="1" applyBorder="1" applyAlignment="1" applyProtection="1">
      <alignment horizontal="left" vertical="center" wrapText="1" indent="1"/>
      <protection locked="0"/>
    </xf>
    <xf numFmtId="165" fontId="34" fillId="0" borderId="39" xfId="0" applyNumberFormat="1" applyFont="1" applyBorder="1" applyAlignment="1">
      <alignment horizontal="left" vertical="center" wrapText="1" indent="2"/>
    </xf>
    <xf numFmtId="165" fontId="34" fillId="0" borderId="46" xfId="0" applyNumberFormat="1" applyFont="1" applyBorder="1" applyAlignment="1">
      <alignment horizontal="left" vertical="center" wrapText="1" indent="2"/>
    </xf>
    <xf numFmtId="3" fontId="2" fillId="0" borderId="0" xfId="0" applyNumberFormat="1" applyFont="1" applyAlignment="1">
      <alignment vertical="center"/>
    </xf>
    <xf numFmtId="0" fontId="42" fillId="0" borderId="0" xfId="0" applyFont="1"/>
    <xf numFmtId="0" fontId="43" fillId="0" borderId="0" xfId="0" applyFont="1"/>
    <xf numFmtId="0" fontId="0" fillId="0" borderId="0" xfId="0" applyAlignment="1">
      <alignment horizontal="center" vertical="center"/>
    </xf>
    <xf numFmtId="0" fontId="44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0" fillId="0" borderId="11" xfId="0" applyFont="1" applyBorder="1" applyAlignment="1">
      <alignment horizontal="center" vertical="top" wrapText="1"/>
    </xf>
    <xf numFmtId="0" fontId="40" fillId="0" borderId="11" xfId="0" applyFont="1" applyBorder="1" applyAlignment="1">
      <alignment horizontal="left" vertical="top" wrapText="1"/>
    </xf>
    <xf numFmtId="3" fontId="40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4" fillId="0" borderId="11" xfId="0" applyFont="1" applyBorder="1" applyAlignment="1">
      <alignment horizontal="center" vertical="top" wrapText="1"/>
    </xf>
    <xf numFmtId="0" fontId="0" fillId="0" borderId="11" xfId="0" applyBorder="1"/>
    <xf numFmtId="0" fontId="43" fillId="0" borderId="11" xfId="0" applyFont="1" applyBorder="1"/>
    <xf numFmtId="3" fontId="39" fillId="24" borderId="11" xfId="0" applyNumberFormat="1" applyFont="1" applyFill="1" applyBorder="1" applyAlignment="1">
      <alignment horizontal="center" vertical="center" wrapText="1"/>
    </xf>
    <xf numFmtId="3" fontId="42" fillId="28" borderId="11" xfId="0" applyNumberFormat="1" applyFont="1" applyFill="1" applyBorder="1" applyAlignment="1">
      <alignment horizontal="right"/>
    </xf>
    <xf numFmtId="0" fontId="46" fillId="0" borderId="0" xfId="0" applyFont="1"/>
    <xf numFmtId="0" fontId="43" fillId="0" borderId="1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165" fontId="34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38" fillId="0" borderId="36" xfId="0" applyNumberFormat="1" applyFont="1" applyBorder="1" applyAlignment="1">
      <alignment horizontal="right" vertical="center" wrapText="1" indent="1"/>
    </xf>
    <xf numFmtId="165" fontId="1" fillId="0" borderId="0" xfId="0" applyNumberFormat="1" applyFont="1" applyAlignment="1">
      <alignment vertical="center" wrapText="1"/>
    </xf>
    <xf numFmtId="165" fontId="43" fillId="0" borderId="0" xfId="0" applyNumberFormat="1" applyFont="1" applyAlignment="1">
      <alignment horizontal="centerContinuous" vertical="center"/>
    </xf>
    <xf numFmtId="165" fontId="43" fillId="0" borderId="0" xfId="0" applyNumberFormat="1" applyFont="1" applyAlignment="1">
      <alignment vertical="center" wrapText="1"/>
    </xf>
    <xf numFmtId="165" fontId="43" fillId="0" borderId="0" xfId="0" applyNumberFormat="1" applyFont="1" applyAlignment="1">
      <alignment horizontal="center" vertical="center" wrapText="1"/>
    </xf>
    <xf numFmtId="165" fontId="43" fillId="0" borderId="51" xfId="0" applyNumberFormat="1" applyFont="1" applyBorder="1" applyAlignment="1">
      <alignment horizontal="left" vertical="center" wrapText="1" indent="1"/>
    </xf>
    <xf numFmtId="165" fontId="43" fillId="0" borderId="42" xfId="0" applyNumberFormat="1" applyFont="1" applyBorder="1" applyAlignment="1">
      <alignment horizontal="left" vertical="center" wrapText="1" indent="1"/>
    </xf>
    <xf numFmtId="165" fontId="34" fillId="0" borderId="49" xfId="0" applyNumberFormat="1" applyFont="1" applyBorder="1" applyAlignment="1" applyProtection="1">
      <alignment horizontal="right" vertical="center" wrapText="1" indent="1"/>
      <protection locked="0"/>
    </xf>
    <xf numFmtId="3" fontId="26" fillId="24" borderId="11" xfId="0" applyNumberFormat="1" applyFont="1" applyFill="1" applyBorder="1" applyAlignment="1">
      <alignment horizontal="right" vertical="center" wrapText="1"/>
    </xf>
    <xf numFmtId="3" fontId="26" fillId="27" borderId="11" xfId="0" applyNumberFormat="1" applyFont="1" applyFill="1" applyBorder="1" applyAlignment="1">
      <alignment horizontal="right" vertical="center" wrapText="1"/>
    </xf>
    <xf numFmtId="0" fontId="41" fillId="0" borderId="11" xfId="0" applyFont="1" applyBorder="1" applyAlignment="1">
      <alignment horizontal="left" vertical="center" wrapText="1"/>
    </xf>
    <xf numFmtId="0" fontId="47" fillId="0" borderId="0" xfId="0" applyFont="1"/>
    <xf numFmtId="165" fontId="0" fillId="0" borderId="0" xfId="0" applyNumberFormat="1" applyAlignment="1">
      <alignment horizontal="centerContinuous" vertical="center"/>
    </xf>
    <xf numFmtId="165" fontId="0" fillId="0" borderId="0" xfId="0" applyNumberFormat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0" fillId="0" borderId="11" xfId="0" applyBorder="1" applyAlignment="1">
      <alignment horizontal="center"/>
    </xf>
    <xf numFmtId="3" fontId="26" fillId="29" borderId="11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/>
    </xf>
    <xf numFmtId="165" fontId="34" fillId="0" borderId="11" xfId="0" applyNumberFormat="1" applyFont="1" applyBorder="1" applyAlignment="1" applyProtection="1">
      <alignment horizontal="left" vertical="center" wrapText="1" indent="1"/>
      <protection locked="0"/>
    </xf>
    <xf numFmtId="0" fontId="26" fillId="24" borderId="11" xfId="0" applyFont="1" applyFill="1" applyBorder="1" applyAlignment="1">
      <alignment horizontal="left" vertical="top" wrapText="1"/>
    </xf>
    <xf numFmtId="0" fontId="26" fillId="29" borderId="14" xfId="0" applyFont="1" applyFill="1" applyBorder="1" applyAlignment="1">
      <alignment horizontal="left" vertical="center" wrapText="1"/>
    </xf>
    <xf numFmtId="0" fontId="42" fillId="28" borderId="11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wrapText="1"/>
    </xf>
    <xf numFmtId="0" fontId="40" fillId="0" borderId="11" xfId="0" applyFont="1" applyBorder="1" applyAlignment="1">
      <alignment horizontal="right" vertical="top" wrapText="1"/>
    </xf>
    <xf numFmtId="0" fontId="26" fillId="26" borderId="11" xfId="0" applyFont="1" applyFill="1" applyBorder="1" applyAlignment="1">
      <alignment horizontal="left" vertical="top" wrapText="1"/>
    </xf>
    <xf numFmtId="0" fontId="40" fillId="0" borderId="11" xfId="0" applyFont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3" fontId="0" fillId="0" borderId="0" xfId="0" applyNumberFormat="1" applyFont="1"/>
    <xf numFmtId="0" fontId="26" fillId="27" borderId="5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0" fillId="0" borderId="11" xfId="0" applyFont="1" applyBorder="1"/>
    <xf numFmtId="0" fontId="2" fillId="0" borderId="48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25" fillId="0" borderId="17" xfId="0" applyFont="1" applyFill="1" applyBorder="1"/>
    <xf numFmtId="165" fontId="31" fillId="0" borderId="56" xfId="0" applyNumberFormat="1" applyFont="1" applyBorder="1" applyAlignment="1">
      <alignment horizontal="centerContinuous" vertical="center" wrapText="1"/>
    </xf>
    <xf numFmtId="165" fontId="48" fillId="0" borderId="11" xfId="0" applyNumberFormat="1" applyFont="1" applyBorder="1" applyAlignment="1" applyProtection="1">
      <alignment horizontal="right" vertical="center" wrapText="1" indent="1"/>
      <protection locked="0"/>
    </xf>
    <xf numFmtId="0" fontId="49" fillId="0" borderId="0" xfId="0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0" fontId="46" fillId="28" borderId="11" xfId="0" applyFont="1" applyFill="1" applyBorder="1" applyAlignment="1">
      <alignment horizontal="left"/>
    </xf>
    <xf numFmtId="0" fontId="41" fillId="27" borderId="11" xfId="0" applyFont="1" applyFill="1" applyBorder="1" applyAlignment="1">
      <alignment horizontal="left" vertical="center" wrapText="1"/>
    </xf>
    <xf numFmtId="0" fontId="41" fillId="24" borderId="11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36" xfId="0" applyFont="1" applyFill="1" applyBorder="1" applyAlignment="1">
      <alignment horizontal="center" vertical="center" wrapText="1"/>
    </xf>
    <xf numFmtId="0" fontId="26" fillId="26" borderId="11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42" fillId="28" borderId="11" xfId="0" applyFont="1" applyFill="1" applyBorder="1" applyAlignment="1">
      <alignment horizontal="left"/>
    </xf>
    <xf numFmtId="0" fontId="41" fillId="27" borderId="59" xfId="0" applyFont="1" applyFill="1" applyBorder="1" applyAlignment="1">
      <alignment horizontal="left" vertical="center" wrapText="1"/>
    </xf>
    <xf numFmtId="0" fontId="26" fillId="29" borderId="14" xfId="0" applyFont="1" applyFill="1" applyBorder="1" applyAlignment="1">
      <alignment horizontal="left" vertical="center" wrapText="1"/>
    </xf>
    <xf numFmtId="3" fontId="2" fillId="1" borderId="11" xfId="0" applyNumberFormat="1" applyFont="1" applyFill="1" applyBorder="1" applyAlignment="1">
      <alignment vertical="center"/>
    </xf>
    <xf numFmtId="3" fontId="2" fillId="1" borderId="17" xfId="0" applyNumberFormat="1" applyFont="1" applyFill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24" borderId="16" xfId="0" applyNumberFormat="1" applyFont="1" applyFill="1" applyBorder="1" applyAlignment="1">
      <alignment vertical="center"/>
    </xf>
    <xf numFmtId="0" fontId="2" fillId="1" borderId="19" xfId="0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2" fillId="1" borderId="19" xfId="0" applyNumberFormat="1" applyFont="1" applyFill="1" applyBorder="1" applyAlignment="1">
      <alignment horizontal="right" vertical="center"/>
    </xf>
    <xf numFmtId="3" fontId="2" fillId="24" borderId="19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vertical="center"/>
    </xf>
    <xf numFmtId="3" fontId="2" fillId="24" borderId="26" xfId="0" applyNumberFormat="1" applyFont="1" applyFill="1" applyBorder="1" applyAlignment="1">
      <alignment horizontal="right" vertical="center"/>
    </xf>
    <xf numFmtId="165" fontId="31" fillId="0" borderId="55" xfId="0" applyNumberFormat="1" applyFont="1" applyBorder="1" applyAlignment="1">
      <alignment horizontal="centerContinuous" vertical="center" wrapText="1"/>
    </xf>
    <xf numFmtId="165" fontId="31" fillId="0" borderId="55" xfId="0" applyNumberFormat="1" applyFont="1" applyBorder="1" applyAlignment="1">
      <alignment horizontal="center" vertical="center" wrapText="1"/>
    </xf>
    <xf numFmtId="165" fontId="33" fillId="0" borderId="55" xfId="0" applyNumberFormat="1" applyFont="1" applyBorder="1" applyAlignment="1">
      <alignment horizontal="center" vertical="center" wrapText="1"/>
    </xf>
    <xf numFmtId="165" fontId="34" fillId="0" borderId="59" xfId="0" applyNumberFormat="1" applyFont="1" applyBorder="1" applyAlignment="1">
      <alignment horizontal="left" vertical="center" wrapText="1" indent="1"/>
    </xf>
    <xf numFmtId="165" fontId="34" fillId="0" borderId="14" xfId="0" applyNumberFormat="1" applyFont="1" applyBorder="1" applyAlignment="1">
      <alignment horizontal="left" vertical="center" wrapText="1" indent="1"/>
    </xf>
    <xf numFmtId="165" fontId="34" fillId="0" borderId="0" xfId="0" applyNumberFormat="1" applyFont="1" applyBorder="1" applyAlignment="1">
      <alignment horizontal="left" vertical="center" wrapText="1" indent="1"/>
    </xf>
    <xf numFmtId="165" fontId="34" fillId="0" borderId="32" xfId="0" applyNumberFormat="1" applyFont="1" applyBorder="1" applyAlignment="1">
      <alignment horizontal="left" vertical="center" wrapText="1" indent="1"/>
    </xf>
    <xf numFmtId="165" fontId="34" fillId="0" borderId="14" xfId="0" applyNumberFormat="1" applyFont="1" applyBorder="1" applyAlignment="1" applyProtection="1">
      <alignment horizontal="left" vertical="center" wrapText="1" indent="1"/>
      <protection locked="0"/>
    </xf>
    <xf numFmtId="165" fontId="34" fillId="0" borderId="58" xfId="0" applyNumberFormat="1" applyFont="1" applyBorder="1" applyAlignment="1" applyProtection="1">
      <alignment horizontal="left" vertical="center" wrapText="1" indent="1"/>
      <protection locked="0"/>
    </xf>
    <xf numFmtId="165" fontId="33" fillId="0" borderId="55" xfId="0" applyNumberFormat="1" applyFont="1" applyBorder="1" applyAlignment="1">
      <alignment horizontal="left" vertical="center" wrapText="1" indent="1"/>
    </xf>
    <xf numFmtId="165" fontId="35" fillId="0" borderId="73" xfId="0" applyNumberFormat="1" applyFont="1" applyBorder="1" applyAlignment="1">
      <alignment horizontal="left" vertical="center" wrapText="1" indent="1"/>
    </xf>
    <xf numFmtId="165" fontId="35" fillId="0" borderId="14" xfId="0" applyNumberFormat="1" applyFont="1" applyBorder="1" applyAlignment="1">
      <alignment horizontal="left" vertical="center" wrapText="1" indent="1"/>
    </xf>
    <xf numFmtId="165" fontId="33" fillId="0" borderId="56" xfId="0" applyNumberFormat="1" applyFont="1" applyBorder="1" applyAlignment="1">
      <alignment horizontal="center" vertical="center" wrapText="1"/>
    </xf>
    <xf numFmtId="165" fontId="34" fillId="0" borderId="34" xfId="0" applyNumberFormat="1" applyFont="1" applyBorder="1" applyAlignment="1">
      <alignment horizontal="left" vertical="center" wrapText="1" indent="1"/>
    </xf>
    <xf numFmtId="165" fontId="34" fillId="0" borderId="32" xfId="0" applyNumberFormat="1" applyFont="1" applyBorder="1" applyAlignment="1" applyProtection="1">
      <alignment horizontal="left" vertical="center" wrapText="1" indent="1"/>
      <protection locked="0"/>
    </xf>
    <xf numFmtId="165" fontId="34" fillId="0" borderId="57" xfId="0" applyNumberFormat="1" applyFont="1" applyBorder="1" applyAlignment="1" applyProtection="1">
      <alignment horizontal="left" vertical="center" wrapText="1" indent="1"/>
      <protection locked="0"/>
    </xf>
    <xf numFmtId="165" fontId="33" fillId="0" borderId="56" xfId="0" applyNumberFormat="1" applyFont="1" applyBorder="1" applyAlignment="1">
      <alignment horizontal="left" vertical="center" wrapText="1" indent="1"/>
    </xf>
    <xf numFmtId="165" fontId="35" fillId="0" borderId="0" xfId="0" applyNumberFormat="1" applyFont="1" applyBorder="1" applyAlignment="1">
      <alignment horizontal="left" vertical="center" wrapText="1" indent="1"/>
    </xf>
    <xf numFmtId="165" fontId="35" fillId="0" borderId="32" xfId="0" applyNumberFormat="1" applyFont="1" applyBorder="1" applyAlignment="1">
      <alignment horizontal="left" vertical="center" wrapText="1" indent="1"/>
    </xf>
    <xf numFmtId="165" fontId="31" fillId="0" borderId="44" xfId="0" applyNumberFormat="1" applyFont="1" applyBorder="1" applyAlignment="1">
      <alignment horizontal="center" vertical="center" wrapText="1"/>
    </xf>
    <xf numFmtId="165" fontId="33" fillId="0" borderId="44" xfId="0" applyNumberFormat="1" applyFont="1" applyBorder="1" applyAlignment="1">
      <alignment horizontal="center" vertical="center" wrapText="1"/>
    </xf>
    <xf numFmtId="165" fontId="34" fillId="0" borderId="33" xfId="0" applyNumberFormat="1" applyFont="1" applyBorder="1" applyAlignment="1">
      <alignment horizontal="left" vertical="center" wrapText="1" indent="1"/>
    </xf>
    <xf numFmtId="165" fontId="34" fillId="0" borderId="31" xfId="0" applyNumberFormat="1" applyFont="1" applyBorder="1" applyAlignment="1">
      <alignment horizontal="left" vertical="center" wrapText="1" indent="1"/>
    </xf>
    <xf numFmtId="165" fontId="34" fillId="0" borderId="31" xfId="0" applyNumberFormat="1" applyFont="1" applyBorder="1" applyAlignment="1" applyProtection="1">
      <alignment horizontal="left" vertical="center" wrapText="1" indent="1"/>
      <protection locked="0"/>
    </xf>
    <xf numFmtId="165" fontId="34" fillId="0" borderId="62" xfId="0" applyNumberFormat="1" applyFont="1" applyBorder="1" applyAlignment="1" applyProtection="1">
      <alignment horizontal="left" vertical="center" wrapText="1" indent="1"/>
      <protection locked="0"/>
    </xf>
    <xf numFmtId="165" fontId="33" fillId="0" borderId="44" xfId="0" applyNumberFormat="1" applyFont="1" applyBorder="1" applyAlignment="1">
      <alignment horizontal="left" vertical="center" wrapText="1" indent="1"/>
    </xf>
    <xf numFmtId="165" fontId="35" fillId="0" borderId="25" xfId="0" applyNumberFormat="1" applyFont="1" applyBorder="1" applyAlignment="1">
      <alignment horizontal="left" vertical="center" wrapText="1" indent="1"/>
    </xf>
    <xf numFmtId="165" fontId="35" fillId="0" borderId="31" xfId="0" applyNumberFormat="1" applyFont="1" applyBorder="1" applyAlignment="1">
      <alignment horizontal="left" vertical="center" wrapText="1" indent="1"/>
    </xf>
    <xf numFmtId="165" fontId="30" fillId="0" borderId="44" xfId="0" applyNumberFormat="1" applyFont="1" applyBorder="1" applyAlignment="1">
      <alignment horizontal="left" vertical="center" wrapText="1" indent="1"/>
    </xf>
    <xf numFmtId="165" fontId="36" fillId="0" borderId="44" xfId="0" applyNumberFormat="1" applyFont="1" applyBorder="1" applyAlignment="1">
      <alignment horizontal="left" vertical="center" wrapText="1" indent="1"/>
    </xf>
    <xf numFmtId="165" fontId="33" fillId="0" borderId="55" xfId="0" applyNumberFormat="1" applyFont="1" applyBorder="1" applyAlignment="1">
      <alignment horizontal="right" vertical="center" wrapText="1" indent="1"/>
    </xf>
    <xf numFmtId="165" fontId="38" fillId="0" borderId="73" xfId="0" applyNumberFormat="1" applyFont="1" applyBorder="1" applyAlignment="1">
      <alignment horizontal="right" vertical="center" wrapText="1" indent="1"/>
    </xf>
    <xf numFmtId="165" fontId="38" fillId="0" borderId="14" xfId="0" applyNumberFormat="1" applyFont="1" applyBorder="1" applyAlignment="1">
      <alignment horizontal="right" vertical="center" wrapText="1" indent="1"/>
    </xf>
    <xf numFmtId="165" fontId="31" fillId="0" borderId="37" xfId="0" applyNumberFormat="1" applyFont="1" applyBorder="1" applyAlignment="1">
      <alignment horizontal="center" vertical="center" wrapText="1"/>
    </xf>
    <xf numFmtId="165" fontId="35" fillId="0" borderId="11" xfId="0" applyNumberFormat="1" applyFont="1" applyBorder="1" applyAlignment="1">
      <alignment horizontal="left" vertical="center" wrapText="1" indent="1"/>
    </xf>
    <xf numFmtId="165" fontId="34" fillId="0" borderId="11" xfId="0" applyNumberFormat="1" applyFont="1" applyBorder="1" applyAlignment="1">
      <alignment horizontal="left" vertical="center" wrapText="1" indent="1"/>
    </xf>
    <xf numFmtId="165" fontId="35" fillId="0" borderId="54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75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76" xfId="0" applyNumberFormat="1" applyFont="1" applyBorder="1" applyAlignment="1">
      <alignment horizontal="left" vertical="center" wrapText="1" indent="1"/>
    </xf>
    <xf numFmtId="165" fontId="35" fillId="0" borderId="12" xfId="0" applyNumberFormat="1" applyFont="1" applyBorder="1" applyAlignment="1">
      <alignment horizontal="left" vertical="center" wrapText="1" indent="1"/>
    </xf>
    <xf numFmtId="165" fontId="35" fillId="0" borderId="49" xfId="0" applyNumberFormat="1" applyFont="1" applyBorder="1" applyAlignment="1">
      <alignment horizontal="left" vertical="center" wrapText="1" indent="1"/>
    </xf>
    <xf numFmtId="165" fontId="34" fillId="0" borderId="47" xfId="0" applyNumberFormat="1" applyFont="1" applyBorder="1" applyAlignment="1">
      <alignment horizontal="left" vertical="center" wrapText="1" indent="1"/>
    </xf>
    <xf numFmtId="165" fontId="34" fillId="0" borderId="13" xfId="0" applyNumberFormat="1" applyFont="1" applyBorder="1" applyAlignment="1">
      <alignment horizontal="left" vertical="center" wrapText="1" indent="1"/>
    </xf>
    <xf numFmtId="165" fontId="33" fillId="0" borderId="76" xfId="0" applyNumberFormat="1" applyFont="1" applyBorder="1" applyAlignment="1">
      <alignment horizontal="right" vertical="center" wrapText="1" indent="1"/>
    </xf>
    <xf numFmtId="165" fontId="33" fillId="0" borderId="77" xfId="0" applyNumberFormat="1" applyFont="1" applyBorder="1" applyAlignment="1">
      <alignment horizontal="left" vertical="center" wrapText="1" indent="1"/>
    </xf>
    <xf numFmtId="165" fontId="33" fillId="0" borderId="50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78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165" fontId="34" fillId="0" borderId="32" xfId="0" quotePrefix="1" applyNumberFormat="1" applyFont="1" applyBorder="1" applyAlignment="1">
      <alignment horizontal="left" vertical="center" wrapText="1" indent="3"/>
    </xf>
    <xf numFmtId="165" fontId="35" fillId="0" borderId="14" xfId="0" applyNumberFormat="1" applyFont="1" applyBorder="1" applyAlignment="1">
      <alignment horizontal="left" vertical="center" wrapText="1" indent="2"/>
    </xf>
    <xf numFmtId="165" fontId="34" fillId="0" borderId="59" xfId="0" applyNumberFormat="1" applyFont="1" applyBorder="1" applyAlignment="1">
      <alignment horizontal="left" vertical="center" wrapText="1" indent="2"/>
    </xf>
    <xf numFmtId="165" fontId="34" fillId="0" borderId="58" xfId="0" applyNumberFormat="1" applyFont="1" applyBorder="1" applyAlignment="1">
      <alignment horizontal="left" vertical="center" wrapText="1" indent="2"/>
    </xf>
    <xf numFmtId="165" fontId="34" fillId="0" borderId="32" xfId="0" quotePrefix="1" applyNumberFormat="1" applyFont="1" applyBorder="1" applyAlignment="1">
      <alignment horizontal="left" vertical="center" wrapText="1" indent="6"/>
    </xf>
    <xf numFmtId="165" fontId="35" fillId="0" borderId="32" xfId="0" quotePrefix="1" applyNumberFormat="1" applyFont="1" applyBorder="1" applyAlignment="1">
      <alignment horizontal="left" vertical="center" wrapText="1" indent="6"/>
    </xf>
    <xf numFmtId="165" fontId="35" fillId="0" borderId="34" xfId="0" applyNumberFormat="1" applyFont="1" applyBorder="1" applyAlignment="1">
      <alignment horizontal="left" vertical="center" wrapText="1" indent="1"/>
    </xf>
    <xf numFmtId="165" fontId="35" fillId="0" borderId="34" xfId="0" applyNumberFormat="1" applyFont="1" applyBorder="1" applyAlignment="1" applyProtection="1">
      <alignment horizontal="left" vertical="center" wrapText="1" indent="1"/>
      <protection locked="0"/>
    </xf>
    <xf numFmtId="165" fontId="34" fillId="0" borderId="34" xfId="0" applyNumberFormat="1" applyFont="1" applyBorder="1" applyAlignment="1" applyProtection="1">
      <alignment horizontal="left" vertical="center" wrapText="1" indent="1"/>
      <protection locked="0"/>
    </xf>
    <xf numFmtId="165" fontId="34" fillId="0" borderId="72" xfId="0" applyNumberFormat="1" applyFont="1" applyBorder="1" applyAlignment="1">
      <alignment horizontal="left" vertical="center" wrapText="1" indent="1"/>
    </xf>
    <xf numFmtId="0" fontId="3" fillId="0" borderId="59" xfId="0" applyFont="1" applyBorder="1" applyAlignment="1">
      <alignment vertical="center"/>
    </xf>
    <xf numFmtId="165" fontId="34" fillId="0" borderId="14" xfId="0" quotePrefix="1" applyNumberFormat="1" applyFont="1" applyBorder="1" applyAlignment="1">
      <alignment horizontal="left" vertical="center" wrapText="1" indent="3"/>
    </xf>
    <xf numFmtId="165" fontId="34" fillId="0" borderId="85" xfId="0" applyNumberFormat="1" applyFont="1" applyBorder="1" applyAlignment="1">
      <alignment horizontal="left" vertical="center" wrapText="1" indent="1"/>
    </xf>
    <xf numFmtId="165" fontId="34" fillId="0" borderId="22" xfId="0" applyNumberFormat="1" applyFont="1" applyBorder="1" applyAlignment="1">
      <alignment horizontal="left" vertical="center" wrapText="1" indent="1"/>
    </xf>
    <xf numFmtId="165" fontId="34" fillId="0" borderId="17" xfId="0" applyNumberFormat="1" applyFont="1" applyBorder="1" applyAlignment="1">
      <alignment horizontal="left" vertical="center" wrapText="1" indent="1"/>
    </xf>
    <xf numFmtId="165" fontId="34" fillId="0" borderId="11" xfId="0" quotePrefix="1" applyNumberFormat="1" applyFont="1" applyBorder="1" applyAlignment="1">
      <alignment horizontal="left" vertical="center" wrapText="1" indent="6"/>
    </xf>
    <xf numFmtId="165" fontId="35" fillId="0" borderId="11" xfId="0" quotePrefix="1" applyNumberFormat="1" applyFont="1" applyBorder="1" applyAlignment="1">
      <alignment horizontal="left" vertical="center" wrapText="1" indent="6"/>
    </xf>
    <xf numFmtId="165" fontId="34" fillId="0" borderId="16" xfId="0" applyNumberFormat="1" applyFont="1" applyBorder="1" applyAlignment="1">
      <alignment horizontal="left" vertical="center" wrapText="1" indent="1"/>
    </xf>
    <xf numFmtId="165" fontId="33" fillId="0" borderId="26" xfId="0" applyNumberFormat="1" applyFont="1" applyBorder="1" applyAlignment="1">
      <alignment horizontal="left" vertical="center" wrapText="1" indent="1"/>
    </xf>
    <xf numFmtId="165" fontId="35" fillId="0" borderId="22" xfId="0" applyNumberFormat="1" applyFont="1" applyBorder="1" applyAlignment="1">
      <alignment horizontal="left" vertical="center" wrapText="1" indent="1"/>
    </xf>
    <xf numFmtId="165" fontId="35" fillId="0" borderId="36" xfId="0" applyNumberFormat="1" applyFont="1" applyBorder="1" applyAlignment="1">
      <alignment horizontal="left" vertical="center" wrapText="1" indent="1"/>
    </xf>
    <xf numFmtId="165" fontId="35" fillId="0" borderId="17" xfId="0" applyNumberFormat="1" applyFont="1" applyBorder="1" applyAlignment="1">
      <alignment horizontal="left" vertical="center" wrapText="1" indent="1"/>
    </xf>
    <xf numFmtId="165" fontId="35" fillId="0" borderId="17" xfId="0" applyNumberFormat="1" applyFont="1" applyBorder="1" applyAlignment="1" applyProtection="1">
      <alignment horizontal="left" vertical="center" wrapText="1" indent="1"/>
      <protection locked="0"/>
    </xf>
    <xf numFmtId="165" fontId="34" fillId="0" borderId="17" xfId="0" applyNumberFormat="1" applyFont="1" applyBorder="1" applyAlignment="1" applyProtection="1">
      <alignment horizontal="left" vertical="center" wrapText="1" indent="1"/>
      <protection locked="0"/>
    </xf>
    <xf numFmtId="165" fontId="34" fillId="0" borderId="16" xfId="0" applyNumberFormat="1" applyFont="1" applyBorder="1" applyAlignment="1" applyProtection="1">
      <alignment horizontal="left" vertical="center" wrapText="1" indent="1"/>
      <protection locked="0"/>
    </xf>
    <xf numFmtId="165" fontId="36" fillId="0" borderId="37" xfId="0" applyNumberFormat="1" applyFont="1" applyBorder="1" applyAlignment="1">
      <alignment horizontal="right" vertical="center" wrapText="1" indent="1"/>
    </xf>
    <xf numFmtId="165" fontId="36" fillId="0" borderId="83" xfId="0" applyNumberFormat="1" applyFont="1" applyBorder="1" applyAlignment="1">
      <alignment horizontal="right" vertical="center" wrapText="1" indent="1"/>
    </xf>
    <xf numFmtId="3" fontId="40" fillId="0" borderId="11" xfId="0" applyNumberFormat="1" applyFont="1" applyBorder="1" applyAlignment="1">
      <alignment horizontal="left" vertical="top" wrapText="1"/>
    </xf>
    <xf numFmtId="0" fontId="2" fillId="1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51" fillId="0" borderId="11" xfId="0" applyNumberFormat="1" applyFont="1" applyBorder="1" applyAlignment="1">
      <alignment horizontal="right" vertical="top" wrapText="1"/>
    </xf>
    <xf numFmtId="3" fontId="52" fillId="26" borderId="11" xfId="0" applyNumberFormat="1" applyFont="1" applyFill="1" applyBorder="1" applyAlignment="1">
      <alignment horizontal="right" vertical="top" wrapText="1"/>
    </xf>
    <xf numFmtId="3" fontId="52" fillId="24" borderId="11" xfId="0" applyNumberFormat="1" applyFont="1" applyFill="1" applyBorder="1" applyAlignment="1">
      <alignment horizontal="right" vertical="top" wrapText="1"/>
    </xf>
    <xf numFmtId="3" fontId="53" fillId="0" borderId="11" xfId="0" applyNumberFormat="1" applyFont="1" applyBorder="1" applyAlignment="1">
      <alignment horizontal="right" vertical="top" wrapText="1"/>
    </xf>
    <xf numFmtId="3" fontId="54" fillId="26" borderId="11" xfId="0" applyNumberFormat="1" applyFont="1" applyFill="1" applyBorder="1" applyAlignment="1">
      <alignment horizontal="right" vertical="top" wrapText="1"/>
    </xf>
    <xf numFmtId="3" fontId="54" fillId="24" borderId="11" xfId="0" applyNumberFormat="1" applyFont="1" applyFill="1" applyBorder="1" applyAlignment="1">
      <alignment horizontal="right" vertical="center" wrapText="1"/>
    </xf>
    <xf numFmtId="3" fontId="54" fillId="24" borderId="11" xfId="0" applyNumberFormat="1" applyFont="1" applyFill="1" applyBorder="1" applyAlignment="1">
      <alignment horizontal="right" vertical="top" wrapText="1"/>
    </xf>
    <xf numFmtId="3" fontId="54" fillId="27" borderId="11" xfId="0" applyNumberFormat="1" applyFont="1" applyFill="1" applyBorder="1" applyAlignment="1">
      <alignment horizontal="right" vertical="center" wrapText="1"/>
    </xf>
    <xf numFmtId="3" fontId="55" fillId="28" borderId="11" xfId="0" applyNumberFormat="1" applyFont="1" applyFill="1" applyBorder="1" applyAlignment="1">
      <alignment horizontal="right"/>
    </xf>
    <xf numFmtId="0" fontId="51" fillId="0" borderId="11" xfId="0" applyFont="1" applyBorder="1" applyAlignment="1">
      <alignment horizontal="right" vertical="top" wrapText="1"/>
    </xf>
    <xf numFmtId="0" fontId="51" fillId="0" borderId="11" xfId="0" applyFont="1" applyBorder="1" applyAlignment="1">
      <alignment horizontal="right" vertical="center"/>
    </xf>
    <xf numFmtId="0" fontId="52" fillId="26" borderId="11" xfId="0" applyFont="1" applyFill="1" applyBorder="1" applyAlignment="1">
      <alignment horizontal="right" vertical="top" wrapText="1"/>
    </xf>
    <xf numFmtId="0" fontId="54" fillId="26" borderId="11" xfId="0" applyFont="1" applyFill="1" applyBorder="1" applyAlignment="1">
      <alignment horizontal="right" vertical="top" wrapText="1"/>
    </xf>
    <xf numFmtId="3" fontId="54" fillId="29" borderId="11" xfId="0" applyNumberFormat="1" applyFont="1" applyFill="1" applyBorder="1" applyAlignment="1">
      <alignment horizontal="center" vertical="center" wrapText="1"/>
    </xf>
    <xf numFmtId="3" fontId="56" fillId="28" borderId="11" xfId="0" applyNumberFormat="1" applyFont="1" applyFill="1" applyBorder="1" applyAlignment="1">
      <alignment horizontal="right"/>
    </xf>
    <xf numFmtId="165" fontId="57" fillId="0" borderId="10" xfId="0" applyNumberFormat="1" applyFont="1" applyBorder="1" applyAlignment="1">
      <alignment horizontal="left" vertical="center" wrapText="1" indent="1"/>
    </xf>
    <xf numFmtId="165" fontId="57" fillId="0" borderId="11" xfId="0" applyNumberFormat="1" applyFont="1" applyBorder="1" applyAlignment="1">
      <alignment horizontal="left" vertical="center" wrapText="1" indent="1"/>
    </xf>
    <xf numFmtId="165" fontId="57" fillId="0" borderId="10" xfId="0" applyNumberFormat="1" applyFont="1" applyBorder="1" applyAlignment="1" applyProtection="1">
      <alignment horizontal="left" vertical="center" wrapText="1" indent="1"/>
      <protection locked="0"/>
    </xf>
    <xf numFmtId="165" fontId="57" fillId="0" borderId="74" xfId="0" applyNumberFormat="1" applyFont="1" applyBorder="1" applyAlignment="1" applyProtection="1">
      <alignment horizontal="left" vertical="center" wrapText="1" indent="1"/>
      <protection locked="0"/>
    </xf>
    <xf numFmtId="165" fontId="59" fillId="0" borderId="10" xfId="0" applyNumberFormat="1" applyFont="1" applyBorder="1" applyAlignment="1">
      <alignment horizontal="right" vertical="center" wrapText="1" indent="1"/>
    </xf>
    <xf numFmtId="165" fontId="57" fillId="0" borderId="74" xfId="0" applyNumberFormat="1" applyFont="1" applyBorder="1" applyAlignment="1">
      <alignment horizontal="left" vertical="center" wrapText="1" indent="1"/>
    </xf>
    <xf numFmtId="165" fontId="58" fillId="0" borderId="37" xfId="0" applyNumberFormat="1" applyFont="1" applyBorder="1" applyAlignment="1">
      <alignment horizontal="left" vertical="center" wrapText="1" indent="1"/>
    </xf>
    <xf numFmtId="165" fontId="57" fillId="0" borderId="79" xfId="0" applyNumberFormat="1" applyFont="1" applyBorder="1" applyAlignment="1">
      <alignment horizontal="left" vertical="center" wrapText="1" indent="1"/>
    </xf>
    <xf numFmtId="165" fontId="57" fillId="0" borderId="79" xfId="0" applyNumberFormat="1" applyFont="1" applyBorder="1" applyAlignment="1" applyProtection="1">
      <alignment horizontal="left" vertical="center" wrapText="1" indent="1"/>
      <protection locked="0"/>
    </xf>
    <xf numFmtId="165" fontId="57" fillId="0" borderId="81" xfId="0" applyNumberFormat="1" applyFont="1" applyBorder="1" applyAlignment="1">
      <alignment horizontal="left" vertical="center" wrapText="1" indent="1"/>
    </xf>
    <xf numFmtId="165" fontId="57" fillId="0" borderId="82" xfId="0" applyNumberFormat="1" applyFont="1" applyBorder="1" applyAlignment="1">
      <alignment horizontal="left" vertical="center" wrapText="1" indent="1"/>
    </xf>
    <xf numFmtId="165" fontId="58" fillId="0" borderId="77" xfId="0" applyNumberFormat="1" applyFont="1" applyBorder="1" applyAlignment="1">
      <alignment horizontal="left" vertical="center" wrapText="1" indent="1"/>
    </xf>
    <xf numFmtId="165" fontId="60" fillId="0" borderId="83" xfId="0" applyNumberFormat="1" applyFont="1" applyBorder="1" applyAlignment="1">
      <alignment horizontal="right" vertical="center" wrapText="1" indent="1"/>
    </xf>
    <xf numFmtId="165" fontId="61" fillId="0" borderId="71" xfId="0" applyNumberFormat="1" applyFont="1" applyBorder="1" applyAlignment="1">
      <alignment horizontal="left" vertical="center" wrapText="1" indent="1"/>
    </xf>
    <xf numFmtId="165" fontId="61" fillId="0" borderId="10" xfId="0" applyNumberFormat="1" applyFont="1" applyBorder="1" applyAlignment="1">
      <alignment horizontal="left" vertical="center" wrapText="1" indent="1"/>
    </xf>
    <xf numFmtId="165" fontId="62" fillId="0" borderId="37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5" fontId="33" fillId="0" borderId="37" xfId="0" applyNumberFormat="1" applyFont="1" applyBorder="1" applyAlignment="1">
      <alignment horizontal="right" vertical="center" wrapText="1" indent="1"/>
    </xf>
    <xf numFmtId="165" fontId="35" fillId="0" borderId="79" xfId="0" applyNumberFormat="1" applyFont="1" applyBorder="1" applyAlignment="1">
      <alignment horizontal="left" vertical="center" wrapText="1" indent="1"/>
    </xf>
    <xf numFmtId="165" fontId="33" fillId="0" borderId="80" xfId="0" applyNumberFormat="1" applyFont="1" applyBorder="1" applyAlignment="1">
      <alignment horizontal="right" vertical="center" wrapText="1" indent="1"/>
    </xf>
    <xf numFmtId="165" fontId="35" fillId="0" borderId="82" xfId="0" applyNumberFormat="1" applyFont="1" applyBorder="1" applyAlignment="1" applyProtection="1">
      <alignment horizontal="left" vertical="center" wrapText="1" indent="1"/>
      <protection locked="0"/>
    </xf>
    <xf numFmtId="165" fontId="33" fillId="0" borderId="83" xfId="0" applyNumberFormat="1" applyFont="1" applyBorder="1" applyAlignment="1">
      <alignment horizontal="right" vertical="center" wrapText="1" indent="1"/>
    </xf>
    <xf numFmtId="165" fontId="33" fillId="0" borderId="84" xfId="0" applyNumberFormat="1" applyFont="1" applyBorder="1" applyAlignment="1">
      <alignment horizontal="right" vertical="center" wrapText="1" indent="1"/>
    </xf>
    <xf numFmtId="165" fontId="36" fillId="0" borderId="86" xfId="0" applyNumberFormat="1" applyFont="1" applyBorder="1" applyAlignment="1">
      <alignment horizontal="right" vertical="center" wrapText="1" indent="1"/>
    </xf>
    <xf numFmtId="165" fontId="38" fillId="0" borderId="71" xfId="0" applyNumberFormat="1" applyFont="1" applyBorder="1" applyAlignment="1">
      <alignment horizontal="right" vertical="center" wrapText="1" indent="1"/>
    </xf>
    <xf numFmtId="3" fontId="5" fillId="0" borderId="0" xfId="0" applyNumberFormat="1" applyFont="1" applyAlignment="1">
      <alignment horizontal="center" vertical="center"/>
    </xf>
    <xf numFmtId="0" fontId="2" fillId="24" borderId="69" xfId="0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64" fillId="0" borderId="12" xfId="0" applyNumberFormat="1" applyFont="1" applyBorder="1" applyAlignment="1">
      <alignment horizontal="right" vertical="center"/>
    </xf>
    <xf numFmtId="3" fontId="64" fillId="0" borderId="12" xfId="0" applyNumberFormat="1" applyFont="1" applyBorder="1" applyAlignment="1">
      <alignment vertical="center"/>
    </xf>
    <xf numFmtId="0" fontId="64" fillId="0" borderId="0" xfId="0" applyFont="1" applyAlignment="1">
      <alignment vertical="center"/>
    </xf>
    <xf numFmtId="3" fontId="63" fillId="0" borderId="12" xfId="0" applyNumberFormat="1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3" fontId="64" fillId="0" borderId="14" xfId="0" applyNumberFormat="1" applyFont="1" applyBorder="1" applyAlignment="1">
      <alignment horizontal="left" vertical="center"/>
    </xf>
    <xf numFmtId="41" fontId="64" fillId="0" borderId="11" xfId="0" applyNumberFormat="1" applyFont="1" applyBorder="1" applyAlignment="1">
      <alignment horizontal="center" vertical="center"/>
    </xf>
    <xf numFmtId="0" fontId="2" fillId="24" borderId="20" xfId="0" applyFont="1" applyFill="1" applyBorder="1" applyAlignment="1">
      <alignment vertical="center"/>
    </xf>
    <xf numFmtId="0" fontId="2" fillId="24" borderId="85" xfId="0" applyFont="1" applyFill="1" applyBorder="1" applyAlignment="1">
      <alignment vertical="center"/>
    </xf>
    <xf numFmtId="0" fontId="2" fillId="24" borderId="16" xfId="0" applyFont="1" applyFill="1" applyBorder="1" applyAlignment="1">
      <alignment horizontal="center" vertical="center"/>
    </xf>
    <xf numFmtId="3" fontId="2" fillId="24" borderId="88" xfId="0" applyNumberFormat="1" applyFont="1" applyFill="1" applyBorder="1" applyAlignment="1">
      <alignment vertical="center"/>
    </xf>
    <xf numFmtId="3" fontId="2" fillId="24" borderId="76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4" xfId="0" applyFont="1" applyBorder="1" applyAlignment="1">
      <alignment vertical="top" wrapText="1"/>
    </xf>
    <xf numFmtId="0" fontId="3" fillId="0" borderId="27" xfId="0" applyFont="1" applyBorder="1" applyAlignment="1">
      <alignment horizontal="left" vertical="center"/>
    </xf>
    <xf numFmtId="43" fontId="2" fillId="24" borderId="38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right" vertical="center" wrapText="1"/>
    </xf>
    <xf numFmtId="49" fontId="2" fillId="0" borderId="21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164" fontId="2" fillId="0" borderId="43" xfId="0" applyNumberFormat="1" applyFont="1" applyBorder="1" applyAlignment="1">
      <alignment horizontal="right" vertical="center" wrapText="1"/>
    </xf>
    <xf numFmtId="43" fontId="2" fillId="24" borderId="37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" fillId="24" borderId="21" xfId="0" applyFont="1" applyFill="1" applyBorder="1" applyAlignment="1">
      <alignment horizontal="center" vertical="center" wrapText="1"/>
    </xf>
    <xf numFmtId="3" fontId="2" fillId="24" borderId="88" xfId="0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right" vertical="center"/>
    </xf>
    <xf numFmtId="3" fontId="2" fillId="0" borderId="89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/>
    </xf>
    <xf numFmtId="3" fontId="3" fillId="0" borderId="52" xfId="0" applyNumberFormat="1" applyFont="1" applyBorder="1" applyAlignment="1">
      <alignment vertical="center"/>
    </xf>
    <xf numFmtId="0" fontId="41" fillId="26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39" fillId="24" borderId="35" xfId="0" applyFont="1" applyFill="1" applyBorder="1" applyAlignment="1">
      <alignment horizontal="center" vertical="center" wrapText="1"/>
    </xf>
    <xf numFmtId="0" fontId="39" fillId="24" borderId="57" xfId="0" applyFont="1" applyFill="1" applyBorder="1" applyAlignment="1">
      <alignment horizontal="center" vertical="center" wrapText="1"/>
    </xf>
    <xf numFmtId="0" fontId="39" fillId="24" borderId="58" xfId="0" applyFont="1" applyFill="1" applyBorder="1" applyAlignment="1">
      <alignment horizontal="center" vertical="center" wrapText="1"/>
    </xf>
    <xf numFmtId="0" fontId="39" fillId="24" borderId="27" xfId="0" applyFont="1" applyFill="1" applyBorder="1" applyAlignment="1">
      <alignment horizontal="center" vertical="center" wrapText="1"/>
    </xf>
    <xf numFmtId="0" fontId="39" fillId="24" borderId="34" xfId="0" applyFont="1" applyFill="1" applyBorder="1" applyAlignment="1">
      <alignment horizontal="center" vertical="center" wrapText="1"/>
    </xf>
    <xf numFmtId="0" fontId="39" fillId="24" borderId="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1" fillId="24" borderId="11" xfId="0" applyFont="1" applyFill="1" applyBorder="1" applyAlignment="1">
      <alignment horizontal="left" vertical="center" wrapText="1"/>
    </xf>
    <xf numFmtId="0" fontId="41" fillId="24" borderId="11" xfId="0" applyFont="1" applyFill="1" applyBorder="1" applyAlignment="1">
      <alignment horizontal="left" vertical="top" wrapText="1"/>
    </xf>
    <xf numFmtId="0" fontId="46" fillId="28" borderId="11" xfId="0" applyFont="1" applyFill="1" applyBorder="1" applyAlignment="1">
      <alignment horizontal="left"/>
    </xf>
    <xf numFmtId="0" fontId="41" fillId="27" borderId="11" xfId="0" applyFont="1" applyFill="1" applyBorder="1" applyAlignment="1">
      <alignment horizontal="left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17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6" fillId="27" borderId="11" xfId="0" applyFont="1" applyFill="1" applyBorder="1" applyAlignment="1">
      <alignment horizontal="left" vertical="center" wrapText="1"/>
    </xf>
    <xf numFmtId="0" fontId="42" fillId="28" borderId="11" xfId="0" applyFont="1" applyFill="1" applyBorder="1" applyAlignment="1">
      <alignment horizontal="left"/>
    </xf>
    <xf numFmtId="0" fontId="0" fillId="0" borderId="1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6" fillId="26" borderId="11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center" wrapText="1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2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7" xfId="0" applyFont="1" applyFill="1" applyBorder="1" applyAlignment="1">
      <alignment horizontal="center" vertical="center" wrapText="1"/>
    </xf>
    <xf numFmtId="0" fontId="40" fillId="24" borderId="58" xfId="0" applyFont="1" applyFill="1" applyBorder="1" applyAlignment="1">
      <alignment horizontal="center" vertical="center" wrapText="1"/>
    </xf>
    <xf numFmtId="0" fontId="40" fillId="24" borderId="40" xfId="0" applyFont="1" applyFill="1" applyBorder="1" applyAlignment="1">
      <alignment horizontal="center" vertical="center" wrapText="1"/>
    </xf>
    <xf numFmtId="0" fontId="40" fillId="24" borderId="0" xfId="0" applyFont="1" applyFill="1" applyBorder="1" applyAlignment="1">
      <alignment horizontal="center" vertical="center" wrapText="1"/>
    </xf>
    <xf numFmtId="0" fontId="40" fillId="24" borderId="73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9" xfId="0" applyFont="1" applyFill="1" applyBorder="1" applyAlignment="1">
      <alignment horizontal="center" vertical="center" wrapText="1"/>
    </xf>
    <xf numFmtId="0" fontId="40" fillId="24" borderId="36" xfId="0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1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1" fillId="27" borderId="27" xfId="0" applyFont="1" applyFill="1" applyBorder="1" applyAlignment="1">
      <alignment horizontal="left" vertical="center" wrapText="1"/>
    </xf>
    <xf numFmtId="0" fontId="41" fillId="27" borderId="34" xfId="0" applyFont="1" applyFill="1" applyBorder="1" applyAlignment="1">
      <alignment horizontal="left" vertical="center" wrapText="1"/>
    </xf>
    <xf numFmtId="0" fontId="41" fillId="27" borderId="59" xfId="0" applyFont="1" applyFill="1" applyBorder="1" applyAlignment="1">
      <alignment horizontal="left" vertical="center" wrapText="1"/>
    </xf>
    <xf numFmtId="3" fontId="39" fillId="24" borderId="35" xfId="0" applyNumberFormat="1" applyFont="1" applyFill="1" applyBorder="1" applyAlignment="1">
      <alignment horizontal="center" vertical="center" wrapText="1"/>
    </xf>
    <xf numFmtId="3" fontId="39" fillId="24" borderId="27" xfId="0" applyNumberFormat="1" applyFont="1" applyFill="1" applyBorder="1" applyAlignment="1">
      <alignment horizontal="center" vertical="center" wrapText="1"/>
    </xf>
    <xf numFmtId="0" fontId="26" fillId="29" borderId="18" xfId="0" applyFont="1" applyFill="1" applyBorder="1" applyAlignment="1">
      <alignment horizontal="left" vertical="center" wrapText="1"/>
    </xf>
    <xf numFmtId="0" fontId="26" fillId="29" borderId="14" xfId="0" applyFont="1" applyFill="1" applyBorder="1" applyAlignment="1">
      <alignment horizontal="left" vertical="center" wrapText="1"/>
    </xf>
    <xf numFmtId="0" fontId="43" fillId="0" borderId="11" xfId="0" applyFont="1" applyBorder="1" applyAlignment="1">
      <alignment horizontal="center"/>
    </xf>
    <xf numFmtId="0" fontId="26" fillId="27" borderId="27" xfId="0" applyFont="1" applyFill="1" applyBorder="1" applyAlignment="1">
      <alignment horizontal="left" vertical="center" wrapText="1"/>
    </xf>
    <xf numFmtId="0" fontId="26" fillId="27" borderId="34" xfId="0" applyFont="1" applyFill="1" applyBorder="1" applyAlignment="1">
      <alignment horizontal="left" vertical="center" wrapText="1"/>
    </xf>
    <xf numFmtId="0" fontId="26" fillId="27" borderId="59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/>
    </xf>
    <xf numFmtId="3" fontId="40" fillId="24" borderId="19" xfId="0" applyNumberFormat="1" applyFont="1" applyFill="1" applyBorder="1" applyAlignment="1">
      <alignment horizontal="center" vertical="center" wrapText="1"/>
    </xf>
    <xf numFmtId="3" fontId="40" fillId="24" borderId="17" xfId="0" applyNumberFormat="1" applyFont="1" applyFill="1" applyBorder="1" applyAlignment="1">
      <alignment horizontal="center" vertical="center" wrapText="1"/>
    </xf>
    <xf numFmtId="3" fontId="40" fillId="24" borderId="11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Alignment="1">
      <alignment horizontal="center" textRotation="180" wrapText="1"/>
    </xf>
    <xf numFmtId="165" fontId="30" fillId="0" borderId="38" xfId="0" applyNumberFormat="1" applyFont="1" applyBorder="1" applyAlignment="1">
      <alignment horizontal="center" vertical="center" wrapText="1"/>
    </xf>
    <xf numFmtId="165" fontId="30" fillId="0" borderId="43" xfId="0" applyNumberFormat="1" applyFont="1" applyBorder="1" applyAlignment="1">
      <alignment horizontal="center" vertical="center" wrapText="1"/>
    </xf>
    <xf numFmtId="165" fontId="30" fillId="0" borderId="60" xfId="0" applyNumberFormat="1" applyFont="1" applyBorder="1" applyAlignment="1">
      <alignment horizontal="center" vertical="center" wrapText="1"/>
    </xf>
    <xf numFmtId="165" fontId="30" fillId="0" borderId="61" xfId="0" applyNumberFormat="1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7" fillId="1" borderId="62" xfId="0" applyFont="1" applyFill="1" applyBorder="1" applyAlignment="1">
      <alignment horizontal="left" vertical="center"/>
    </xf>
    <xf numFmtId="0" fontId="7" fillId="1" borderId="57" xfId="0" applyFont="1" applyFill="1" applyBorder="1" applyAlignment="1">
      <alignment horizontal="left" vertical="center"/>
    </xf>
    <xf numFmtId="0" fontId="7" fillId="1" borderId="87" xfId="0" applyFont="1" applyFill="1" applyBorder="1" applyAlignment="1">
      <alignment horizontal="left" vertical="center"/>
    </xf>
    <xf numFmtId="0" fontId="2" fillId="24" borderId="63" xfId="0" applyFont="1" applyFill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55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2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50" fillId="1" borderId="18" xfId="0" applyFont="1" applyFill="1" applyBorder="1" applyAlignment="1">
      <alignment horizontal="left" vertical="center"/>
    </xf>
    <xf numFmtId="0" fontId="50" fillId="1" borderId="32" xfId="0" applyFont="1" applyFill="1" applyBorder="1" applyAlignment="1">
      <alignment horizontal="left" vertical="center"/>
    </xf>
    <xf numFmtId="0" fontId="50" fillId="1" borderId="14" xfId="0" applyFont="1" applyFill="1" applyBorder="1" applyAlignment="1">
      <alignment horizontal="left" vertical="center"/>
    </xf>
    <xf numFmtId="0" fontId="2" fillId="24" borderId="66" xfId="0" applyFont="1" applyFill="1" applyBorder="1" applyAlignment="1">
      <alignment horizontal="left" vertical="center"/>
    </xf>
    <xf numFmtId="0" fontId="2" fillId="24" borderId="67" xfId="0" applyFont="1" applyFill="1" applyBorder="1" applyAlignment="1">
      <alignment horizontal="left" vertical="center"/>
    </xf>
    <xf numFmtId="0" fontId="2" fillId="0" borderId="65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4" borderId="20" xfId="0" applyFont="1" applyFill="1" applyBorder="1" applyAlignment="1">
      <alignment horizontal="center" vertical="center" wrapText="1"/>
    </xf>
    <xf numFmtId="0" fontId="2" fillId="24" borderId="89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top"/>
    </xf>
    <xf numFmtId="0" fontId="2" fillId="24" borderId="26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4" borderId="19" xfId="0" applyFont="1" applyFill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49" fontId="2" fillId="24" borderId="65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4" borderId="29" xfId="0" applyFont="1" applyFill="1" applyBorder="1" applyAlignment="1">
      <alignment horizontal="left" vertical="center" wrapText="1"/>
    </xf>
    <xf numFmtId="0" fontId="2" fillId="24" borderId="70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0" fillId="0" borderId="37" xfId="0" applyBorder="1"/>
    <xf numFmtId="0" fontId="0" fillId="0" borderId="44" xfId="0" applyBorder="1"/>
    <xf numFmtId="0" fontId="3" fillId="0" borderId="4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2" fillId="24" borderId="71" xfId="0" applyFont="1" applyFill="1" applyBorder="1" applyAlignment="1">
      <alignment horizontal="center" vertical="center" wrapText="1"/>
    </xf>
    <xf numFmtId="0" fontId="2" fillId="24" borderId="72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46" xfId="0" applyFont="1" applyFill="1" applyBorder="1" applyAlignment="1">
      <alignment horizontal="center" vertical="center" wrapText="1"/>
    </xf>
    <xf numFmtId="0" fontId="2" fillId="24" borderId="58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k&#246;z&#246;s\Hivatali%20Dokumentumok\_K&#214;Z&#214;S%20DOKUMENTUMOK\_P&#201;NZ&#220;GY\2020.%20&#233;v\K&#246;lts&#233;gvet&#233;s\B&#246;rcs\Rendeletek\B&#246;rcs%202020.%20&#233;vi%20ktgv.%20rend.%20mell.%20Ol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Bevételek"/>
      <sheetName val="1.1.Bevételek (KÖT, ÖNV,Áll.i)"/>
      <sheetName val="2. Kiadások"/>
      <sheetName val="2.1.Kiadások (KÖT, ÖNV, Áll.i)"/>
      <sheetName val="3.Működési mérleg"/>
      <sheetName val="4. Felhalmozási mérleg"/>
      <sheetName val="5. Pénzeszköz átadás"/>
      <sheetName val="6 .Felhalmozási k."/>
      <sheetName val="7. Létszám"/>
      <sheetName val="8. Adósságk."/>
    </sheetNames>
    <sheetDataSet>
      <sheetData sheetId="0">
        <row r="16">
          <cell r="E16">
            <v>3820000</v>
          </cell>
        </row>
        <row r="17">
          <cell r="E17">
            <v>14737352</v>
          </cell>
        </row>
        <row r="19">
          <cell r="E19">
            <v>0</v>
          </cell>
        </row>
        <row r="21">
          <cell r="E21">
            <v>210000</v>
          </cell>
        </row>
        <row r="25">
          <cell r="E25">
            <v>0</v>
          </cell>
        </row>
        <row r="32">
          <cell r="E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F47"/>
  <sheetViews>
    <sheetView tabSelected="1" zoomScaleNormal="100" workbookViewId="0">
      <selection activeCell="H27" sqref="H27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9.140625" customWidth="1"/>
    <col min="5" max="5" width="20" style="170" bestFit="1" customWidth="1"/>
    <col min="6" max="6" width="14.42578125" style="170" customWidth="1"/>
  </cols>
  <sheetData>
    <row r="1" spans="1:6" ht="21.75" customHeight="1" x14ac:dyDescent="0.2">
      <c r="A1" s="389" t="s">
        <v>338</v>
      </c>
      <c r="B1" s="389"/>
      <c r="C1" s="389"/>
      <c r="D1" s="389"/>
      <c r="E1" s="389"/>
      <c r="F1" s="9"/>
    </row>
    <row r="2" spans="1:6" ht="28.5" customHeight="1" x14ac:dyDescent="0.2">
      <c r="A2" s="390" t="s">
        <v>77</v>
      </c>
      <c r="B2" s="390"/>
      <c r="C2" s="390"/>
      <c r="D2" s="390"/>
      <c r="E2" s="367" t="s">
        <v>313</v>
      </c>
    </row>
    <row r="3" spans="1:6" ht="36.75" customHeight="1" x14ac:dyDescent="0.2">
      <c r="A3" s="383" t="s">
        <v>35</v>
      </c>
      <c r="B3" s="384"/>
      <c r="C3" s="385"/>
      <c r="D3" s="194" t="s">
        <v>247</v>
      </c>
      <c r="E3" s="134" t="s">
        <v>340</v>
      </c>
      <c r="F3"/>
    </row>
    <row r="4" spans="1:6" ht="15" x14ac:dyDescent="0.2">
      <c r="A4" s="386"/>
      <c r="B4" s="387"/>
      <c r="C4" s="388"/>
      <c r="D4" s="195"/>
      <c r="E4" s="134" t="s">
        <v>339</v>
      </c>
      <c r="F4"/>
    </row>
    <row r="5" spans="1:6" ht="17.25" customHeight="1" x14ac:dyDescent="0.2">
      <c r="A5" s="382" t="s">
        <v>36</v>
      </c>
      <c r="B5" s="130"/>
      <c r="C5" s="127" t="s">
        <v>186</v>
      </c>
      <c r="D5" s="127" t="s">
        <v>251</v>
      </c>
      <c r="E5" s="296">
        <v>23673830</v>
      </c>
      <c r="F5"/>
    </row>
    <row r="6" spans="1:6" ht="25.5" x14ac:dyDescent="0.2">
      <c r="A6" s="382"/>
      <c r="B6" s="130"/>
      <c r="C6" s="127" t="s">
        <v>187</v>
      </c>
      <c r="D6" s="127" t="s">
        <v>252</v>
      </c>
      <c r="E6" s="296">
        <v>0</v>
      </c>
      <c r="F6"/>
    </row>
    <row r="7" spans="1:6" ht="25.5" x14ac:dyDescent="0.2">
      <c r="A7" s="382"/>
      <c r="B7" s="130"/>
      <c r="C7" s="127" t="s">
        <v>188</v>
      </c>
      <c r="D7" s="127" t="s">
        <v>253</v>
      </c>
      <c r="E7" s="296">
        <v>6695000</v>
      </c>
      <c r="F7"/>
    </row>
    <row r="8" spans="1:6" ht="14.25" customHeight="1" x14ac:dyDescent="0.2">
      <c r="A8" s="382"/>
      <c r="B8" s="130"/>
      <c r="C8" s="127" t="s">
        <v>189</v>
      </c>
      <c r="D8" s="127" t="s">
        <v>254</v>
      </c>
      <c r="E8" s="296">
        <v>1800000</v>
      </c>
      <c r="F8"/>
    </row>
    <row r="9" spans="1:6" ht="18" customHeight="1" x14ac:dyDescent="0.2">
      <c r="A9" s="382"/>
      <c r="B9" s="381" t="s">
        <v>190</v>
      </c>
      <c r="C9" s="381"/>
      <c r="D9" s="196" t="s">
        <v>255</v>
      </c>
      <c r="E9" s="297">
        <f>SUM(E5:E8)</f>
        <v>32168830</v>
      </c>
      <c r="F9"/>
    </row>
    <row r="10" spans="1:6" x14ac:dyDescent="0.2">
      <c r="A10" s="382"/>
      <c r="B10" s="131"/>
      <c r="C10" s="157" t="s">
        <v>308</v>
      </c>
      <c r="D10" s="166" t="s">
        <v>256</v>
      </c>
      <c r="E10" s="296">
        <v>35401721</v>
      </c>
      <c r="F10"/>
    </row>
    <row r="11" spans="1:6" x14ac:dyDescent="0.2">
      <c r="A11" s="382"/>
      <c r="B11" s="131"/>
      <c r="C11" s="124" t="s">
        <v>204</v>
      </c>
      <c r="D11" s="166" t="s">
        <v>256</v>
      </c>
      <c r="E11" s="296">
        <v>0</v>
      </c>
      <c r="F11"/>
    </row>
    <row r="12" spans="1:6" x14ac:dyDescent="0.2">
      <c r="A12" s="382"/>
      <c r="B12" s="131"/>
      <c r="C12" s="124" t="s">
        <v>205</v>
      </c>
      <c r="D12" s="166" t="s">
        <v>256</v>
      </c>
      <c r="E12" s="296">
        <v>0</v>
      </c>
      <c r="F12"/>
    </row>
    <row r="13" spans="1:6" x14ac:dyDescent="0.2">
      <c r="A13" s="382"/>
      <c r="B13" s="131"/>
      <c r="C13" s="124" t="s">
        <v>206</v>
      </c>
      <c r="D13" s="166" t="s">
        <v>256</v>
      </c>
      <c r="E13" s="296">
        <v>0</v>
      </c>
      <c r="F13"/>
    </row>
    <row r="14" spans="1:6" s="121" customFormat="1" ht="18.75" customHeight="1" x14ac:dyDescent="0.2">
      <c r="A14" s="382"/>
      <c r="B14" s="381" t="s">
        <v>207</v>
      </c>
      <c r="C14" s="381"/>
      <c r="D14" s="196" t="s">
        <v>256</v>
      </c>
      <c r="E14" s="297">
        <f>SUM(E10:E13)</f>
        <v>35401721</v>
      </c>
    </row>
    <row r="15" spans="1:6" s="125" customFormat="1" ht="22.5" customHeight="1" x14ac:dyDescent="0.2">
      <c r="A15" s="382"/>
      <c r="B15" s="391" t="s">
        <v>208</v>
      </c>
      <c r="C15" s="391"/>
      <c r="D15" s="197" t="s">
        <v>257</v>
      </c>
      <c r="E15" s="298">
        <f t="shared" ref="E15" si="0">E9+E14</f>
        <v>67570551</v>
      </c>
    </row>
    <row r="16" spans="1:6" s="121" customFormat="1" x14ac:dyDescent="0.2">
      <c r="A16" s="382" t="s">
        <v>37</v>
      </c>
      <c r="B16" s="381" t="s">
        <v>191</v>
      </c>
      <c r="C16" s="381"/>
      <c r="D16" s="196" t="s">
        <v>258</v>
      </c>
      <c r="E16" s="297">
        <v>3820000</v>
      </c>
    </row>
    <row r="17" spans="1:6" x14ac:dyDescent="0.2">
      <c r="A17" s="382"/>
      <c r="B17" s="130" t="s">
        <v>36</v>
      </c>
      <c r="C17" s="127" t="s">
        <v>183</v>
      </c>
      <c r="D17" s="127" t="s">
        <v>259</v>
      </c>
      <c r="E17" s="296">
        <v>14737352</v>
      </c>
      <c r="F17"/>
    </row>
    <row r="18" spans="1:6" x14ac:dyDescent="0.2">
      <c r="A18" s="382"/>
      <c r="B18" s="130" t="s">
        <v>37</v>
      </c>
      <c r="C18" s="127" t="s">
        <v>192</v>
      </c>
      <c r="D18" s="127" t="s">
        <v>260</v>
      </c>
      <c r="E18" s="296">
        <v>3760000</v>
      </c>
      <c r="F18"/>
    </row>
    <row r="19" spans="1:6" x14ac:dyDescent="0.2">
      <c r="A19" s="382"/>
      <c r="B19" s="130" t="s">
        <v>38</v>
      </c>
      <c r="C19" s="127" t="s">
        <v>184</v>
      </c>
      <c r="D19" s="127" t="s">
        <v>261</v>
      </c>
      <c r="E19" s="296">
        <v>0</v>
      </c>
      <c r="F19"/>
    </row>
    <row r="20" spans="1:6" ht="17.25" customHeight="1" x14ac:dyDescent="0.2">
      <c r="A20" s="382"/>
      <c r="B20" s="381" t="s">
        <v>238</v>
      </c>
      <c r="C20" s="381"/>
      <c r="D20" s="196" t="s">
        <v>262</v>
      </c>
      <c r="E20" s="297">
        <f t="shared" ref="E20" si="1">SUM(E17:E19)</f>
        <v>18497352</v>
      </c>
      <c r="F20"/>
    </row>
    <row r="21" spans="1:6" s="121" customFormat="1" ht="18.75" customHeight="1" x14ac:dyDescent="0.2">
      <c r="A21" s="382"/>
      <c r="B21" s="381" t="s">
        <v>185</v>
      </c>
      <c r="C21" s="381"/>
      <c r="D21" s="196" t="s">
        <v>263</v>
      </c>
      <c r="E21" s="297">
        <v>210000</v>
      </c>
    </row>
    <row r="22" spans="1:6" s="125" customFormat="1" ht="18" customHeight="1" x14ac:dyDescent="0.2">
      <c r="A22" s="382"/>
      <c r="B22" s="391" t="s">
        <v>193</v>
      </c>
      <c r="C22" s="391"/>
      <c r="D22" s="197" t="s">
        <v>264</v>
      </c>
      <c r="E22" s="298">
        <f t="shared" ref="E22" si="2">E16+E20+E21</f>
        <v>22527352</v>
      </c>
    </row>
    <row r="23" spans="1:6" x14ac:dyDescent="0.2">
      <c r="A23" s="382" t="s">
        <v>38</v>
      </c>
      <c r="B23" s="132"/>
      <c r="C23" s="127" t="s">
        <v>195</v>
      </c>
      <c r="D23" s="127" t="s">
        <v>265</v>
      </c>
      <c r="E23" s="296">
        <v>6075871</v>
      </c>
      <c r="F23"/>
    </row>
    <row r="24" spans="1:6" x14ac:dyDescent="0.2">
      <c r="A24" s="382"/>
      <c r="B24" s="132"/>
      <c r="C24" s="127" t="s">
        <v>196</v>
      </c>
      <c r="D24" s="127" t="s">
        <v>266</v>
      </c>
      <c r="E24" s="296">
        <v>0</v>
      </c>
      <c r="F24"/>
    </row>
    <row r="25" spans="1:6" x14ac:dyDescent="0.2">
      <c r="A25" s="382"/>
      <c r="B25" s="132"/>
      <c r="C25" s="127" t="s">
        <v>197</v>
      </c>
      <c r="D25" s="127" t="s">
        <v>267</v>
      </c>
      <c r="E25" s="296">
        <v>0</v>
      </c>
      <c r="F25"/>
    </row>
    <row r="26" spans="1:6" x14ac:dyDescent="0.2">
      <c r="A26" s="382"/>
      <c r="B26" s="132"/>
      <c r="C26" s="127" t="s">
        <v>198</v>
      </c>
      <c r="D26" s="127" t="s">
        <v>268</v>
      </c>
      <c r="E26" s="296">
        <v>1666559</v>
      </c>
      <c r="F26"/>
    </row>
    <row r="27" spans="1:6" x14ac:dyDescent="0.2">
      <c r="A27" s="382"/>
      <c r="B27" s="132"/>
      <c r="C27" s="127" t="s">
        <v>199</v>
      </c>
      <c r="D27" s="127" t="s">
        <v>269</v>
      </c>
      <c r="E27" s="296">
        <v>547766</v>
      </c>
      <c r="F27"/>
    </row>
    <row r="28" spans="1:6" x14ac:dyDescent="0.2">
      <c r="A28" s="382"/>
      <c r="B28" s="132"/>
      <c r="C28" s="127" t="s">
        <v>200</v>
      </c>
      <c r="D28" s="127" t="s">
        <v>270</v>
      </c>
      <c r="E28" s="296">
        <v>430000</v>
      </c>
      <c r="F28"/>
    </row>
    <row r="29" spans="1:6" s="122" customFormat="1" x14ac:dyDescent="0.2">
      <c r="A29" s="382"/>
      <c r="B29" s="133"/>
      <c r="C29" s="127" t="s">
        <v>180</v>
      </c>
      <c r="D29" s="127" t="s">
        <v>271</v>
      </c>
      <c r="E29" s="296">
        <v>38000</v>
      </c>
    </row>
    <row r="30" spans="1:6" x14ac:dyDescent="0.2">
      <c r="A30" s="382"/>
      <c r="B30" s="132"/>
      <c r="C30" s="127" t="s">
        <v>201</v>
      </c>
      <c r="D30" s="127" t="s">
        <v>272</v>
      </c>
      <c r="E30" s="296">
        <v>4100</v>
      </c>
      <c r="F30"/>
    </row>
    <row r="31" spans="1:6" x14ac:dyDescent="0.2">
      <c r="A31" s="382"/>
      <c r="B31" s="392" t="s">
        <v>194</v>
      </c>
      <c r="C31" s="392"/>
      <c r="D31" s="193" t="s">
        <v>273</v>
      </c>
      <c r="E31" s="299">
        <f>SUM(E23:E30)</f>
        <v>8762296</v>
      </c>
      <c r="F31"/>
    </row>
    <row r="32" spans="1:6" ht="20.25" customHeight="1" x14ac:dyDescent="0.2">
      <c r="A32" s="382" t="s">
        <v>39</v>
      </c>
      <c r="B32" s="132"/>
      <c r="C32" s="127" t="s">
        <v>202</v>
      </c>
      <c r="D32" s="127" t="s">
        <v>335</v>
      </c>
      <c r="E32" s="296">
        <v>0</v>
      </c>
      <c r="F32"/>
    </row>
    <row r="33" spans="1:6" ht="16.5" customHeight="1" x14ac:dyDescent="0.2">
      <c r="A33" s="382"/>
      <c r="B33" s="392" t="s">
        <v>181</v>
      </c>
      <c r="C33" s="392"/>
      <c r="D33" s="193" t="s">
        <v>335</v>
      </c>
      <c r="E33" s="299">
        <f t="shared" ref="E33" si="3">SUM(E32)</f>
        <v>0</v>
      </c>
      <c r="F33"/>
    </row>
    <row r="34" spans="1:6" ht="25.5" x14ac:dyDescent="0.2">
      <c r="A34" s="382" t="s">
        <v>40</v>
      </c>
      <c r="B34" s="132"/>
      <c r="C34" s="127" t="s">
        <v>203</v>
      </c>
      <c r="D34" s="127" t="s">
        <v>274</v>
      </c>
      <c r="E34" s="296">
        <v>216000</v>
      </c>
      <c r="F34"/>
    </row>
    <row r="35" spans="1:6" ht="25.5" x14ac:dyDescent="0.2">
      <c r="A35" s="382"/>
      <c r="B35" s="132"/>
      <c r="C35" s="127" t="s">
        <v>309</v>
      </c>
      <c r="D35" s="127" t="s">
        <v>330</v>
      </c>
      <c r="E35" s="296">
        <v>1050000</v>
      </c>
      <c r="F35"/>
    </row>
    <row r="36" spans="1:6" x14ac:dyDescent="0.2">
      <c r="A36" s="382"/>
      <c r="B36" s="395" t="s">
        <v>310</v>
      </c>
      <c r="C36" s="392"/>
      <c r="D36" s="193"/>
      <c r="E36" s="299">
        <f>SUM(E34:E35)</f>
        <v>1266000</v>
      </c>
      <c r="F36"/>
    </row>
    <row r="37" spans="1:6" s="123" customFormat="1" ht="24.75" customHeight="1" x14ac:dyDescent="0.2">
      <c r="A37" s="394" t="s">
        <v>182</v>
      </c>
      <c r="B37" s="394"/>
      <c r="C37" s="394"/>
      <c r="D37" s="198" t="s">
        <v>275</v>
      </c>
      <c r="E37" s="300">
        <f t="shared" ref="E37" si="4">E15+E22+E31+E33+E36</f>
        <v>100126199</v>
      </c>
    </row>
    <row r="38" spans="1:6" ht="24" customHeight="1" x14ac:dyDescent="0.2">
      <c r="A38" s="150"/>
      <c r="B38" s="132"/>
      <c r="C38" s="127" t="s">
        <v>243</v>
      </c>
      <c r="D38" s="127" t="s">
        <v>276</v>
      </c>
      <c r="E38" s="296">
        <v>0</v>
      </c>
      <c r="F38"/>
    </row>
    <row r="39" spans="1:6" ht="18.75" customHeight="1" x14ac:dyDescent="0.2">
      <c r="A39" s="150"/>
      <c r="B39" s="395" t="s">
        <v>244</v>
      </c>
      <c r="C39" s="392"/>
      <c r="D39" s="193" t="s">
        <v>277</v>
      </c>
      <c r="E39" s="299">
        <f t="shared" ref="E39" si="5">SUM(E38)</f>
        <v>0</v>
      </c>
      <c r="F39"/>
    </row>
    <row r="40" spans="1:6" ht="17.25" customHeight="1" x14ac:dyDescent="0.2">
      <c r="A40" s="382" t="s">
        <v>44</v>
      </c>
      <c r="B40" s="132"/>
      <c r="C40" s="127" t="s">
        <v>210</v>
      </c>
      <c r="D40" s="127" t="s">
        <v>278</v>
      </c>
      <c r="E40" s="296">
        <v>27408017</v>
      </c>
      <c r="F40"/>
    </row>
    <row r="41" spans="1:6" ht="18.75" customHeight="1" x14ac:dyDescent="0.2">
      <c r="A41" s="382"/>
      <c r="B41" s="392" t="s">
        <v>209</v>
      </c>
      <c r="C41" s="392"/>
      <c r="D41" s="193" t="s">
        <v>278</v>
      </c>
      <c r="E41" s="299">
        <f t="shared" ref="E41" si="6">SUM(E40)</f>
        <v>27408017</v>
      </c>
      <c r="F41"/>
    </row>
    <row r="42" spans="1:6" ht="15" customHeight="1" x14ac:dyDescent="0.2">
      <c r="A42" s="382" t="s">
        <v>46</v>
      </c>
      <c r="B42" s="132"/>
      <c r="C42" s="127" t="s">
        <v>239</v>
      </c>
      <c r="D42" s="127" t="s">
        <v>332</v>
      </c>
      <c r="E42" s="296">
        <v>70610741</v>
      </c>
      <c r="F42"/>
    </row>
    <row r="43" spans="1:6" ht="17.25" customHeight="1" x14ac:dyDescent="0.2">
      <c r="A43" s="382"/>
      <c r="B43" s="392" t="s">
        <v>211</v>
      </c>
      <c r="C43" s="392"/>
      <c r="D43" s="193" t="s">
        <v>333</v>
      </c>
      <c r="E43" s="299">
        <f t="shared" ref="E43" si="7">SUM(E42)</f>
        <v>70610741</v>
      </c>
      <c r="F43"/>
    </row>
    <row r="44" spans="1:6" ht="15.75" customHeight="1" x14ac:dyDescent="0.2">
      <c r="A44" s="396" t="s">
        <v>47</v>
      </c>
      <c r="B44" s="132"/>
      <c r="C44" s="127" t="s">
        <v>241</v>
      </c>
      <c r="D44" s="127" t="s">
        <v>279</v>
      </c>
      <c r="E44" s="296">
        <v>0</v>
      </c>
      <c r="F44"/>
    </row>
    <row r="45" spans="1:6" ht="18" customHeight="1" x14ac:dyDescent="0.2">
      <c r="A45" s="397"/>
      <c r="B45" s="392" t="s">
        <v>242</v>
      </c>
      <c r="C45" s="392"/>
      <c r="D45" s="193" t="s">
        <v>280</v>
      </c>
      <c r="E45" s="299">
        <f t="shared" ref="E45" si="8">SUM(E44)</f>
        <v>0</v>
      </c>
      <c r="F45"/>
    </row>
    <row r="46" spans="1:6" s="125" customFormat="1" ht="21.75" customHeight="1" x14ac:dyDescent="0.2">
      <c r="A46" s="394" t="s">
        <v>212</v>
      </c>
      <c r="B46" s="394"/>
      <c r="C46" s="394"/>
      <c r="D46" s="198" t="s">
        <v>281</v>
      </c>
      <c r="E46" s="300">
        <f>E41+E43+E45+E39</f>
        <v>98018758</v>
      </c>
    </row>
    <row r="47" spans="1:6" s="136" customFormat="1" ht="22.5" customHeight="1" x14ac:dyDescent="0.25">
      <c r="A47" s="393" t="s">
        <v>213</v>
      </c>
      <c r="B47" s="393"/>
      <c r="C47" s="393"/>
      <c r="D47" s="190"/>
      <c r="E47" s="301">
        <f>E37+E46</f>
        <v>198144957</v>
      </c>
    </row>
  </sheetData>
  <mergeCells count="28">
    <mergeCell ref="A47:C47"/>
    <mergeCell ref="A40:A41"/>
    <mergeCell ref="A42:A43"/>
    <mergeCell ref="A37:C37"/>
    <mergeCell ref="B22:C22"/>
    <mergeCell ref="B36:C36"/>
    <mergeCell ref="A34:A36"/>
    <mergeCell ref="A32:A33"/>
    <mergeCell ref="A46:C46"/>
    <mergeCell ref="B41:C41"/>
    <mergeCell ref="B43:C43"/>
    <mergeCell ref="A16:A22"/>
    <mergeCell ref="B33:C33"/>
    <mergeCell ref="B45:C45"/>
    <mergeCell ref="A44:A45"/>
    <mergeCell ref="B39:C39"/>
    <mergeCell ref="B21:C21"/>
    <mergeCell ref="B15:C15"/>
    <mergeCell ref="B31:C31"/>
    <mergeCell ref="A23:A31"/>
    <mergeCell ref="B16:C16"/>
    <mergeCell ref="B20:C20"/>
    <mergeCell ref="B9:C9"/>
    <mergeCell ref="B14:C14"/>
    <mergeCell ref="A5:A15"/>
    <mergeCell ref="A3:C4"/>
    <mergeCell ref="A1:E1"/>
    <mergeCell ref="A2:D2"/>
  </mergeCells>
  <phoneticPr fontId="0" type="noConversion"/>
  <printOptions horizontalCentered="1"/>
  <pageMargins left="0.39370078740157483" right="0.27559055118110237" top="0.55118110236220474" bottom="0.39370078740157483" header="0.15748031496062992" footer="0.19685039370078741"/>
  <pageSetup paperSize="9" scale="86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D16"/>
  <sheetViews>
    <sheetView workbookViewId="0">
      <selection activeCell="O22" sqref="O22"/>
    </sheetView>
  </sheetViews>
  <sheetFormatPr defaultRowHeight="12.75" x14ac:dyDescent="0.2"/>
  <cols>
    <col min="3" max="3" width="40.7109375" customWidth="1"/>
    <col min="4" max="4" width="27.85546875" customWidth="1"/>
  </cols>
  <sheetData>
    <row r="1" spans="1:4" ht="21.75" customHeight="1" x14ac:dyDescent="0.2">
      <c r="A1" s="508" t="s">
        <v>392</v>
      </c>
      <c r="B1" s="508"/>
      <c r="C1" s="508"/>
      <c r="D1" s="508"/>
    </row>
    <row r="2" spans="1:4" x14ac:dyDescent="0.2">
      <c r="A2" s="366"/>
      <c r="B2" s="366"/>
      <c r="C2" s="366"/>
      <c r="D2" s="372"/>
    </row>
    <row r="3" spans="1:4" x14ac:dyDescent="0.2">
      <c r="A3" s="366"/>
      <c r="B3" s="366"/>
      <c r="C3" s="366"/>
      <c r="D3" s="372"/>
    </row>
    <row r="4" spans="1:4" x14ac:dyDescent="0.2">
      <c r="A4" s="366"/>
      <c r="B4" s="366"/>
      <c r="C4" s="366"/>
      <c r="D4" s="372"/>
    </row>
    <row r="5" spans="1:4" x14ac:dyDescent="0.2">
      <c r="A5" s="366"/>
      <c r="B5" s="366"/>
      <c r="C5" s="366"/>
      <c r="D5" s="13" t="s">
        <v>313</v>
      </c>
    </row>
    <row r="6" spans="1:4" ht="12.75" customHeight="1" thickBot="1" x14ac:dyDescent="0.25">
      <c r="A6" s="1"/>
      <c r="B6" s="1"/>
      <c r="C6" s="2"/>
      <c r="D6" s="13"/>
    </row>
    <row r="7" spans="1:4" ht="12.75" customHeight="1" x14ac:dyDescent="0.2">
      <c r="A7" s="517" t="s">
        <v>35</v>
      </c>
      <c r="B7" s="518"/>
      <c r="C7" s="519"/>
      <c r="D7" s="373" t="s">
        <v>311</v>
      </c>
    </row>
    <row r="8" spans="1:4" x14ac:dyDescent="0.2">
      <c r="A8" s="520"/>
      <c r="B8" s="521"/>
      <c r="C8" s="522"/>
      <c r="D8" s="374" t="s">
        <v>70</v>
      </c>
    </row>
    <row r="9" spans="1:4" x14ac:dyDescent="0.2">
      <c r="A9" s="375"/>
      <c r="B9" s="523"/>
      <c r="C9" s="523"/>
      <c r="D9" s="376"/>
    </row>
    <row r="10" spans="1:4" x14ac:dyDescent="0.2">
      <c r="A10" s="375" t="s">
        <v>36</v>
      </c>
      <c r="B10" s="523" t="s">
        <v>393</v>
      </c>
      <c r="C10" s="523"/>
      <c r="D10" s="376">
        <f>'[3]1. Bevételek'!E16+'[3]1. Bevételek'!E17+'[3]1. Bevételek'!E19</f>
        <v>18557352</v>
      </c>
    </row>
    <row r="11" spans="1:4" x14ac:dyDescent="0.2">
      <c r="A11" s="375" t="s">
        <v>37</v>
      </c>
      <c r="B11" s="523" t="s">
        <v>197</v>
      </c>
      <c r="C11" s="523"/>
      <c r="D11" s="376">
        <f>'[3]1. Bevételek'!E25</f>
        <v>0</v>
      </c>
    </row>
    <row r="12" spans="1:4" x14ac:dyDescent="0.2">
      <c r="A12" s="375" t="s">
        <v>38</v>
      </c>
      <c r="B12" s="523" t="s">
        <v>394</v>
      </c>
      <c r="C12" s="523"/>
      <c r="D12" s="376">
        <f>'[3]1. Bevételek'!E21</f>
        <v>210000</v>
      </c>
    </row>
    <row r="13" spans="1:4" ht="13.5" thickBot="1" x14ac:dyDescent="0.25">
      <c r="A13" s="375" t="s">
        <v>39</v>
      </c>
      <c r="B13" s="524" t="s">
        <v>395</v>
      </c>
      <c r="C13" s="524"/>
      <c r="D13" s="377">
        <f>'[3]1. Bevételek'!E32</f>
        <v>0</v>
      </c>
    </row>
    <row r="14" spans="1:4" ht="13.5" thickBot="1" x14ac:dyDescent="0.25">
      <c r="A14" s="511" t="s">
        <v>396</v>
      </c>
      <c r="B14" s="512"/>
      <c r="C14" s="513"/>
      <c r="D14" s="378">
        <f>SUM(D9:D13)</f>
        <v>18767352</v>
      </c>
    </row>
    <row r="15" spans="1:4" ht="13.5" thickBot="1" x14ac:dyDescent="0.25">
      <c r="A15" s="514" t="s">
        <v>397</v>
      </c>
      <c r="B15" s="515"/>
      <c r="C15" s="515"/>
      <c r="D15" s="379">
        <f>D14*0.5</f>
        <v>9383676</v>
      </c>
    </row>
    <row r="16" spans="1:4" x14ac:dyDescent="0.2">
      <c r="A16" s="516"/>
      <c r="B16" s="516"/>
      <c r="C16" s="516"/>
      <c r="D16" s="380"/>
    </row>
  </sheetData>
  <mergeCells count="10">
    <mergeCell ref="A14:C14"/>
    <mergeCell ref="A15:C15"/>
    <mergeCell ref="A16:C16"/>
    <mergeCell ref="A1:D1"/>
    <mergeCell ref="A7:C8"/>
    <mergeCell ref="B9:C9"/>
    <mergeCell ref="B10:C10"/>
    <mergeCell ref="B11:C11"/>
    <mergeCell ref="B12:C12"/>
    <mergeCell ref="B13:C13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&amp;R8.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selection activeCell="H2" sqref="H2"/>
    </sheetView>
  </sheetViews>
  <sheetFormatPr defaultRowHeight="12.75" x14ac:dyDescent="0.2"/>
  <cols>
    <col min="1" max="2" width="2.5703125" style="162" bestFit="1" customWidth="1"/>
    <col min="3" max="3" width="52.7109375" style="162" customWidth="1"/>
    <col min="4" max="4" width="6.28515625" style="162" bestFit="1" customWidth="1"/>
    <col min="5" max="5" width="12.7109375" style="162" bestFit="1" customWidth="1"/>
    <col min="6" max="6" width="12.42578125" style="162" customWidth="1"/>
    <col min="7" max="9" width="12.7109375" style="162" bestFit="1" customWidth="1"/>
    <col min="10" max="10" width="9.42578125" style="162" bestFit="1" customWidth="1"/>
    <col min="11" max="11" width="6.42578125" style="162" customWidth="1"/>
    <col min="12" max="12" width="7.42578125" style="162" customWidth="1"/>
    <col min="13" max="13" width="9.42578125" style="162" bestFit="1" customWidth="1"/>
    <col min="14" max="14" width="13.140625" style="162" bestFit="1" customWidth="1"/>
    <col min="15" max="16384" width="9.140625" style="162"/>
  </cols>
  <sheetData>
    <row r="1" spans="1:8" s="9" customFormat="1" ht="21.75" customHeight="1" x14ac:dyDescent="0.2">
      <c r="A1" s="400" t="s">
        <v>338</v>
      </c>
      <c r="B1" s="401"/>
      <c r="C1" s="401"/>
      <c r="D1" s="401"/>
      <c r="E1" s="401"/>
      <c r="F1" s="401"/>
      <c r="G1" s="401"/>
      <c r="H1" s="402"/>
    </row>
    <row r="2" spans="1:8" ht="28.5" customHeight="1" x14ac:dyDescent="0.2">
      <c r="A2" s="390" t="s">
        <v>77</v>
      </c>
      <c r="B2" s="390"/>
      <c r="C2" s="390"/>
      <c r="D2" s="390"/>
      <c r="E2" s="390"/>
      <c r="F2" s="390"/>
      <c r="G2" s="390"/>
      <c r="H2" s="370" t="s">
        <v>313</v>
      </c>
    </row>
    <row r="3" spans="1:8" ht="36.75" customHeight="1" x14ac:dyDescent="0.2">
      <c r="A3" s="413" t="s">
        <v>35</v>
      </c>
      <c r="B3" s="414"/>
      <c r="C3" s="415"/>
      <c r="D3" s="398" t="s">
        <v>247</v>
      </c>
      <c r="E3" s="410" t="s">
        <v>307</v>
      </c>
      <c r="F3" s="411"/>
      <c r="G3" s="411"/>
      <c r="H3" s="412"/>
    </row>
    <row r="4" spans="1:8" ht="12.75" customHeight="1" x14ac:dyDescent="0.2">
      <c r="A4" s="416"/>
      <c r="B4" s="417"/>
      <c r="C4" s="418"/>
      <c r="D4" s="422"/>
      <c r="E4" s="398" t="s">
        <v>248</v>
      </c>
      <c r="F4" s="398" t="s">
        <v>249</v>
      </c>
      <c r="G4" s="398" t="s">
        <v>250</v>
      </c>
      <c r="H4" s="398" t="s">
        <v>75</v>
      </c>
    </row>
    <row r="5" spans="1:8" s="163" customFormat="1" x14ac:dyDescent="0.2">
      <c r="A5" s="419"/>
      <c r="B5" s="420"/>
      <c r="C5" s="421"/>
      <c r="D5" s="399"/>
      <c r="E5" s="399"/>
      <c r="F5" s="399"/>
      <c r="G5" s="399"/>
      <c r="H5" s="399"/>
    </row>
    <row r="6" spans="1:8" ht="17.25" customHeight="1" x14ac:dyDescent="0.2">
      <c r="A6" s="405" t="s">
        <v>36</v>
      </c>
      <c r="B6" s="176"/>
      <c r="C6" s="127" t="s">
        <v>186</v>
      </c>
      <c r="D6" s="127" t="s">
        <v>251</v>
      </c>
      <c r="E6" s="296">
        <v>23673830</v>
      </c>
      <c r="F6" s="302"/>
      <c r="H6" s="296">
        <f>SUM(E6:G6)</f>
        <v>23673830</v>
      </c>
    </row>
    <row r="7" spans="1:8" ht="25.5" x14ac:dyDescent="0.2">
      <c r="A7" s="405"/>
      <c r="B7" s="176"/>
      <c r="C7" s="127" t="s">
        <v>187</v>
      </c>
      <c r="D7" s="127" t="s">
        <v>252</v>
      </c>
      <c r="E7" s="296">
        <v>0</v>
      </c>
      <c r="F7" s="302"/>
      <c r="G7" s="302"/>
      <c r="H7" s="296">
        <f t="shared" ref="H7:H45" si="0">SUM(E7:G7)</f>
        <v>0</v>
      </c>
    </row>
    <row r="8" spans="1:8" ht="25.5" x14ac:dyDescent="0.2">
      <c r="A8" s="405"/>
      <c r="B8" s="176"/>
      <c r="C8" s="127" t="s">
        <v>188</v>
      </c>
      <c r="D8" s="127" t="s">
        <v>253</v>
      </c>
      <c r="E8" s="296">
        <v>6695000</v>
      </c>
      <c r="F8" s="302"/>
      <c r="G8" s="302"/>
      <c r="H8" s="296">
        <f t="shared" si="0"/>
        <v>6695000</v>
      </c>
    </row>
    <row r="9" spans="1:8" ht="14.25" customHeight="1" x14ac:dyDescent="0.2">
      <c r="A9" s="405"/>
      <c r="B9" s="176"/>
      <c r="C9" s="127" t="s">
        <v>189</v>
      </c>
      <c r="D9" s="127" t="s">
        <v>254</v>
      </c>
      <c r="E9" s="296">
        <v>1800000</v>
      </c>
      <c r="F9" s="302"/>
      <c r="G9" s="302"/>
      <c r="H9" s="296">
        <f t="shared" si="0"/>
        <v>1800000</v>
      </c>
    </row>
    <row r="10" spans="1:8" ht="18" customHeight="1" x14ac:dyDescent="0.2">
      <c r="A10" s="405"/>
      <c r="B10" s="408" t="s">
        <v>190</v>
      </c>
      <c r="C10" s="408"/>
      <c r="D10" s="165" t="s">
        <v>255</v>
      </c>
      <c r="E10" s="297">
        <f>SUM(E6:E9)</f>
        <v>32168830</v>
      </c>
      <c r="F10" s="294"/>
      <c r="G10" s="294"/>
      <c r="H10" s="297">
        <f t="shared" si="0"/>
        <v>32168830</v>
      </c>
    </row>
    <row r="11" spans="1:8" x14ac:dyDescent="0.2">
      <c r="A11" s="405"/>
      <c r="B11" s="126"/>
      <c r="C11" s="166" t="s">
        <v>308</v>
      </c>
      <c r="D11" s="166" t="s">
        <v>256</v>
      </c>
      <c r="E11" s="296">
        <v>35401721</v>
      </c>
      <c r="F11" s="303"/>
      <c r="G11" s="303"/>
      <c r="H11" s="296">
        <f t="shared" si="0"/>
        <v>35401721</v>
      </c>
    </row>
    <row r="12" spans="1:8" x14ac:dyDescent="0.2">
      <c r="A12" s="405"/>
      <c r="B12" s="126"/>
      <c r="C12" s="157" t="s">
        <v>204</v>
      </c>
      <c r="D12" s="166" t="s">
        <v>256</v>
      </c>
      <c r="E12" s="296">
        <v>0</v>
      </c>
      <c r="F12" s="303"/>
      <c r="G12" s="303"/>
      <c r="H12" s="296">
        <f t="shared" si="0"/>
        <v>0</v>
      </c>
    </row>
    <row r="13" spans="1:8" x14ac:dyDescent="0.2">
      <c r="A13" s="405"/>
      <c r="B13" s="126"/>
      <c r="C13" s="157" t="s">
        <v>205</v>
      </c>
      <c r="D13" s="166" t="s">
        <v>256</v>
      </c>
      <c r="E13" s="296">
        <v>0</v>
      </c>
      <c r="F13" s="303"/>
      <c r="G13" s="303"/>
      <c r="H13" s="296">
        <f t="shared" si="0"/>
        <v>0</v>
      </c>
    </row>
    <row r="14" spans="1:8" x14ac:dyDescent="0.2">
      <c r="A14" s="405"/>
      <c r="B14" s="126"/>
      <c r="C14" s="157" t="s">
        <v>206</v>
      </c>
      <c r="D14" s="166" t="s">
        <v>256</v>
      </c>
      <c r="E14" s="296">
        <v>0</v>
      </c>
      <c r="F14" s="303"/>
      <c r="G14" s="303"/>
      <c r="H14" s="296">
        <f t="shared" si="0"/>
        <v>0</v>
      </c>
    </row>
    <row r="15" spans="1:8" s="121" customFormat="1" ht="18.75" customHeight="1" x14ac:dyDescent="0.2">
      <c r="A15" s="405"/>
      <c r="B15" s="408" t="s">
        <v>207</v>
      </c>
      <c r="C15" s="408"/>
      <c r="D15" s="165" t="s">
        <v>256</v>
      </c>
      <c r="E15" s="297">
        <f>SUM(E11:E14)</f>
        <v>35401721</v>
      </c>
      <c r="F15" s="297">
        <f t="shared" ref="F15:H15" si="1">SUM(F11:F14)</f>
        <v>0</v>
      </c>
      <c r="G15" s="297">
        <f t="shared" si="1"/>
        <v>0</v>
      </c>
      <c r="H15" s="297">
        <f t="shared" si="1"/>
        <v>35401721</v>
      </c>
    </row>
    <row r="16" spans="1:8" s="172" customFormat="1" ht="22.5" customHeight="1" x14ac:dyDescent="0.2">
      <c r="A16" s="405"/>
      <c r="B16" s="409" t="s">
        <v>208</v>
      </c>
      <c r="C16" s="409"/>
      <c r="D16" s="167" t="s">
        <v>257</v>
      </c>
      <c r="E16" s="298">
        <f t="shared" ref="E16:H16" si="2">E10+E15</f>
        <v>67570551</v>
      </c>
      <c r="F16" s="298">
        <f t="shared" si="2"/>
        <v>0</v>
      </c>
      <c r="G16" s="298">
        <f t="shared" si="2"/>
        <v>0</v>
      </c>
      <c r="H16" s="298">
        <f t="shared" si="2"/>
        <v>67570551</v>
      </c>
    </row>
    <row r="17" spans="1:8" s="121" customFormat="1" x14ac:dyDescent="0.2">
      <c r="A17" s="405" t="s">
        <v>37</v>
      </c>
      <c r="B17" s="408" t="s">
        <v>191</v>
      </c>
      <c r="C17" s="408"/>
      <c r="D17" s="165" t="s">
        <v>258</v>
      </c>
      <c r="E17" s="297">
        <v>3820000</v>
      </c>
      <c r="F17" s="304"/>
      <c r="G17" s="304"/>
      <c r="H17" s="297">
        <f t="shared" si="0"/>
        <v>3820000</v>
      </c>
    </row>
    <row r="18" spans="1:8" x14ac:dyDescent="0.2">
      <c r="A18" s="405"/>
      <c r="B18" s="176" t="s">
        <v>36</v>
      </c>
      <c r="C18" s="127" t="s">
        <v>183</v>
      </c>
      <c r="D18" s="127" t="s">
        <v>259</v>
      </c>
      <c r="E18" s="296">
        <v>14737352</v>
      </c>
      <c r="F18" s="302"/>
      <c r="G18" s="302"/>
      <c r="H18" s="296">
        <f t="shared" si="0"/>
        <v>14737352</v>
      </c>
    </row>
    <row r="19" spans="1:8" x14ac:dyDescent="0.2">
      <c r="A19" s="405"/>
      <c r="B19" s="176" t="s">
        <v>37</v>
      </c>
      <c r="C19" s="127" t="s">
        <v>192</v>
      </c>
      <c r="D19" s="127" t="s">
        <v>260</v>
      </c>
      <c r="E19" s="296">
        <v>3760000</v>
      </c>
      <c r="F19" s="302"/>
      <c r="G19" s="302"/>
      <c r="H19" s="296">
        <f t="shared" si="0"/>
        <v>3760000</v>
      </c>
    </row>
    <row r="20" spans="1:8" x14ac:dyDescent="0.2">
      <c r="A20" s="405"/>
      <c r="B20" s="176" t="s">
        <v>38</v>
      </c>
      <c r="C20" s="127" t="s">
        <v>184</v>
      </c>
      <c r="D20" s="127" t="s">
        <v>261</v>
      </c>
      <c r="E20" s="296">
        <v>0</v>
      </c>
      <c r="F20" s="302"/>
      <c r="G20" s="302"/>
      <c r="H20" s="296">
        <f t="shared" si="0"/>
        <v>0</v>
      </c>
    </row>
    <row r="21" spans="1:8" ht="17.25" customHeight="1" x14ac:dyDescent="0.2">
      <c r="A21" s="405"/>
      <c r="B21" s="408" t="s">
        <v>238</v>
      </c>
      <c r="C21" s="408"/>
      <c r="D21" s="165" t="s">
        <v>262</v>
      </c>
      <c r="E21" s="297">
        <f t="shared" ref="E21:F21" si="3">SUM(E18:E20)</f>
        <v>18497352</v>
      </c>
      <c r="F21" s="297">
        <f t="shared" si="3"/>
        <v>0</v>
      </c>
      <c r="G21" s="297">
        <f>SUM(G18:G20)</f>
        <v>0</v>
      </c>
      <c r="H21" s="297">
        <f>SUM(H18:H20)</f>
        <v>18497352</v>
      </c>
    </row>
    <row r="22" spans="1:8" s="121" customFormat="1" ht="18.75" customHeight="1" x14ac:dyDescent="0.2">
      <c r="A22" s="405"/>
      <c r="B22" s="408" t="s">
        <v>185</v>
      </c>
      <c r="C22" s="408"/>
      <c r="D22" s="165" t="s">
        <v>263</v>
      </c>
      <c r="E22" s="297">
        <v>210000</v>
      </c>
      <c r="F22" s="304"/>
      <c r="G22" s="304"/>
      <c r="H22" s="305">
        <v>210000</v>
      </c>
    </row>
    <row r="23" spans="1:8" s="172" customFormat="1" ht="18" customHeight="1" x14ac:dyDescent="0.2">
      <c r="A23" s="405"/>
      <c r="B23" s="409" t="s">
        <v>193</v>
      </c>
      <c r="C23" s="409"/>
      <c r="D23" s="167" t="s">
        <v>264</v>
      </c>
      <c r="E23" s="298">
        <f t="shared" ref="E23:F23" si="4">E17+E21+E22</f>
        <v>22527352</v>
      </c>
      <c r="F23" s="298">
        <f t="shared" si="4"/>
        <v>0</v>
      </c>
      <c r="G23" s="298">
        <f>G17+G21+G22</f>
        <v>0</v>
      </c>
      <c r="H23" s="298">
        <f>H17+H21+H22</f>
        <v>22527352</v>
      </c>
    </row>
    <row r="24" spans="1:8" x14ac:dyDescent="0.2">
      <c r="A24" s="405" t="s">
        <v>38</v>
      </c>
      <c r="B24" s="177"/>
      <c r="C24" s="127" t="s">
        <v>195</v>
      </c>
      <c r="D24" s="127" t="s">
        <v>265</v>
      </c>
      <c r="E24" s="296">
        <v>6075871</v>
      </c>
      <c r="F24" s="293"/>
      <c r="G24" s="293"/>
      <c r="H24" s="296">
        <f t="shared" si="0"/>
        <v>6075871</v>
      </c>
    </row>
    <row r="25" spans="1:8" x14ac:dyDescent="0.2">
      <c r="A25" s="405"/>
      <c r="B25" s="177"/>
      <c r="C25" s="127" t="s">
        <v>196</v>
      </c>
      <c r="D25" s="127" t="s">
        <v>266</v>
      </c>
      <c r="E25" s="296">
        <v>0</v>
      </c>
      <c r="F25" s="293"/>
      <c r="G25" s="293"/>
      <c r="H25" s="296">
        <f t="shared" si="0"/>
        <v>0</v>
      </c>
    </row>
    <row r="26" spans="1:8" x14ac:dyDescent="0.2">
      <c r="A26" s="405"/>
      <c r="B26" s="177"/>
      <c r="C26" s="127" t="s">
        <v>197</v>
      </c>
      <c r="D26" s="127" t="s">
        <v>267</v>
      </c>
      <c r="E26" s="296">
        <v>0</v>
      </c>
      <c r="F26" s="302"/>
      <c r="G26" s="293"/>
      <c r="H26" s="296">
        <f t="shared" si="0"/>
        <v>0</v>
      </c>
    </row>
    <row r="27" spans="1:8" x14ac:dyDescent="0.2">
      <c r="A27" s="405"/>
      <c r="B27" s="177"/>
      <c r="C27" s="127" t="s">
        <v>198</v>
      </c>
      <c r="D27" s="127" t="s">
        <v>268</v>
      </c>
      <c r="E27" s="296">
        <v>1666559</v>
      </c>
      <c r="F27" s="302"/>
      <c r="G27" s="293"/>
      <c r="H27" s="296">
        <f t="shared" si="0"/>
        <v>1666559</v>
      </c>
    </row>
    <row r="28" spans="1:8" x14ac:dyDescent="0.2">
      <c r="A28" s="405"/>
      <c r="B28" s="177"/>
      <c r="C28" s="127" t="s">
        <v>199</v>
      </c>
      <c r="D28" s="127" t="s">
        <v>269</v>
      </c>
      <c r="E28" s="296">
        <v>547766</v>
      </c>
      <c r="F28" s="302"/>
      <c r="G28" s="293"/>
      <c r="H28" s="296">
        <f t="shared" si="0"/>
        <v>547766</v>
      </c>
    </row>
    <row r="29" spans="1:8" x14ac:dyDescent="0.2">
      <c r="A29" s="405"/>
      <c r="B29" s="177"/>
      <c r="C29" s="127" t="s">
        <v>200</v>
      </c>
      <c r="D29" s="127" t="s">
        <v>270</v>
      </c>
      <c r="E29" s="296">
        <v>430000</v>
      </c>
      <c r="F29" s="302"/>
      <c r="G29" s="293"/>
      <c r="H29" s="296">
        <f t="shared" si="0"/>
        <v>430000</v>
      </c>
    </row>
    <row r="30" spans="1:8" x14ac:dyDescent="0.2">
      <c r="A30" s="405"/>
      <c r="B30" s="177"/>
      <c r="C30" s="127" t="s">
        <v>180</v>
      </c>
      <c r="D30" s="127" t="s">
        <v>271</v>
      </c>
      <c r="E30" s="296">
        <v>38000</v>
      </c>
      <c r="F30" s="302"/>
      <c r="G30" s="293"/>
      <c r="H30" s="296">
        <f t="shared" si="0"/>
        <v>38000</v>
      </c>
    </row>
    <row r="31" spans="1:8" x14ac:dyDescent="0.2">
      <c r="A31" s="405"/>
      <c r="B31" s="177"/>
      <c r="C31" s="127" t="s">
        <v>201</v>
      </c>
      <c r="D31" s="127" t="s">
        <v>272</v>
      </c>
      <c r="E31" s="296">
        <v>4100</v>
      </c>
      <c r="F31" s="302"/>
      <c r="G31" s="293"/>
      <c r="H31" s="296">
        <f t="shared" si="0"/>
        <v>4100</v>
      </c>
    </row>
    <row r="32" spans="1:8" x14ac:dyDescent="0.2">
      <c r="A32" s="405"/>
      <c r="B32" s="395" t="s">
        <v>194</v>
      </c>
      <c r="C32" s="395"/>
      <c r="D32" s="159" t="s">
        <v>273</v>
      </c>
      <c r="E32" s="299">
        <f>SUM(E24:E31)</f>
        <v>8762296</v>
      </c>
      <c r="F32" s="299">
        <f t="shared" ref="F32:H32" si="5">SUM(F24:F31)</f>
        <v>0</v>
      </c>
      <c r="G32" s="299">
        <f t="shared" si="5"/>
        <v>0</v>
      </c>
      <c r="H32" s="299">
        <f t="shared" si="5"/>
        <v>8762296</v>
      </c>
    </row>
    <row r="33" spans="1:8" ht="20.25" customHeight="1" x14ac:dyDescent="0.2">
      <c r="A33" s="405" t="s">
        <v>39</v>
      </c>
      <c r="B33" s="177"/>
      <c r="C33" s="127" t="s">
        <v>202</v>
      </c>
      <c r="D33" s="127" t="s">
        <v>335</v>
      </c>
      <c r="E33" s="296">
        <v>0</v>
      </c>
      <c r="F33" s="302"/>
      <c r="G33" s="302"/>
      <c r="H33" s="296">
        <f t="shared" si="0"/>
        <v>0</v>
      </c>
    </row>
    <row r="34" spans="1:8" ht="16.5" customHeight="1" x14ac:dyDescent="0.2">
      <c r="A34" s="405"/>
      <c r="B34" s="395" t="s">
        <v>181</v>
      </c>
      <c r="C34" s="395"/>
      <c r="D34" s="159" t="s">
        <v>335</v>
      </c>
      <c r="E34" s="299">
        <f t="shared" ref="E34" si="6">SUM(E33)</f>
        <v>0</v>
      </c>
      <c r="F34" s="295"/>
      <c r="G34" s="295"/>
      <c r="H34" s="299">
        <f>SUM(H33)</f>
        <v>0</v>
      </c>
    </row>
    <row r="35" spans="1:8" ht="25.5" x14ac:dyDescent="0.2">
      <c r="A35" s="405" t="s">
        <v>40</v>
      </c>
      <c r="B35" s="177"/>
      <c r="C35" s="127" t="s">
        <v>203</v>
      </c>
      <c r="D35" s="127" t="s">
        <v>274</v>
      </c>
      <c r="F35" s="296">
        <v>216000</v>
      </c>
      <c r="G35" s="302"/>
      <c r="H35" s="296">
        <f t="shared" si="0"/>
        <v>216000</v>
      </c>
    </row>
    <row r="36" spans="1:8" ht="25.5" x14ac:dyDescent="0.2">
      <c r="A36" s="405"/>
      <c r="B36" s="177"/>
      <c r="C36" s="127" t="s">
        <v>309</v>
      </c>
      <c r="D36" s="127" t="s">
        <v>330</v>
      </c>
      <c r="E36" s="296">
        <v>1050000</v>
      </c>
      <c r="F36" s="302"/>
      <c r="G36" s="302"/>
      <c r="H36" s="296">
        <f t="shared" si="0"/>
        <v>1050000</v>
      </c>
    </row>
    <row r="37" spans="1:8" ht="12.75" customHeight="1" x14ac:dyDescent="0.2">
      <c r="A37" s="405"/>
      <c r="B37" s="395" t="s">
        <v>310</v>
      </c>
      <c r="C37" s="392"/>
      <c r="D37" s="159" t="s">
        <v>331</v>
      </c>
      <c r="E37" s="299">
        <f>SUM(E35:E36)</f>
        <v>1050000</v>
      </c>
      <c r="F37" s="299">
        <f t="shared" ref="F37:H37" si="7">SUM(F35:F36)</f>
        <v>216000</v>
      </c>
      <c r="G37" s="299">
        <f t="shared" si="7"/>
        <v>0</v>
      </c>
      <c r="H37" s="299">
        <f t="shared" si="7"/>
        <v>1266000</v>
      </c>
    </row>
    <row r="38" spans="1:8" s="174" customFormat="1" ht="24.75" customHeight="1" x14ac:dyDescent="0.2">
      <c r="A38" s="403" t="s">
        <v>182</v>
      </c>
      <c r="B38" s="403"/>
      <c r="C38" s="403"/>
      <c r="D38" s="168" t="s">
        <v>275</v>
      </c>
      <c r="E38" s="300">
        <f t="shared" ref="E38:H38" si="8">E16+E23+E32+E34+E37</f>
        <v>99910199</v>
      </c>
      <c r="F38" s="300">
        <f t="shared" si="8"/>
        <v>216000</v>
      </c>
      <c r="G38" s="300">
        <f t="shared" si="8"/>
        <v>0</v>
      </c>
      <c r="H38" s="300">
        <f t="shared" si="8"/>
        <v>100126199</v>
      </c>
    </row>
    <row r="39" spans="1:8" ht="24" customHeight="1" x14ac:dyDescent="0.2">
      <c r="A39" s="169"/>
      <c r="B39" s="177"/>
      <c r="C39" s="127" t="s">
        <v>243</v>
      </c>
      <c r="D39" s="127" t="s">
        <v>276</v>
      </c>
      <c r="E39" s="296">
        <v>0</v>
      </c>
      <c r="F39" s="296">
        <v>0</v>
      </c>
      <c r="G39" s="296">
        <v>0</v>
      </c>
      <c r="H39" s="296">
        <f t="shared" si="0"/>
        <v>0</v>
      </c>
    </row>
    <row r="40" spans="1:8" ht="18.75" customHeight="1" x14ac:dyDescent="0.2">
      <c r="A40" s="169"/>
      <c r="B40" s="395" t="s">
        <v>244</v>
      </c>
      <c r="C40" s="395"/>
      <c r="D40" s="159" t="s">
        <v>277</v>
      </c>
      <c r="E40" s="299">
        <f t="shared" ref="E40:H40" si="9">SUM(E39)</f>
        <v>0</v>
      </c>
      <c r="F40" s="299">
        <f t="shared" si="9"/>
        <v>0</v>
      </c>
      <c r="G40" s="299">
        <f t="shared" si="9"/>
        <v>0</v>
      </c>
      <c r="H40" s="299">
        <f t="shared" si="9"/>
        <v>0</v>
      </c>
    </row>
    <row r="41" spans="1:8" ht="17.25" customHeight="1" x14ac:dyDescent="0.2">
      <c r="A41" s="405" t="s">
        <v>44</v>
      </c>
      <c r="B41" s="177"/>
      <c r="C41" s="127" t="s">
        <v>210</v>
      </c>
      <c r="D41" s="127" t="s">
        <v>278</v>
      </c>
      <c r="E41" s="296">
        <v>27408017</v>
      </c>
      <c r="F41" s="302"/>
      <c r="G41" s="302"/>
      <c r="H41" s="296">
        <f t="shared" si="0"/>
        <v>27408017</v>
      </c>
    </row>
    <row r="42" spans="1:8" ht="18.75" customHeight="1" x14ac:dyDescent="0.2">
      <c r="A42" s="405"/>
      <c r="B42" s="395" t="s">
        <v>209</v>
      </c>
      <c r="C42" s="395"/>
      <c r="D42" s="159" t="s">
        <v>278</v>
      </c>
      <c r="E42" s="299">
        <f t="shared" ref="E42:H42" si="10">SUM(E41)</f>
        <v>27408017</v>
      </c>
      <c r="F42" s="299">
        <f t="shared" si="10"/>
        <v>0</v>
      </c>
      <c r="G42" s="299">
        <f t="shared" si="10"/>
        <v>0</v>
      </c>
      <c r="H42" s="299">
        <f t="shared" si="10"/>
        <v>27408017</v>
      </c>
    </row>
    <row r="43" spans="1:8" ht="15" customHeight="1" x14ac:dyDescent="0.2">
      <c r="A43" s="405" t="s">
        <v>46</v>
      </c>
      <c r="B43" s="177"/>
      <c r="C43" s="127" t="s">
        <v>239</v>
      </c>
      <c r="D43" s="127" t="s">
        <v>332</v>
      </c>
      <c r="E43" s="296">
        <v>70610741</v>
      </c>
      <c r="F43" s="302"/>
      <c r="G43" s="302"/>
      <c r="H43" s="296">
        <f t="shared" si="0"/>
        <v>70610741</v>
      </c>
    </row>
    <row r="44" spans="1:8" ht="17.25" customHeight="1" x14ac:dyDescent="0.2">
      <c r="A44" s="405"/>
      <c r="B44" s="395" t="s">
        <v>211</v>
      </c>
      <c r="C44" s="395"/>
      <c r="D44" s="159" t="s">
        <v>333</v>
      </c>
      <c r="E44" s="299">
        <f t="shared" ref="E44:H44" si="11">SUM(E43)</f>
        <v>70610741</v>
      </c>
      <c r="F44" s="299">
        <f t="shared" si="11"/>
        <v>0</v>
      </c>
      <c r="G44" s="299">
        <f t="shared" si="11"/>
        <v>0</v>
      </c>
      <c r="H44" s="299">
        <f t="shared" si="11"/>
        <v>70610741</v>
      </c>
    </row>
    <row r="45" spans="1:8" ht="15.75" customHeight="1" x14ac:dyDescent="0.2">
      <c r="A45" s="406" t="s">
        <v>47</v>
      </c>
      <c r="B45" s="177"/>
      <c r="C45" s="127" t="s">
        <v>241</v>
      </c>
      <c r="D45" s="127" t="s">
        <v>279</v>
      </c>
      <c r="E45" s="296">
        <v>0</v>
      </c>
      <c r="F45" s="302"/>
      <c r="G45" s="302"/>
      <c r="H45" s="296">
        <f t="shared" si="0"/>
        <v>0</v>
      </c>
    </row>
    <row r="46" spans="1:8" ht="18" customHeight="1" x14ac:dyDescent="0.2">
      <c r="A46" s="407"/>
      <c r="B46" s="395" t="s">
        <v>242</v>
      </c>
      <c r="C46" s="395"/>
      <c r="D46" s="159" t="s">
        <v>280</v>
      </c>
      <c r="E46" s="299">
        <f t="shared" ref="E46" si="12">SUM(E45)</f>
        <v>0</v>
      </c>
      <c r="F46" s="295"/>
      <c r="G46" s="295"/>
      <c r="H46" s="295"/>
    </row>
    <row r="47" spans="1:8" s="172" customFormat="1" ht="21.75" customHeight="1" x14ac:dyDescent="0.2">
      <c r="A47" s="403" t="s">
        <v>212</v>
      </c>
      <c r="B47" s="403"/>
      <c r="C47" s="403"/>
      <c r="D47" s="168" t="s">
        <v>281</v>
      </c>
      <c r="E47" s="300">
        <f>E42+E44+E46+E40</f>
        <v>98018758</v>
      </c>
      <c r="F47" s="300">
        <f t="shared" ref="F47:H47" si="13">F42+F44+F46+F40</f>
        <v>0</v>
      </c>
      <c r="G47" s="300">
        <f t="shared" si="13"/>
        <v>0</v>
      </c>
      <c r="H47" s="300">
        <f t="shared" si="13"/>
        <v>98018758</v>
      </c>
    </row>
    <row r="48" spans="1:8" s="121" customFormat="1" ht="22.5" customHeight="1" x14ac:dyDescent="0.25">
      <c r="A48" s="404" t="s">
        <v>213</v>
      </c>
      <c r="B48" s="404"/>
      <c r="C48" s="404"/>
      <c r="D48" s="161"/>
      <c r="E48" s="301">
        <f>E38+E47</f>
        <v>197928957</v>
      </c>
      <c r="F48" s="301">
        <f t="shared" ref="F48:H48" si="14">F38+F47</f>
        <v>216000</v>
      </c>
      <c r="G48" s="301">
        <f t="shared" si="14"/>
        <v>0</v>
      </c>
      <c r="H48" s="301">
        <f t="shared" si="14"/>
        <v>198144957</v>
      </c>
    </row>
    <row r="51" spans="7:8" x14ac:dyDescent="0.2">
      <c r="G51" s="170"/>
      <c r="H51" s="170"/>
    </row>
  </sheetData>
  <mergeCells count="34">
    <mergeCell ref="B40:C40"/>
    <mergeCell ref="A17:A23"/>
    <mergeCell ref="A33:A34"/>
    <mergeCell ref="B34:C34"/>
    <mergeCell ref="A35:A37"/>
    <mergeCell ref="B37:C37"/>
    <mergeCell ref="B17:C17"/>
    <mergeCell ref="B21:C21"/>
    <mergeCell ref="B22:C22"/>
    <mergeCell ref="B23:C23"/>
    <mergeCell ref="A24:A32"/>
    <mergeCell ref="B32:C32"/>
    <mergeCell ref="A47:C47"/>
    <mergeCell ref="A48:C48"/>
    <mergeCell ref="A41:A42"/>
    <mergeCell ref="B42:C42"/>
    <mergeCell ref="A43:A44"/>
    <mergeCell ref="B44:C44"/>
    <mergeCell ref="A45:A46"/>
    <mergeCell ref="B46:C46"/>
    <mergeCell ref="G4:G5"/>
    <mergeCell ref="H4:H5"/>
    <mergeCell ref="A2:G2"/>
    <mergeCell ref="A1:H1"/>
    <mergeCell ref="A38:C38"/>
    <mergeCell ref="A6:A16"/>
    <mergeCell ref="B10:C10"/>
    <mergeCell ref="B15:C15"/>
    <mergeCell ref="B16:C16"/>
    <mergeCell ref="E3:H3"/>
    <mergeCell ref="E4:E5"/>
    <mergeCell ref="F4:F5"/>
    <mergeCell ref="A3:C5"/>
    <mergeCell ref="D3:D5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Header>&amp;R1.1. számú melléklet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  <pageSetUpPr fitToPage="1"/>
  </sheetPr>
  <dimension ref="A1:F31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0" customWidth="1"/>
    <col min="5" max="5" width="12.5703125" style="151" customWidth="1"/>
    <col min="6" max="6" width="14" customWidth="1"/>
  </cols>
  <sheetData>
    <row r="1" spans="1:6" ht="21.75" customHeight="1" x14ac:dyDescent="0.2">
      <c r="A1" s="400" t="s">
        <v>338</v>
      </c>
      <c r="B1" s="401"/>
      <c r="C1" s="401"/>
      <c r="D1" s="401"/>
      <c r="E1" s="402"/>
      <c r="F1" s="9"/>
    </row>
    <row r="2" spans="1:6" ht="28.5" customHeight="1" x14ac:dyDescent="0.2">
      <c r="A2" s="390" t="s">
        <v>78</v>
      </c>
      <c r="B2" s="390"/>
      <c r="C2" s="390"/>
      <c r="D2" s="390"/>
      <c r="E2" s="370" t="s">
        <v>313</v>
      </c>
    </row>
    <row r="3" spans="1:6" ht="45" customHeight="1" x14ac:dyDescent="0.2">
      <c r="A3" s="383" t="s">
        <v>35</v>
      </c>
      <c r="B3" s="384"/>
      <c r="C3" s="385"/>
      <c r="D3" s="423" t="s">
        <v>247</v>
      </c>
      <c r="E3" s="431" t="s">
        <v>307</v>
      </c>
    </row>
    <row r="4" spans="1:6" ht="21.75" customHeight="1" x14ac:dyDescent="0.2">
      <c r="A4" s="386"/>
      <c r="B4" s="387"/>
      <c r="C4" s="388"/>
      <c r="D4" s="424"/>
      <c r="E4" s="432"/>
    </row>
    <row r="5" spans="1:6" s="122" customFormat="1" ht="16.5" customHeight="1" x14ac:dyDescent="0.2">
      <c r="A5" s="435" t="s">
        <v>36</v>
      </c>
      <c r="B5" s="126"/>
      <c r="C5" s="127" t="s">
        <v>215</v>
      </c>
      <c r="D5" s="127" t="str">
        <f>'2.1.Kiadások (KÖT, ÖNV, Áll.i)'!D6</f>
        <v>K11</v>
      </c>
      <c r="E5" s="296">
        <v>17264420</v>
      </c>
    </row>
    <row r="6" spans="1:6" s="122" customFormat="1" ht="16.5" customHeight="1" x14ac:dyDescent="0.2">
      <c r="A6" s="435"/>
      <c r="B6" s="126"/>
      <c r="C6" s="127" t="s">
        <v>216</v>
      </c>
      <c r="D6" s="127" t="str">
        <f>'2.1.Kiadások (KÖT, ÖNV, Áll.i)'!D7</f>
        <v>K12</v>
      </c>
      <c r="E6" s="296">
        <v>8453580</v>
      </c>
    </row>
    <row r="7" spans="1:6" s="125" customFormat="1" ht="21.75" customHeight="1" x14ac:dyDescent="0.2">
      <c r="A7" s="435"/>
      <c r="B7" s="391" t="s">
        <v>214</v>
      </c>
      <c r="C7" s="391"/>
      <c r="D7" s="192" t="str">
        <f>'2.1.Kiadások (KÖT, ÖNV, Áll.i)'!D8</f>
        <v>K1</v>
      </c>
      <c r="E7" s="298">
        <f t="shared" ref="E7" si="0">SUM(E5:E6)</f>
        <v>25718000</v>
      </c>
    </row>
    <row r="8" spans="1:6" s="125" customFormat="1" ht="22.5" customHeight="1" x14ac:dyDescent="0.2">
      <c r="A8" s="137" t="s">
        <v>37</v>
      </c>
      <c r="B8" s="391" t="s">
        <v>217</v>
      </c>
      <c r="C8" s="391"/>
      <c r="D8" s="192" t="str">
        <f>'2.1.Kiadások (KÖT, ÖNV, Áll.i)'!D9</f>
        <v>K2</v>
      </c>
      <c r="E8" s="298">
        <v>4024868</v>
      </c>
    </row>
    <row r="9" spans="1:6" s="122" customFormat="1" ht="13.5" customHeight="1" x14ac:dyDescent="0.2">
      <c r="A9" s="382" t="s">
        <v>38</v>
      </c>
      <c r="B9" s="126"/>
      <c r="C9" s="127" t="s">
        <v>218</v>
      </c>
      <c r="D9" s="290" t="str">
        <f>'2.1.Kiadások (KÖT, ÖNV, Áll.i)'!D10</f>
        <v>K31</v>
      </c>
      <c r="E9" s="296">
        <v>7122235</v>
      </c>
    </row>
    <row r="10" spans="1:6" s="122" customFormat="1" ht="13.5" customHeight="1" x14ac:dyDescent="0.2">
      <c r="A10" s="382"/>
      <c r="B10" s="126"/>
      <c r="C10" s="127" t="s">
        <v>219</v>
      </c>
      <c r="D10" s="127" t="str">
        <f>'2.1.Kiadások (KÖT, ÖNV, Áll.i)'!D11</f>
        <v>K32</v>
      </c>
      <c r="E10" s="296">
        <v>760500</v>
      </c>
    </row>
    <row r="11" spans="1:6" s="122" customFormat="1" ht="13.5" customHeight="1" x14ac:dyDescent="0.2">
      <c r="A11" s="382"/>
      <c r="B11" s="126"/>
      <c r="C11" s="127" t="s">
        <v>220</v>
      </c>
      <c r="D11" s="127" t="str">
        <f>'2.1.Kiadások (KÖT, ÖNV, Áll.i)'!D12</f>
        <v>K33</v>
      </c>
      <c r="E11" s="296">
        <v>24323757</v>
      </c>
    </row>
    <row r="12" spans="1:6" s="122" customFormat="1" ht="13.5" customHeight="1" x14ac:dyDescent="0.2">
      <c r="A12" s="382"/>
      <c r="B12" s="126"/>
      <c r="C12" s="127" t="s">
        <v>221</v>
      </c>
      <c r="D12" s="127" t="str">
        <f>'2.1.Kiadások (KÖT, ÖNV, Áll.i)'!D14</f>
        <v>K34</v>
      </c>
      <c r="E12" s="296">
        <v>32000</v>
      </c>
    </row>
    <row r="13" spans="1:6" s="122" customFormat="1" ht="13.5" customHeight="1" x14ac:dyDescent="0.2">
      <c r="A13" s="382"/>
      <c r="B13" s="126"/>
      <c r="C13" s="127" t="s">
        <v>222</v>
      </c>
      <c r="D13" s="127" t="str">
        <f>'2.1.Kiadások (KÖT, ÖNV, Áll.i)'!D15</f>
        <v>K35</v>
      </c>
      <c r="E13" s="296">
        <v>9869708</v>
      </c>
    </row>
    <row r="14" spans="1:6" s="125" customFormat="1" ht="19.5" customHeight="1" x14ac:dyDescent="0.2">
      <c r="A14" s="382"/>
      <c r="B14" s="391" t="s">
        <v>223</v>
      </c>
      <c r="C14" s="391"/>
      <c r="D14" s="192" t="str">
        <f>'2.1.Kiadások (KÖT, ÖNV, Áll.i)'!D16</f>
        <v>K3</v>
      </c>
      <c r="E14" s="298">
        <f t="shared" ref="E14" si="1">SUM(E9:E13)</f>
        <v>42108200</v>
      </c>
    </row>
    <row r="15" spans="1:6" s="125" customFormat="1" ht="25.5" customHeight="1" x14ac:dyDescent="0.2">
      <c r="A15" s="129" t="s">
        <v>39</v>
      </c>
      <c r="B15" s="391" t="s">
        <v>81</v>
      </c>
      <c r="C15" s="391"/>
      <c r="D15" s="192" t="str">
        <f>'2.1.Kiadások (KÖT, ÖNV, Áll.i)'!D17</f>
        <v>K4</v>
      </c>
      <c r="E15" s="298">
        <v>4310000</v>
      </c>
    </row>
    <row r="16" spans="1:6" s="125" customFormat="1" ht="25.5" customHeight="1" x14ac:dyDescent="0.2">
      <c r="A16" s="129" t="s">
        <v>40</v>
      </c>
      <c r="B16" s="391" t="s">
        <v>224</v>
      </c>
      <c r="C16" s="391"/>
      <c r="D16" s="192" t="str">
        <f>'2.1.Kiadások (KÖT, ÖNV, Áll.i)'!D18</f>
        <v>K502</v>
      </c>
      <c r="E16" s="298">
        <v>0</v>
      </c>
    </row>
    <row r="17" spans="1:5" x14ac:dyDescent="0.2">
      <c r="A17" s="396" t="s">
        <v>44</v>
      </c>
      <c r="B17" s="126"/>
      <c r="C17" s="127" t="s">
        <v>225</v>
      </c>
      <c r="D17" s="127" t="str">
        <f>'2.1.Kiadások (KÖT, ÖNV, Áll.i)'!D19</f>
        <v>K506</v>
      </c>
      <c r="E17" s="296">
        <v>8372793</v>
      </c>
    </row>
    <row r="18" spans="1:5" x14ac:dyDescent="0.2">
      <c r="A18" s="425"/>
      <c r="B18" s="126"/>
      <c r="C18" s="127" t="s">
        <v>226</v>
      </c>
      <c r="D18" s="127" t="str">
        <f>'2.1.Kiadások (KÖT, ÖNV, Áll.i)'!D20</f>
        <v>K512</v>
      </c>
      <c r="E18" s="296">
        <v>3962000</v>
      </c>
    </row>
    <row r="19" spans="1:5" ht="25.5" customHeight="1" x14ac:dyDescent="0.2">
      <c r="A19" s="397"/>
      <c r="B19" s="391" t="s">
        <v>227</v>
      </c>
      <c r="C19" s="391"/>
      <c r="D19" s="197" t="s">
        <v>334</v>
      </c>
      <c r="E19" s="298">
        <f>SUM(E17:E18)</f>
        <v>12334793</v>
      </c>
    </row>
    <row r="20" spans="1:5" s="123" customFormat="1" ht="25.5" customHeight="1" x14ac:dyDescent="0.2">
      <c r="A20" s="129" t="s">
        <v>46</v>
      </c>
      <c r="B20" s="433" t="s">
        <v>337</v>
      </c>
      <c r="C20" s="434"/>
      <c r="D20" s="201" t="str">
        <f>'2.1.Kiadások (KÖT, ÖNV, Áll.i)'!D22</f>
        <v>K513</v>
      </c>
      <c r="E20" s="306">
        <v>39325302</v>
      </c>
    </row>
    <row r="21" spans="1:5" s="138" customFormat="1" ht="19.5" customHeight="1" x14ac:dyDescent="0.2">
      <c r="A21" s="155" t="s">
        <v>47</v>
      </c>
      <c r="B21" s="391" t="s">
        <v>228</v>
      </c>
      <c r="C21" s="391"/>
      <c r="D21" s="192" t="str">
        <f>'2.1.Kiadások (KÖT, ÖNV, Áll.i)'!D23</f>
        <v>K6</v>
      </c>
      <c r="E21" s="298">
        <v>59337045</v>
      </c>
    </row>
    <row r="22" spans="1:5" s="138" customFormat="1" ht="18.75" customHeight="1" x14ac:dyDescent="0.2">
      <c r="A22" s="155" t="s">
        <v>48</v>
      </c>
      <c r="B22" s="391" t="s">
        <v>127</v>
      </c>
      <c r="C22" s="391"/>
      <c r="D22" s="192" t="str">
        <f>'2.1.Kiadások (KÖT, ÖNV, Áll.i)'!D24</f>
        <v>K7</v>
      </c>
      <c r="E22" s="298">
        <v>9699996</v>
      </c>
    </row>
    <row r="23" spans="1:5" ht="25.5" x14ac:dyDescent="0.2">
      <c r="A23" s="396" t="s">
        <v>49</v>
      </c>
      <c r="B23" s="126"/>
      <c r="C23" s="127" t="s">
        <v>229</v>
      </c>
      <c r="D23" s="127" t="str">
        <f>'2.1.Kiadások (KÖT, ÖNV, Áll.i)'!D25</f>
        <v>K82</v>
      </c>
      <c r="E23" s="296">
        <v>0</v>
      </c>
    </row>
    <row r="24" spans="1:5" ht="25.5" x14ac:dyDescent="0.2">
      <c r="A24" s="426"/>
      <c r="B24" s="126"/>
      <c r="C24" s="127" t="s">
        <v>230</v>
      </c>
      <c r="D24" s="127" t="str">
        <f>'2.1.Kiadások (KÖT, ÖNV, Áll.i)'!D26</f>
        <v>K86</v>
      </c>
      <c r="E24" s="296">
        <v>0</v>
      </c>
    </row>
    <row r="25" spans="1:5" x14ac:dyDescent="0.2">
      <c r="A25" s="426"/>
      <c r="B25" s="126"/>
      <c r="C25" s="127" t="s">
        <v>231</v>
      </c>
      <c r="D25" s="127" t="str">
        <f>'2.1.Kiadások (KÖT, ÖNV, Áll.i)'!D27</f>
        <v>K89</v>
      </c>
      <c r="E25" s="296">
        <v>0</v>
      </c>
    </row>
    <row r="26" spans="1:5" s="125" customFormat="1" ht="25.5" customHeight="1" x14ac:dyDescent="0.2">
      <c r="A26" s="427"/>
      <c r="B26" s="391" t="s">
        <v>232</v>
      </c>
      <c r="C26" s="391"/>
      <c r="D26" s="192" t="str">
        <f>'2.1.Kiadások (KÖT, ÖNV, Áll.i)'!D28</f>
        <v>K8</v>
      </c>
      <c r="E26" s="298">
        <f t="shared" ref="E26" si="2">SUM(E23:E25)</f>
        <v>0</v>
      </c>
    </row>
    <row r="27" spans="1:5" s="125" customFormat="1" ht="25.5" customHeight="1" x14ac:dyDescent="0.2">
      <c r="A27" s="394" t="s">
        <v>233</v>
      </c>
      <c r="B27" s="394"/>
      <c r="C27" s="394"/>
      <c r="D27" s="191" t="str">
        <f>'2.1.Kiadások (KÖT, ÖNV, Áll.i)'!D29</f>
        <v>K1-K8</v>
      </c>
      <c r="E27" s="300">
        <f t="shared" ref="E27" si="3">E7+E8+E14+E15+E16+E19+E21+E22+E26+E20</f>
        <v>196858204</v>
      </c>
    </row>
    <row r="28" spans="1:5" x14ac:dyDescent="0.2">
      <c r="A28" s="396" t="s">
        <v>22</v>
      </c>
      <c r="B28" s="126"/>
      <c r="C28" s="127" t="s">
        <v>236</v>
      </c>
      <c r="D28" s="127" t="str">
        <f>'2.1.Kiadások (KÖT, ÖNV, Áll.i)'!D30</f>
        <v>K914</v>
      </c>
      <c r="E28" s="296">
        <v>1286753</v>
      </c>
    </row>
    <row r="29" spans="1:5" x14ac:dyDescent="0.2">
      <c r="A29" s="397"/>
      <c r="B29" s="126"/>
      <c r="C29" s="127" t="s">
        <v>237</v>
      </c>
      <c r="D29" s="127" t="str">
        <f>'2.1.Kiadások (KÖT, ÖNV, Áll.i)'!D31</f>
        <v>K915</v>
      </c>
      <c r="E29" s="296">
        <v>0</v>
      </c>
    </row>
    <row r="30" spans="1:5" s="125" customFormat="1" ht="22.5" customHeight="1" x14ac:dyDescent="0.2">
      <c r="A30" s="428" t="s">
        <v>234</v>
      </c>
      <c r="B30" s="429"/>
      <c r="C30" s="430"/>
      <c r="D30" s="200" t="str">
        <f>'2.1.Kiadások (KÖT, ÖNV, Áll.i)'!D32</f>
        <v>K9</v>
      </c>
      <c r="E30" s="300">
        <f t="shared" ref="E30" si="4">SUM(E28:E29)</f>
        <v>1286753</v>
      </c>
    </row>
    <row r="31" spans="1:5" s="121" customFormat="1" ht="22.5" customHeight="1" x14ac:dyDescent="0.2">
      <c r="A31" s="404" t="s">
        <v>235</v>
      </c>
      <c r="B31" s="404"/>
      <c r="C31" s="404"/>
      <c r="D31" s="199"/>
      <c r="E31" s="307">
        <f t="shared" ref="E31" si="5">E27+E30</f>
        <v>198144957</v>
      </c>
    </row>
  </sheetData>
  <mergeCells count="23">
    <mergeCell ref="A1:E1"/>
    <mergeCell ref="A31:C31"/>
    <mergeCell ref="B26:C26"/>
    <mergeCell ref="B21:C21"/>
    <mergeCell ref="B22:C22"/>
    <mergeCell ref="A23:A26"/>
    <mergeCell ref="A28:A29"/>
    <mergeCell ref="A30:C30"/>
    <mergeCell ref="A27:C27"/>
    <mergeCell ref="E3:E4"/>
    <mergeCell ref="B20:C20"/>
    <mergeCell ref="A3:C4"/>
    <mergeCell ref="B7:C7"/>
    <mergeCell ref="B8:C8"/>
    <mergeCell ref="A5:A7"/>
    <mergeCell ref="A2:D2"/>
    <mergeCell ref="D3:D4"/>
    <mergeCell ref="B19:C19"/>
    <mergeCell ref="A17:A19"/>
    <mergeCell ref="B14:C14"/>
    <mergeCell ref="A9:A14"/>
    <mergeCell ref="B15:C15"/>
    <mergeCell ref="B16:C16"/>
  </mergeCells>
  <phoneticPr fontId="0" type="noConversion"/>
  <printOptions horizontalCentered="1"/>
  <pageMargins left="0.7" right="0.7" top="0.75" bottom="0.75" header="0.3" footer="0.3"/>
  <pageSetup paperSize="9" scale="90" firstPageNumber="41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zoomScaleNormal="100" workbookViewId="0">
      <selection activeCell="K9" sqref="K9"/>
    </sheetView>
  </sheetViews>
  <sheetFormatPr defaultRowHeight="12.75" x14ac:dyDescent="0.2"/>
  <cols>
    <col min="1" max="1" width="3.5703125" style="162" bestFit="1" customWidth="1"/>
    <col min="2" max="2" width="2.85546875" style="162" customWidth="1"/>
    <col min="3" max="3" width="51.7109375" style="162" customWidth="1"/>
    <col min="4" max="4" width="7.5703125" style="162" customWidth="1"/>
    <col min="5" max="5" width="12.7109375" style="162" bestFit="1" customWidth="1"/>
    <col min="6" max="6" width="10.85546875" style="162" customWidth="1"/>
    <col min="7" max="7" width="12.7109375" style="162" bestFit="1" customWidth="1"/>
    <col min="8" max="8" width="13.140625" style="162" bestFit="1" customWidth="1"/>
    <col min="9" max="9" width="15" style="162" customWidth="1"/>
    <col min="10" max="16384" width="9.140625" style="162"/>
  </cols>
  <sheetData>
    <row r="1" spans="1:9" ht="21.75" customHeight="1" x14ac:dyDescent="0.2">
      <c r="A1" s="400" t="s">
        <v>338</v>
      </c>
      <c r="B1" s="401"/>
      <c r="C1" s="401"/>
      <c r="D1" s="401"/>
      <c r="E1" s="401"/>
      <c r="F1" s="401"/>
      <c r="G1" s="401"/>
      <c r="H1" s="402"/>
      <c r="I1" s="9"/>
    </row>
    <row r="2" spans="1:9" ht="21" customHeight="1" x14ac:dyDescent="0.2">
      <c r="A2" s="390" t="s">
        <v>78</v>
      </c>
      <c r="B2" s="390"/>
      <c r="C2" s="390"/>
      <c r="D2" s="390"/>
      <c r="E2" s="390"/>
      <c r="F2" s="390"/>
      <c r="G2" s="390"/>
      <c r="H2" s="370" t="s">
        <v>313</v>
      </c>
    </row>
    <row r="3" spans="1:9" ht="28.5" customHeight="1" x14ac:dyDescent="0.2">
      <c r="A3" s="413" t="s">
        <v>35</v>
      </c>
      <c r="B3" s="414"/>
      <c r="C3" s="415"/>
      <c r="D3" s="398" t="s">
        <v>247</v>
      </c>
      <c r="E3" s="442" t="s">
        <v>307</v>
      </c>
      <c r="F3" s="442"/>
      <c r="G3" s="442"/>
      <c r="H3" s="442"/>
    </row>
    <row r="4" spans="1:9" ht="20.25" customHeight="1" x14ac:dyDescent="0.2">
      <c r="A4" s="416"/>
      <c r="B4" s="417"/>
      <c r="C4" s="418"/>
      <c r="D4" s="422"/>
      <c r="E4" s="398" t="s">
        <v>248</v>
      </c>
      <c r="F4" s="398" t="s">
        <v>249</v>
      </c>
      <c r="G4" s="398" t="s">
        <v>250</v>
      </c>
      <c r="H4" s="440" t="s">
        <v>75</v>
      </c>
    </row>
    <row r="5" spans="1:9" ht="21.75" customHeight="1" x14ac:dyDescent="0.2">
      <c r="A5" s="419"/>
      <c r="B5" s="420"/>
      <c r="C5" s="421"/>
      <c r="D5" s="399"/>
      <c r="E5" s="399"/>
      <c r="F5" s="399"/>
      <c r="G5" s="399"/>
      <c r="H5" s="441"/>
    </row>
    <row r="6" spans="1:9" ht="16.5" customHeight="1" x14ac:dyDescent="0.2">
      <c r="A6" s="405" t="s">
        <v>36</v>
      </c>
      <c r="B6" s="126"/>
      <c r="C6" s="127" t="s">
        <v>215</v>
      </c>
      <c r="D6" s="127" t="s">
        <v>282</v>
      </c>
      <c r="E6" s="128">
        <f>'2. Kiadások'!E5</f>
        <v>17264420</v>
      </c>
      <c r="F6" s="164"/>
      <c r="G6" s="164">
        <v>0</v>
      </c>
      <c r="H6" s="128">
        <f>SUM(E6:G6)</f>
        <v>17264420</v>
      </c>
    </row>
    <row r="7" spans="1:9" ht="16.5" customHeight="1" x14ac:dyDescent="0.2">
      <c r="A7" s="405"/>
      <c r="B7" s="126"/>
      <c r="C7" s="127" t="s">
        <v>216</v>
      </c>
      <c r="D7" s="127" t="s">
        <v>283</v>
      </c>
      <c r="E7" s="128">
        <f>'2. Kiadások'!E6</f>
        <v>8453580</v>
      </c>
      <c r="F7" s="164"/>
      <c r="G7" s="164">
        <v>0</v>
      </c>
      <c r="H7" s="128">
        <f>SUM(E7:G7)</f>
        <v>8453580</v>
      </c>
    </row>
    <row r="8" spans="1:9" s="172" customFormat="1" ht="21.75" customHeight="1" x14ac:dyDescent="0.2">
      <c r="A8" s="405"/>
      <c r="B8" s="409" t="s">
        <v>214</v>
      </c>
      <c r="C8" s="409"/>
      <c r="D8" s="167" t="s">
        <v>284</v>
      </c>
      <c r="E8" s="148">
        <f>SUM(E6:E7)</f>
        <v>25718000</v>
      </c>
      <c r="F8" s="148"/>
      <c r="G8" s="148">
        <f t="shared" ref="G8:H8" si="0">SUM(G6:G7)</f>
        <v>0</v>
      </c>
      <c r="H8" s="148">
        <f t="shared" si="0"/>
        <v>25718000</v>
      </c>
    </row>
    <row r="9" spans="1:9" s="172" customFormat="1" ht="22.5" customHeight="1" x14ac:dyDescent="0.2">
      <c r="A9" s="173" t="s">
        <v>37</v>
      </c>
      <c r="B9" s="409" t="s">
        <v>217</v>
      </c>
      <c r="C9" s="409"/>
      <c r="D9" s="167" t="s">
        <v>285</v>
      </c>
      <c r="E9" s="148">
        <f>'2. Kiadások'!E8</f>
        <v>4024868</v>
      </c>
      <c r="F9" s="148"/>
      <c r="G9" s="148">
        <f>'2. Kiadások'!G8</f>
        <v>0</v>
      </c>
      <c r="H9" s="148">
        <f>SUM(E9:G9)</f>
        <v>4024868</v>
      </c>
    </row>
    <row r="10" spans="1:9" ht="13.5" customHeight="1" x14ac:dyDescent="0.2">
      <c r="A10" s="405" t="s">
        <v>38</v>
      </c>
      <c r="B10" s="126"/>
      <c r="C10" s="127" t="s">
        <v>218</v>
      </c>
      <c r="D10" s="127" t="s">
        <v>286</v>
      </c>
      <c r="E10" s="128">
        <f>'2. Kiadások'!E9</f>
        <v>7122235</v>
      </c>
      <c r="F10" s="164"/>
      <c r="G10" s="164">
        <v>0</v>
      </c>
      <c r="H10" s="128">
        <f>SUM(E10:G10)</f>
        <v>7122235</v>
      </c>
    </row>
    <row r="11" spans="1:9" ht="13.5" customHeight="1" x14ac:dyDescent="0.2">
      <c r="A11" s="405"/>
      <c r="B11" s="126"/>
      <c r="C11" s="127" t="s">
        <v>219</v>
      </c>
      <c r="D11" s="127" t="s">
        <v>287</v>
      </c>
      <c r="E11" s="128">
        <f>'2. Kiadások'!E10</f>
        <v>760500</v>
      </c>
      <c r="F11" s="164"/>
      <c r="G11" s="164">
        <v>0</v>
      </c>
      <c r="H11" s="128">
        <f t="shared" ref="H11:H15" si="1">SUM(E11:G11)</f>
        <v>760500</v>
      </c>
    </row>
    <row r="12" spans="1:9" ht="13.5" customHeight="1" x14ac:dyDescent="0.2">
      <c r="A12" s="405"/>
      <c r="B12" s="126"/>
      <c r="C12" s="127" t="s">
        <v>220</v>
      </c>
      <c r="D12" s="127" t="s">
        <v>288</v>
      </c>
      <c r="E12" s="128">
        <f>'2. Kiadások'!E11</f>
        <v>24323757</v>
      </c>
      <c r="F12" s="164"/>
      <c r="G12" s="164">
        <v>0</v>
      </c>
      <c r="H12" s="128">
        <f t="shared" si="1"/>
        <v>24323757</v>
      </c>
    </row>
    <row r="13" spans="1:9" ht="13.5" customHeight="1" x14ac:dyDescent="0.2">
      <c r="A13" s="405"/>
      <c r="B13" s="126"/>
      <c r="C13" s="127" t="s">
        <v>289</v>
      </c>
      <c r="D13" s="127" t="s">
        <v>290</v>
      </c>
      <c r="E13" s="128">
        <v>0</v>
      </c>
      <c r="F13" s="128"/>
      <c r="G13" s="164">
        <v>0</v>
      </c>
      <c r="H13" s="128">
        <f t="shared" si="1"/>
        <v>0</v>
      </c>
    </row>
    <row r="14" spans="1:9" ht="13.5" customHeight="1" x14ac:dyDescent="0.2">
      <c r="A14" s="405"/>
      <c r="B14" s="126"/>
      <c r="C14" s="127" t="s">
        <v>221</v>
      </c>
      <c r="D14" s="127" t="s">
        <v>291</v>
      </c>
      <c r="E14" s="128">
        <f>'2. Kiadások'!E12</f>
        <v>32000</v>
      </c>
      <c r="F14" s="164"/>
      <c r="G14" s="164">
        <v>0</v>
      </c>
      <c r="H14" s="128">
        <f t="shared" si="1"/>
        <v>32000</v>
      </c>
    </row>
    <row r="15" spans="1:9" ht="13.5" customHeight="1" x14ac:dyDescent="0.2">
      <c r="A15" s="405"/>
      <c r="B15" s="126"/>
      <c r="C15" s="127" t="s">
        <v>222</v>
      </c>
      <c r="D15" s="127" t="s">
        <v>292</v>
      </c>
      <c r="E15" s="128">
        <f>'2. Kiadások'!E13</f>
        <v>9869708</v>
      </c>
      <c r="F15" s="164"/>
      <c r="G15" s="164">
        <v>0</v>
      </c>
      <c r="H15" s="128">
        <f t="shared" si="1"/>
        <v>9869708</v>
      </c>
    </row>
    <row r="16" spans="1:9" s="172" customFormat="1" ht="19.5" customHeight="1" x14ac:dyDescent="0.2">
      <c r="A16" s="405"/>
      <c r="B16" s="409" t="s">
        <v>223</v>
      </c>
      <c r="C16" s="409"/>
      <c r="D16" s="167" t="s">
        <v>293</v>
      </c>
      <c r="E16" s="148">
        <f>SUM(E10:E15)</f>
        <v>42108200</v>
      </c>
      <c r="F16" s="148"/>
      <c r="G16" s="148">
        <f t="shared" ref="G16:H16" si="2">SUM(G10:G15)</f>
        <v>0</v>
      </c>
      <c r="H16" s="148">
        <f t="shared" si="2"/>
        <v>42108200</v>
      </c>
    </row>
    <row r="17" spans="1:8" s="172" customFormat="1" ht="25.5" customHeight="1" x14ac:dyDescent="0.2">
      <c r="A17" s="173" t="s">
        <v>39</v>
      </c>
      <c r="B17" s="409" t="s">
        <v>81</v>
      </c>
      <c r="C17" s="409"/>
      <c r="D17" s="167" t="s">
        <v>294</v>
      </c>
      <c r="E17" s="148">
        <f>'2. Kiadások'!E15</f>
        <v>4310000</v>
      </c>
      <c r="F17" s="148"/>
      <c r="G17" s="148">
        <f>'2. Kiadások'!G15</f>
        <v>0</v>
      </c>
      <c r="H17" s="148">
        <f>SUM(E17:G17)</f>
        <v>4310000</v>
      </c>
    </row>
    <row r="18" spans="1:8" s="172" customFormat="1" ht="25.5" customHeight="1" x14ac:dyDescent="0.2">
      <c r="A18" s="173" t="s">
        <v>40</v>
      </c>
      <c r="B18" s="409" t="s">
        <v>224</v>
      </c>
      <c r="C18" s="409"/>
      <c r="D18" s="167" t="s">
        <v>295</v>
      </c>
      <c r="E18" s="148">
        <f>'2. Kiadások'!E16</f>
        <v>0</v>
      </c>
      <c r="F18" s="148"/>
      <c r="G18" s="148">
        <f>'2. Kiadások'!G16</f>
        <v>0</v>
      </c>
      <c r="H18" s="148">
        <f>SUM(E18:G18)</f>
        <v>0</v>
      </c>
    </row>
    <row r="19" spans="1:8" ht="25.5" x14ac:dyDescent="0.2">
      <c r="A19" s="406" t="s">
        <v>44</v>
      </c>
      <c r="B19" s="126"/>
      <c r="C19" s="127" t="s">
        <v>225</v>
      </c>
      <c r="D19" s="127" t="s">
        <v>296</v>
      </c>
      <c r="E19" s="128">
        <f>'2. Kiadások'!E17</f>
        <v>8372793</v>
      </c>
      <c r="F19" s="164"/>
      <c r="G19" s="164">
        <v>0</v>
      </c>
      <c r="H19" s="128">
        <f t="shared" ref="H19" si="3">SUM(E19:G19)</f>
        <v>8372793</v>
      </c>
    </row>
    <row r="20" spans="1:8" ht="25.5" x14ac:dyDescent="0.2">
      <c r="A20" s="439"/>
      <c r="B20" s="126"/>
      <c r="C20" s="127" t="s">
        <v>226</v>
      </c>
      <c r="D20" s="127" t="s">
        <v>297</v>
      </c>
      <c r="E20" s="128">
        <f>'2. Kiadások'!E18-2200000</f>
        <v>1762000</v>
      </c>
      <c r="F20" s="128">
        <v>2200000</v>
      </c>
      <c r="G20" s="164">
        <v>0</v>
      </c>
      <c r="H20" s="128">
        <f>SUM(E20:G20)</f>
        <v>3962000</v>
      </c>
    </row>
    <row r="21" spans="1:8" ht="25.5" customHeight="1" x14ac:dyDescent="0.2">
      <c r="A21" s="407"/>
      <c r="B21" s="409" t="s">
        <v>227</v>
      </c>
      <c r="C21" s="409"/>
      <c r="D21" s="167" t="s">
        <v>334</v>
      </c>
      <c r="E21" s="148">
        <f>SUM(E19:E20)</f>
        <v>10134793</v>
      </c>
      <c r="F21" s="148"/>
      <c r="G21" s="148">
        <f t="shared" ref="G21:H21" si="4">SUM(G19:G20)</f>
        <v>0</v>
      </c>
      <c r="H21" s="148">
        <f t="shared" si="4"/>
        <v>12334793</v>
      </c>
    </row>
    <row r="22" spans="1:8" s="174" customFormat="1" ht="25.5" customHeight="1" x14ac:dyDescent="0.2">
      <c r="A22" s="173" t="s">
        <v>46</v>
      </c>
      <c r="B22" s="433" t="s">
        <v>337</v>
      </c>
      <c r="C22" s="434"/>
      <c r="D22" s="160" t="s">
        <v>298</v>
      </c>
      <c r="E22" s="156">
        <f>'2. Kiadások'!E20</f>
        <v>39325302</v>
      </c>
      <c r="F22" s="156"/>
      <c r="G22" s="156">
        <f>'2. Kiadások'!G20</f>
        <v>0</v>
      </c>
      <c r="H22" s="156">
        <f>SUM(E22:G22)</f>
        <v>39325302</v>
      </c>
    </row>
    <row r="23" spans="1:8" s="138" customFormat="1" ht="19.5" customHeight="1" x14ac:dyDescent="0.2">
      <c r="A23" s="175" t="s">
        <v>47</v>
      </c>
      <c r="B23" s="409" t="s">
        <v>228</v>
      </c>
      <c r="C23" s="409"/>
      <c r="D23" s="167" t="s">
        <v>299</v>
      </c>
      <c r="E23" s="148">
        <f>'2. Kiadások'!E21</f>
        <v>59337045</v>
      </c>
      <c r="F23" s="148"/>
      <c r="G23" s="148">
        <f>'2. Kiadások'!G21</f>
        <v>0</v>
      </c>
      <c r="H23" s="156">
        <f t="shared" ref="H23:H24" si="5">SUM(E23:G23)</f>
        <v>59337045</v>
      </c>
    </row>
    <row r="24" spans="1:8" s="138" customFormat="1" ht="18.75" customHeight="1" x14ac:dyDescent="0.2">
      <c r="A24" s="175" t="s">
        <v>48</v>
      </c>
      <c r="B24" s="409" t="s">
        <v>127</v>
      </c>
      <c r="C24" s="409"/>
      <c r="D24" s="167" t="s">
        <v>300</v>
      </c>
      <c r="E24" s="148">
        <f>'2. Kiadások'!E22</f>
        <v>9699996</v>
      </c>
      <c r="F24" s="148"/>
      <c r="G24" s="148">
        <f>'2. Kiadások'!G22</f>
        <v>0</v>
      </c>
      <c r="H24" s="156">
        <f t="shared" si="5"/>
        <v>9699996</v>
      </c>
    </row>
    <row r="25" spans="1:8" ht="25.5" x14ac:dyDescent="0.2">
      <c r="A25" s="406" t="s">
        <v>49</v>
      </c>
      <c r="B25" s="126"/>
      <c r="C25" s="127" t="s">
        <v>229</v>
      </c>
      <c r="D25" s="127" t="s">
        <v>301</v>
      </c>
      <c r="E25" s="128">
        <f>'2. Kiadások'!E23</f>
        <v>0</v>
      </c>
      <c r="F25" s="128"/>
      <c r="G25" s="128">
        <f>'2. Kiadások'!G23</f>
        <v>0</v>
      </c>
      <c r="H25" s="128">
        <f t="shared" ref="H25:H27" si="6">SUM(E25:G25)</f>
        <v>0</v>
      </c>
    </row>
    <row r="26" spans="1:8" ht="25.5" x14ac:dyDescent="0.2">
      <c r="A26" s="439"/>
      <c r="B26" s="126"/>
      <c r="C26" s="127" t="s">
        <v>230</v>
      </c>
      <c r="D26" s="127" t="s">
        <v>60</v>
      </c>
      <c r="E26" s="128">
        <f>'2. Kiadások'!E24</f>
        <v>0</v>
      </c>
      <c r="F26" s="128"/>
      <c r="G26" s="164">
        <v>0</v>
      </c>
      <c r="H26" s="128">
        <f t="shared" si="6"/>
        <v>0</v>
      </c>
    </row>
    <row r="27" spans="1:8" ht="25.5" x14ac:dyDescent="0.2">
      <c r="A27" s="439"/>
      <c r="B27" s="126"/>
      <c r="C27" s="127" t="s">
        <v>231</v>
      </c>
      <c r="D27" s="127" t="s">
        <v>336</v>
      </c>
      <c r="E27" s="128">
        <f>'2. Kiadások'!E25</f>
        <v>0</v>
      </c>
      <c r="F27" s="164"/>
      <c r="G27" s="164">
        <v>0</v>
      </c>
      <c r="H27" s="128">
        <f t="shared" si="6"/>
        <v>0</v>
      </c>
    </row>
    <row r="28" spans="1:8" s="172" customFormat="1" ht="25.5" customHeight="1" x14ac:dyDescent="0.2">
      <c r="A28" s="407"/>
      <c r="B28" s="409" t="s">
        <v>232</v>
      </c>
      <c r="C28" s="409"/>
      <c r="D28" s="167" t="s">
        <v>302</v>
      </c>
      <c r="E28" s="148">
        <f>SUM(E25:E27)</f>
        <v>0</v>
      </c>
      <c r="F28" s="148"/>
      <c r="G28" s="148">
        <f t="shared" ref="G28:H28" si="7">SUM(G25:G27)</f>
        <v>0</v>
      </c>
      <c r="H28" s="148">
        <f t="shared" si="7"/>
        <v>0</v>
      </c>
    </row>
    <row r="29" spans="1:8" s="172" customFormat="1" ht="25.5" customHeight="1" x14ac:dyDescent="0.2">
      <c r="A29" s="403" t="s">
        <v>233</v>
      </c>
      <c r="B29" s="403"/>
      <c r="C29" s="403"/>
      <c r="D29" s="168" t="s">
        <v>303</v>
      </c>
      <c r="E29" s="149">
        <f>E8+E9+E16+E17+E18+E21+E23+E24+E28+E22</f>
        <v>194658204</v>
      </c>
      <c r="F29" s="149"/>
      <c r="G29" s="149">
        <f t="shared" ref="G29:H29" si="8">G8+G9+G16+G17+G18+G21+G23+G24+G28+G22</f>
        <v>0</v>
      </c>
      <c r="H29" s="149">
        <f t="shared" si="8"/>
        <v>196858204</v>
      </c>
    </row>
    <row r="30" spans="1:8" x14ac:dyDescent="0.2">
      <c r="A30" s="406" t="s">
        <v>22</v>
      </c>
      <c r="B30" s="126"/>
      <c r="C30" s="127" t="s">
        <v>236</v>
      </c>
      <c r="D30" s="127" t="s">
        <v>304</v>
      </c>
      <c r="E30" s="128">
        <f>'2. Kiadások'!E28</f>
        <v>1286753</v>
      </c>
      <c r="F30" s="164"/>
      <c r="G30" s="164">
        <v>0</v>
      </c>
      <c r="H30" s="128">
        <f t="shared" ref="H30:H31" si="9">SUM(E30:G30)</f>
        <v>1286753</v>
      </c>
    </row>
    <row r="31" spans="1:8" x14ac:dyDescent="0.2">
      <c r="A31" s="407"/>
      <c r="B31" s="126"/>
      <c r="C31" s="127" t="s">
        <v>237</v>
      </c>
      <c r="D31" s="127" t="s">
        <v>61</v>
      </c>
      <c r="E31" s="128">
        <f>'2. Kiadások'!E29</f>
        <v>0</v>
      </c>
      <c r="F31" s="164"/>
      <c r="G31" s="164">
        <v>0</v>
      </c>
      <c r="H31" s="128">
        <f t="shared" si="9"/>
        <v>0</v>
      </c>
    </row>
    <row r="32" spans="1:8" s="172" customFormat="1" ht="22.5" customHeight="1" x14ac:dyDescent="0.2">
      <c r="A32" s="436" t="s">
        <v>234</v>
      </c>
      <c r="B32" s="437"/>
      <c r="C32" s="438"/>
      <c r="D32" s="171" t="s">
        <v>305</v>
      </c>
      <c r="E32" s="149">
        <f>SUM(E30:E31)</f>
        <v>1286753</v>
      </c>
      <c r="F32" s="149"/>
      <c r="G32" s="149">
        <f t="shared" ref="G32:H32" si="10">SUM(G30:G31)</f>
        <v>0</v>
      </c>
      <c r="H32" s="149">
        <f t="shared" si="10"/>
        <v>1286753</v>
      </c>
    </row>
    <row r="33" spans="1:8" s="121" customFormat="1" ht="22.5" customHeight="1" x14ac:dyDescent="0.2">
      <c r="A33" s="404" t="s">
        <v>235</v>
      </c>
      <c r="B33" s="404"/>
      <c r="C33" s="404"/>
      <c r="D33" s="161"/>
      <c r="E33" s="135">
        <f>E29+E32</f>
        <v>195944957</v>
      </c>
      <c r="F33" s="135"/>
      <c r="G33" s="135">
        <f t="shared" ref="G33:H33" si="11">G29+G32</f>
        <v>0</v>
      </c>
      <c r="H33" s="135">
        <f t="shared" si="11"/>
        <v>198144957</v>
      </c>
    </row>
  </sheetData>
  <mergeCells count="27">
    <mergeCell ref="B28:C28"/>
    <mergeCell ref="A29:C29"/>
    <mergeCell ref="A30:A31"/>
    <mergeCell ref="H4:H5"/>
    <mergeCell ref="B16:C16"/>
    <mergeCell ref="A3:C5"/>
    <mergeCell ref="D3:D5"/>
    <mergeCell ref="G4:G5"/>
    <mergeCell ref="E4:E5"/>
    <mergeCell ref="F4:F5"/>
    <mergeCell ref="E3:H3"/>
    <mergeCell ref="A2:G2"/>
    <mergeCell ref="A1:H1"/>
    <mergeCell ref="A32:C32"/>
    <mergeCell ref="A33:C33"/>
    <mergeCell ref="A6:A8"/>
    <mergeCell ref="B8:C8"/>
    <mergeCell ref="B9:C9"/>
    <mergeCell ref="A10:A16"/>
    <mergeCell ref="B18:C18"/>
    <mergeCell ref="A19:A21"/>
    <mergeCell ref="B24:C24"/>
    <mergeCell ref="A25:A28"/>
    <mergeCell ref="B17:C17"/>
    <mergeCell ref="B21:C21"/>
    <mergeCell ref="B22:C22"/>
    <mergeCell ref="B23:C23"/>
  </mergeCells>
  <pageMargins left="0.7" right="0.7" top="0.75" bottom="0.75" header="0.3" footer="0.3"/>
  <pageSetup paperSize="9" scale="77" orientation="portrait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L4" sqref="L4"/>
    </sheetView>
  </sheetViews>
  <sheetFormatPr defaultRowHeight="12.75" x14ac:dyDescent="0.2"/>
  <cols>
    <col min="1" max="1" width="5.85546875" style="143" customWidth="1"/>
    <col min="2" max="2" width="47.28515625" style="144" customWidth="1"/>
    <col min="3" max="3" width="13" style="144" customWidth="1"/>
    <col min="4" max="4" width="6.85546875" style="144" customWidth="1"/>
    <col min="5" max="5" width="7.42578125" style="153" customWidth="1"/>
    <col min="6" max="6" width="47.28515625" style="143" customWidth="1"/>
    <col min="7" max="7" width="14.7109375" style="143" customWidth="1"/>
    <col min="8" max="8" width="6.28515625" style="143" customWidth="1"/>
    <col min="9" max="9" width="9" style="143" customWidth="1"/>
    <col min="10" max="10" width="4.140625" style="143" customWidth="1"/>
    <col min="11" max="16384" width="9.140625" style="143"/>
  </cols>
  <sheetData>
    <row r="1" spans="1:10" ht="39.75" customHeight="1" x14ac:dyDescent="0.2">
      <c r="A1" s="141"/>
      <c r="B1" s="63" t="s">
        <v>314</v>
      </c>
      <c r="C1" s="63"/>
      <c r="D1" s="63"/>
      <c r="E1" s="152"/>
      <c r="F1" s="142"/>
      <c r="G1" s="142"/>
      <c r="H1" s="142"/>
      <c r="I1" s="142"/>
      <c r="J1" s="443"/>
    </row>
    <row r="2" spans="1:10" ht="14.25" thickBot="1" x14ac:dyDescent="0.25">
      <c r="I2" s="64" t="s">
        <v>179</v>
      </c>
      <c r="J2" s="443"/>
    </row>
    <row r="3" spans="1:10" ht="18" customHeight="1" thickBot="1" x14ac:dyDescent="0.25">
      <c r="A3" s="444" t="s">
        <v>76</v>
      </c>
      <c r="B3" s="65" t="s">
        <v>77</v>
      </c>
      <c r="C3" s="215"/>
      <c r="D3" s="215"/>
      <c r="E3" s="66"/>
      <c r="F3" s="65" t="s">
        <v>78</v>
      </c>
      <c r="G3" s="186"/>
      <c r="H3" s="186"/>
      <c r="I3" s="186"/>
      <c r="J3" s="443"/>
    </row>
    <row r="4" spans="1:10" s="69" customFormat="1" ht="35.25" customHeight="1" thickBot="1" x14ac:dyDescent="0.25">
      <c r="A4" s="445"/>
      <c r="B4" s="234" t="s">
        <v>35</v>
      </c>
      <c r="C4" s="216" t="s">
        <v>339</v>
      </c>
      <c r="D4" s="216"/>
      <c r="E4" s="68"/>
      <c r="F4" s="67" t="s">
        <v>35</v>
      </c>
      <c r="G4" s="216" t="s">
        <v>339</v>
      </c>
      <c r="H4" s="216"/>
      <c r="I4" s="68"/>
      <c r="J4" s="443"/>
    </row>
    <row r="5" spans="1:10" s="74" customFormat="1" ht="12" customHeight="1" thickBot="1" x14ac:dyDescent="0.25">
      <c r="A5" s="70">
        <v>1</v>
      </c>
      <c r="B5" s="235">
        <v>2</v>
      </c>
      <c r="C5" s="70"/>
      <c r="D5" s="217"/>
      <c r="E5" s="72"/>
      <c r="F5" s="235" t="s">
        <v>39</v>
      </c>
      <c r="G5" s="261"/>
      <c r="H5" s="227"/>
      <c r="I5" s="73"/>
      <c r="J5" s="443"/>
    </row>
    <row r="6" spans="1:10" ht="12.95" customHeight="1" x14ac:dyDescent="0.2">
      <c r="A6" s="145" t="s">
        <v>36</v>
      </c>
      <c r="B6" s="236" t="s">
        <v>12</v>
      </c>
      <c r="C6" s="321">
        <f>'1. Bevételek'!E22</f>
        <v>22527352</v>
      </c>
      <c r="D6" s="218"/>
      <c r="E6" s="139"/>
      <c r="F6" s="236" t="s">
        <v>1</v>
      </c>
      <c r="G6" s="333">
        <f>'2. Kiadások'!E7</f>
        <v>25718000</v>
      </c>
      <c r="H6" s="228"/>
      <c r="I6" s="76"/>
      <c r="J6" s="443"/>
    </row>
    <row r="7" spans="1:10" ht="12.95" customHeight="1" x14ac:dyDescent="0.2">
      <c r="A7" s="146" t="s">
        <v>37</v>
      </c>
      <c r="B7" s="237" t="s">
        <v>174</v>
      </c>
      <c r="C7" s="322">
        <f>'1. Bevételek'!E31</f>
        <v>8762296</v>
      </c>
      <c r="D7" s="218"/>
      <c r="E7" s="78"/>
      <c r="F7" s="237" t="s">
        <v>79</v>
      </c>
      <c r="G7" s="333">
        <f>'2. Kiadások'!E8</f>
        <v>4024868</v>
      </c>
      <c r="H7" s="228"/>
      <c r="I7" s="79"/>
      <c r="J7" s="443"/>
    </row>
    <row r="8" spans="1:10" ht="12.95" customHeight="1" x14ac:dyDescent="0.2">
      <c r="A8" s="146" t="s">
        <v>38</v>
      </c>
      <c r="B8" s="237" t="s">
        <v>80</v>
      </c>
      <c r="C8" s="308"/>
      <c r="D8" s="218"/>
      <c r="E8" s="78"/>
      <c r="F8" s="237" t="s">
        <v>32</v>
      </c>
      <c r="G8" s="333">
        <f>'2. Kiadások'!E14</f>
        <v>42108200</v>
      </c>
      <c r="H8" s="228"/>
      <c r="I8" s="79"/>
      <c r="J8" s="443"/>
    </row>
    <row r="9" spans="1:10" ht="12.95" customHeight="1" x14ac:dyDescent="0.2">
      <c r="A9" s="146" t="s">
        <v>39</v>
      </c>
      <c r="B9" s="80" t="s">
        <v>175</v>
      </c>
      <c r="C9" s="322">
        <f>'1. Bevételek'!E9</f>
        <v>32168830</v>
      </c>
      <c r="D9" s="218"/>
      <c r="E9" s="78"/>
      <c r="F9" s="237" t="s">
        <v>81</v>
      </c>
      <c r="G9" s="333">
        <f>'2. Kiadások'!E15</f>
        <v>4310000</v>
      </c>
      <c r="H9" s="228"/>
      <c r="I9" s="79"/>
      <c r="J9" s="443"/>
    </row>
    <row r="10" spans="1:10" ht="12.95" customHeight="1" x14ac:dyDescent="0.2">
      <c r="A10" s="146" t="s">
        <v>40</v>
      </c>
      <c r="B10" s="237" t="s">
        <v>82</v>
      </c>
      <c r="C10" s="322">
        <f>'1. Bevételek'!E14</f>
        <v>35401721</v>
      </c>
      <c r="D10" s="218"/>
      <c r="E10" s="78"/>
      <c r="F10" s="237" t="s">
        <v>83</v>
      </c>
      <c r="G10" s="333">
        <f>'2. Kiadások'!E19</f>
        <v>12334793</v>
      </c>
      <c r="H10" s="228"/>
      <c r="I10" s="79"/>
      <c r="J10" s="443"/>
    </row>
    <row r="11" spans="1:10" ht="12.95" customHeight="1" x14ac:dyDescent="0.2">
      <c r="A11" s="146" t="s">
        <v>44</v>
      </c>
      <c r="B11" s="237" t="s">
        <v>84</v>
      </c>
      <c r="C11" s="308"/>
      <c r="D11" s="221"/>
      <c r="E11" s="81"/>
      <c r="F11" s="237" t="s">
        <v>337</v>
      </c>
      <c r="G11" s="333">
        <f>'2. Kiadások'!E20</f>
        <v>39325302</v>
      </c>
      <c r="H11" s="228"/>
      <c r="I11" s="79"/>
      <c r="J11" s="443"/>
    </row>
    <row r="12" spans="1:10" ht="12.95" customHeight="1" x14ac:dyDescent="0.2">
      <c r="A12" s="146" t="s">
        <v>46</v>
      </c>
      <c r="B12" s="237" t="s">
        <v>85</v>
      </c>
      <c r="C12" s="308"/>
      <c r="D12" s="219"/>
      <c r="E12" s="78"/>
      <c r="F12" s="237" t="s">
        <v>13</v>
      </c>
      <c r="G12" s="315"/>
      <c r="H12" s="221"/>
      <c r="I12" s="79"/>
      <c r="J12" s="443"/>
    </row>
    <row r="13" spans="1:10" ht="12.95" customHeight="1" x14ac:dyDescent="0.2">
      <c r="A13" s="146" t="s">
        <v>47</v>
      </c>
      <c r="B13" s="237" t="s">
        <v>86</v>
      </c>
      <c r="C13" s="308"/>
      <c r="D13" s="219"/>
      <c r="E13" s="78"/>
      <c r="F13" s="238" t="s">
        <v>246</v>
      </c>
      <c r="G13" s="316"/>
      <c r="H13" s="229"/>
      <c r="I13" s="79"/>
      <c r="J13" s="443"/>
    </row>
    <row r="14" spans="1:10" ht="12.95" customHeight="1" x14ac:dyDescent="0.2">
      <c r="A14" s="146" t="s">
        <v>48</v>
      </c>
      <c r="B14" s="83" t="s">
        <v>87</v>
      </c>
      <c r="C14" s="309"/>
      <c r="D14" s="83"/>
      <c r="E14" s="81"/>
      <c r="F14" s="238" t="s">
        <v>240</v>
      </c>
      <c r="G14" s="316">
        <f>'2. Kiadások'!E16</f>
        <v>0</v>
      </c>
      <c r="H14" s="228"/>
      <c r="I14" s="79"/>
      <c r="J14" s="443"/>
    </row>
    <row r="15" spans="1:10" ht="12.95" customHeight="1" x14ac:dyDescent="0.2">
      <c r="A15" s="146" t="s">
        <v>49</v>
      </c>
      <c r="B15" s="238" t="s">
        <v>246</v>
      </c>
      <c r="C15" s="310"/>
      <c r="D15" s="222"/>
      <c r="E15" s="78"/>
      <c r="F15" s="238"/>
      <c r="G15" s="316"/>
      <c r="H15" s="229"/>
      <c r="I15" s="79"/>
      <c r="J15" s="443"/>
    </row>
    <row r="16" spans="1:10" ht="12.95" customHeight="1" x14ac:dyDescent="0.2">
      <c r="A16" s="146" t="s">
        <v>22</v>
      </c>
      <c r="B16" s="238"/>
      <c r="C16" s="310"/>
      <c r="D16" s="222"/>
      <c r="E16" s="78"/>
      <c r="F16" s="238"/>
      <c r="G16" s="316"/>
      <c r="H16" s="229"/>
      <c r="I16" s="79"/>
      <c r="J16" s="443"/>
    </row>
    <row r="17" spans="1:10" ht="12.95" customHeight="1" thickBot="1" x14ac:dyDescent="0.25">
      <c r="A17" s="146" t="s">
        <v>23</v>
      </c>
      <c r="B17" s="239"/>
      <c r="C17" s="311"/>
      <c r="D17" s="223"/>
      <c r="E17" s="84"/>
      <c r="F17" s="238"/>
      <c r="G17" s="316"/>
      <c r="H17" s="230"/>
      <c r="I17" s="85"/>
      <c r="J17" s="443"/>
    </row>
    <row r="18" spans="1:10" ht="15.95" customHeight="1" thickBot="1" x14ac:dyDescent="0.25">
      <c r="A18" s="86" t="s">
        <v>27</v>
      </c>
      <c r="B18" s="240" t="s">
        <v>88</v>
      </c>
      <c r="C18" s="323">
        <f>+C6+C7+C8+C9+C10+C12+C13+C14+C15+C16+C17</f>
        <v>98860199</v>
      </c>
      <c r="D18" s="245"/>
      <c r="E18" s="88"/>
      <c r="F18" s="240" t="s">
        <v>89</v>
      </c>
      <c r="G18" s="334">
        <f>SUM(G6:G17)</f>
        <v>127821163</v>
      </c>
      <c r="H18" s="89"/>
      <c r="I18" s="89"/>
      <c r="J18" s="443"/>
    </row>
    <row r="19" spans="1:10" ht="12.95" customHeight="1" x14ac:dyDescent="0.2">
      <c r="A19" s="90" t="s">
        <v>24</v>
      </c>
      <c r="B19" s="241" t="s">
        <v>90</v>
      </c>
      <c r="C19" s="339">
        <f>+C20+C21+C22+C23</f>
        <v>30247717</v>
      </c>
      <c r="D19" s="246"/>
      <c r="E19" s="140"/>
      <c r="F19" s="242" t="s">
        <v>91</v>
      </c>
      <c r="G19" s="317"/>
      <c r="H19" s="253"/>
      <c r="I19" s="251"/>
      <c r="J19" s="443"/>
    </row>
    <row r="20" spans="1:10" ht="12.95" customHeight="1" x14ac:dyDescent="0.2">
      <c r="A20" s="93" t="s">
        <v>51</v>
      </c>
      <c r="B20" s="242" t="s">
        <v>92</v>
      </c>
      <c r="C20" s="92">
        <f>28960964+1286753</f>
        <v>30247717</v>
      </c>
      <c r="D20" s="218"/>
      <c r="E20" s="94"/>
      <c r="F20" s="242" t="s">
        <v>93</v>
      </c>
      <c r="G20" s="318"/>
      <c r="H20" s="254"/>
      <c r="I20" s="252"/>
      <c r="J20" s="443"/>
    </row>
    <row r="21" spans="1:10" ht="12.95" customHeight="1" x14ac:dyDescent="0.2">
      <c r="A21" s="93" t="s">
        <v>52</v>
      </c>
      <c r="B21" s="242" t="s">
        <v>94</v>
      </c>
      <c r="C21" s="308"/>
      <c r="D21" s="226"/>
      <c r="E21" s="94"/>
      <c r="F21" s="242" t="s">
        <v>95</v>
      </c>
      <c r="G21" s="318"/>
      <c r="H21" s="254"/>
      <c r="I21" s="252"/>
      <c r="J21" s="443"/>
    </row>
    <row r="22" spans="1:10" ht="12.95" customHeight="1" x14ac:dyDescent="0.2">
      <c r="A22" s="93" t="s">
        <v>25</v>
      </c>
      <c r="B22" s="242" t="s">
        <v>178</v>
      </c>
      <c r="C22" s="92"/>
      <c r="D22" s="226"/>
      <c r="E22" s="187"/>
      <c r="F22" s="242" t="s">
        <v>96</v>
      </c>
      <c r="G22" s="318"/>
      <c r="H22" s="254"/>
      <c r="I22" s="252"/>
      <c r="J22" s="443"/>
    </row>
    <row r="23" spans="1:10" ht="12.95" customHeight="1" x14ac:dyDescent="0.2">
      <c r="A23" s="93" t="s">
        <v>53</v>
      </c>
      <c r="B23" s="242" t="s">
        <v>97</v>
      </c>
      <c r="C23" s="308">
        <f>'1. Bevételek'!E44</f>
        <v>0</v>
      </c>
      <c r="D23" s="218"/>
      <c r="E23" s="94"/>
      <c r="F23" s="241" t="s">
        <v>98</v>
      </c>
      <c r="G23" s="317"/>
      <c r="H23" s="255"/>
      <c r="I23" s="252"/>
      <c r="J23" s="443"/>
    </row>
    <row r="24" spans="1:10" ht="12.95" customHeight="1" x14ac:dyDescent="0.2">
      <c r="A24" s="93" t="s">
        <v>50</v>
      </c>
      <c r="B24" s="242" t="s">
        <v>99</v>
      </c>
      <c r="C24" s="312">
        <f>+C25+C26</f>
        <v>0</v>
      </c>
      <c r="D24" s="247"/>
      <c r="E24" s="96"/>
      <c r="F24" s="242" t="s">
        <v>100</v>
      </c>
      <c r="G24" s="318"/>
      <c r="H24" s="254"/>
      <c r="I24" s="252"/>
      <c r="J24" s="443"/>
    </row>
    <row r="25" spans="1:10" ht="12.95" customHeight="1" x14ac:dyDescent="0.2">
      <c r="A25" s="90" t="s">
        <v>63</v>
      </c>
      <c r="B25" s="241" t="s">
        <v>101</v>
      </c>
      <c r="C25" s="308"/>
      <c r="D25" s="225"/>
      <c r="E25" s="97"/>
      <c r="F25" s="236" t="s">
        <v>102</v>
      </c>
      <c r="G25" s="317">
        <f>'2. Kiadások'!E29</f>
        <v>0</v>
      </c>
      <c r="H25" s="256"/>
      <c r="I25" s="251"/>
      <c r="J25" s="443"/>
    </row>
    <row r="26" spans="1:10" ht="12.95" customHeight="1" thickBot="1" x14ac:dyDescent="0.25">
      <c r="A26" s="93" t="s">
        <v>103</v>
      </c>
      <c r="B26" s="242" t="s">
        <v>104</v>
      </c>
      <c r="C26" s="313"/>
      <c r="D26" s="226"/>
      <c r="E26" s="94"/>
      <c r="F26" s="238" t="s">
        <v>176</v>
      </c>
      <c r="G26" s="335">
        <f>'2. Kiadások'!E28</f>
        <v>1286753</v>
      </c>
      <c r="H26" s="257"/>
      <c r="I26" s="252"/>
      <c r="J26" s="443"/>
    </row>
    <row r="27" spans="1:10" ht="15.95" customHeight="1" thickBot="1" x14ac:dyDescent="0.25">
      <c r="A27" s="86" t="s">
        <v>105</v>
      </c>
      <c r="B27" s="240" t="s">
        <v>106</v>
      </c>
      <c r="C27" s="332">
        <f>+C19+C24</f>
        <v>30247717</v>
      </c>
      <c r="D27" s="245"/>
      <c r="E27" s="88"/>
      <c r="F27" s="240" t="s">
        <v>107</v>
      </c>
      <c r="G27" s="336">
        <f>SUM(G19:G26)</f>
        <v>1286753</v>
      </c>
      <c r="H27" s="89"/>
      <c r="I27" s="89"/>
      <c r="J27" s="443"/>
    </row>
    <row r="28" spans="1:10" ht="18" customHeight="1" thickBot="1" x14ac:dyDescent="0.25">
      <c r="A28" s="86" t="s">
        <v>108</v>
      </c>
      <c r="B28" s="243" t="s">
        <v>109</v>
      </c>
      <c r="C28" s="332">
        <f>+C18+C27</f>
        <v>129107916</v>
      </c>
      <c r="D28" s="245"/>
      <c r="E28" s="88"/>
      <c r="F28" s="243" t="s">
        <v>110</v>
      </c>
      <c r="G28" s="337">
        <f>+G18+G27</f>
        <v>129107916</v>
      </c>
      <c r="H28" s="258"/>
      <c r="I28" s="89"/>
      <c r="J28" s="443"/>
    </row>
    <row r="29" spans="1:10" ht="18" customHeight="1" thickTop="1" thickBot="1" x14ac:dyDescent="0.25">
      <c r="A29" s="86" t="s">
        <v>111</v>
      </c>
      <c r="B29" s="240" t="s">
        <v>112</v>
      </c>
      <c r="C29" s="314"/>
      <c r="D29" s="224"/>
      <c r="E29" s="99"/>
      <c r="F29" s="240" t="s">
        <v>113</v>
      </c>
      <c r="G29" s="319"/>
      <c r="H29" s="259"/>
      <c r="I29" s="260"/>
      <c r="J29" s="443"/>
    </row>
    <row r="30" spans="1:10" ht="14.25" thickTop="1" thickBot="1" x14ac:dyDescent="0.25">
      <c r="A30" s="86" t="s">
        <v>114</v>
      </c>
      <c r="B30" s="244" t="s">
        <v>115</v>
      </c>
      <c r="C30" s="288">
        <f>+C28+C29</f>
        <v>129107916</v>
      </c>
      <c r="D30" s="102"/>
      <c r="E30" s="102"/>
      <c r="F30" s="244" t="s">
        <v>116</v>
      </c>
      <c r="G30" s="338">
        <f>+G28+G29</f>
        <v>129107916</v>
      </c>
      <c r="H30" s="102"/>
      <c r="I30" s="102"/>
      <c r="J30" s="443"/>
    </row>
    <row r="31" spans="1:10" ht="13.5" thickBot="1" x14ac:dyDescent="0.25">
      <c r="A31" s="86" t="s">
        <v>117</v>
      </c>
      <c r="B31" s="244" t="s">
        <v>118</v>
      </c>
      <c r="C31" s="288">
        <f>IF(C18-G18&lt;0,G18-C18,"-")</f>
        <v>28960964</v>
      </c>
      <c r="D31" s="288"/>
      <c r="E31" s="288"/>
      <c r="F31" s="244" t="s">
        <v>119</v>
      </c>
      <c r="G31" s="320" t="str">
        <f>IF(G18-C18&lt;0,C18-G18,"-")</f>
        <v>-</v>
      </c>
      <c r="H31" s="289"/>
      <c r="I31" s="289"/>
      <c r="J31" s="443"/>
    </row>
    <row r="32" spans="1:10" ht="13.5" thickBot="1" x14ac:dyDescent="0.25">
      <c r="A32" s="86" t="s">
        <v>120</v>
      </c>
      <c r="B32" s="244" t="s">
        <v>121</v>
      </c>
      <c r="C32" s="102" t="str">
        <f>IF(C18+C19-G28&lt;0,G28-(C18+C19),"-")</f>
        <v>-</v>
      </c>
      <c r="D32" s="102"/>
      <c r="E32" s="102"/>
      <c r="F32" s="244" t="s">
        <v>122</v>
      </c>
      <c r="G32" s="320" t="str">
        <f>IF(G18+G19-J28&lt;0,J28-(G18+G19),"-")</f>
        <v>-</v>
      </c>
      <c r="H32" s="102"/>
      <c r="I32" s="102"/>
      <c r="J32" s="443"/>
    </row>
  </sheetData>
  <mergeCells count="2">
    <mergeCell ref="J1:J32"/>
    <mergeCell ref="A3:A4"/>
  </mergeCells>
  <phoneticPr fontId="6" type="noConversion"/>
  <pageMargins left="0.25" right="0.25" top="0.75" bottom="0.75" header="0.3" footer="0.3"/>
  <pageSetup paperSize="9" scale="90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C36" sqref="C36"/>
    </sheetView>
  </sheetViews>
  <sheetFormatPr defaultRowHeight="12.75" x14ac:dyDescent="0.2"/>
  <cols>
    <col min="1" max="1" width="5.85546875" style="143" customWidth="1"/>
    <col min="2" max="2" width="44.42578125" style="144" customWidth="1"/>
    <col min="3" max="3" width="13.85546875" style="144" customWidth="1"/>
    <col min="4" max="4" width="6.7109375" style="144" customWidth="1"/>
    <col min="5" max="5" width="7.5703125" style="153" customWidth="1"/>
    <col min="6" max="6" width="41.42578125" style="143" customWidth="1"/>
    <col min="7" max="7" width="13.42578125" style="143" customWidth="1"/>
    <col min="8" max="8" width="5.85546875" style="143" customWidth="1"/>
    <col min="9" max="9" width="6.5703125" style="143" customWidth="1"/>
    <col min="10" max="10" width="4.140625" style="143" customWidth="1"/>
    <col min="11" max="11" width="11.7109375" style="143" bestFit="1" customWidth="1"/>
    <col min="12" max="16384" width="9.140625" style="143"/>
  </cols>
  <sheetData>
    <row r="1" spans="1:10" ht="15.75" x14ac:dyDescent="0.2">
      <c r="A1" s="141"/>
      <c r="B1" s="63" t="s">
        <v>315</v>
      </c>
      <c r="C1" s="63"/>
      <c r="D1" s="63"/>
      <c r="E1" s="152"/>
      <c r="F1" s="142"/>
      <c r="G1" s="142"/>
      <c r="H1" s="142"/>
      <c r="I1" s="142"/>
      <c r="J1" s="443"/>
    </row>
    <row r="2" spans="1:10" ht="14.25" thickBot="1" x14ac:dyDescent="0.25">
      <c r="I2" s="64" t="s">
        <v>179</v>
      </c>
      <c r="J2" s="443"/>
    </row>
    <row r="3" spans="1:10" ht="13.5" thickBot="1" x14ac:dyDescent="0.25">
      <c r="A3" s="446" t="s">
        <v>76</v>
      </c>
      <c r="B3" s="65" t="s">
        <v>77</v>
      </c>
      <c r="C3" s="215"/>
      <c r="D3" s="215"/>
      <c r="E3" s="66"/>
      <c r="F3" s="65" t="s">
        <v>78</v>
      </c>
      <c r="G3" s="186"/>
      <c r="H3" s="186"/>
      <c r="I3" s="186"/>
      <c r="J3" s="443"/>
    </row>
    <row r="4" spans="1:10" s="69" customFormat="1" ht="13.5" thickBot="1" x14ac:dyDescent="0.25">
      <c r="A4" s="447"/>
      <c r="B4" s="67" t="s">
        <v>35</v>
      </c>
      <c r="C4" s="248" t="s">
        <v>339</v>
      </c>
      <c r="D4" s="216"/>
      <c r="E4" s="68"/>
      <c r="F4" s="67" t="s">
        <v>35</v>
      </c>
      <c r="G4" s="248" t="s">
        <v>339</v>
      </c>
      <c r="H4" s="216"/>
      <c r="I4" s="68"/>
      <c r="J4" s="443"/>
    </row>
    <row r="5" spans="1:10" s="69" customFormat="1" ht="13.5" thickBot="1" x14ac:dyDescent="0.25">
      <c r="A5" s="70">
        <v>1</v>
      </c>
      <c r="B5" s="71">
        <v>2</v>
      </c>
      <c r="C5" s="217"/>
      <c r="D5" s="217"/>
      <c r="E5" s="72"/>
      <c r="F5" s="71">
        <v>4</v>
      </c>
      <c r="G5" s="227"/>
      <c r="H5" s="227"/>
      <c r="I5" s="73"/>
      <c r="J5" s="443"/>
    </row>
    <row r="6" spans="1:10" ht="12.95" customHeight="1" x14ac:dyDescent="0.2">
      <c r="A6" s="145" t="s">
        <v>36</v>
      </c>
      <c r="B6" s="75" t="s">
        <v>123</v>
      </c>
      <c r="C6" s="272">
        <f>'1. Bevételek'!E32</f>
        <v>0</v>
      </c>
      <c r="D6" s="218"/>
      <c r="E6" s="139"/>
      <c r="F6" s="75" t="s">
        <v>124</v>
      </c>
      <c r="G6" s="276">
        <f>'2. Kiadások'!E21</f>
        <v>59337045</v>
      </c>
      <c r="H6" s="228"/>
      <c r="I6" s="76"/>
      <c r="J6" s="443"/>
    </row>
    <row r="7" spans="1:10" ht="12.95" customHeight="1" x14ac:dyDescent="0.2">
      <c r="A7" s="145" t="s">
        <v>37</v>
      </c>
      <c r="B7" s="60" t="s">
        <v>125</v>
      </c>
      <c r="C7" s="273"/>
      <c r="D7" s="262"/>
      <c r="E7" s="139"/>
      <c r="F7" s="75"/>
      <c r="G7" s="277"/>
      <c r="H7" s="228"/>
      <c r="I7" s="76"/>
      <c r="J7" s="443"/>
    </row>
    <row r="8" spans="1:10" ht="25.5" customHeight="1" x14ac:dyDescent="0.2">
      <c r="A8" s="145" t="s">
        <v>38</v>
      </c>
      <c r="B8" s="77" t="s">
        <v>126</v>
      </c>
      <c r="C8" s="219"/>
      <c r="D8" s="219"/>
      <c r="E8" s="78"/>
      <c r="F8" s="77" t="s">
        <v>127</v>
      </c>
      <c r="G8" s="250">
        <f>'2. Kiadások'!E22</f>
        <v>9699996</v>
      </c>
      <c r="H8" s="228"/>
      <c r="I8" s="79"/>
      <c r="J8" s="443"/>
    </row>
    <row r="9" spans="1:10" ht="12.95" customHeight="1" x14ac:dyDescent="0.2">
      <c r="A9" s="145" t="s">
        <v>39</v>
      </c>
      <c r="B9" s="77" t="s">
        <v>128</v>
      </c>
      <c r="C9" s="219"/>
      <c r="D9" s="219"/>
      <c r="E9" s="78"/>
      <c r="F9" s="77" t="s">
        <v>129</v>
      </c>
      <c r="G9" s="250"/>
      <c r="H9" s="221"/>
      <c r="I9" s="79"/>
      <c r="J9" s="443"/>
    </row>
    <row r="10" spans="1:10" ht="21.75" customHeight="1" x14ac:dyDescent="0.2">
      <c r="A10" s="145" t="s">
        <v>40</v>
      </c>
      <c r="B10" s="77" t="s">
        <v>130</v>
      </c>
      <c r="C10" s="219"/>
      <c r="D10" s="219"/>
      <c r="E10" s="78"/>
      <c r="F10" s="77" t="s">
        <v>131</v>
      </c>
      <c r="G10" s="250"/>
      <c r="H10" s="221"/>
      <c r="I10" s="79"/>
      <c r="J10" s="443"/>
    </row>
    <row r="11" spans="1:10" ht="20.25" customHeight="1" x14ac:dyDescent="0.2">
      <c r="A11" s="145" t="s">
        <v>44</v>
      </c>
      <c r="B11" s="77" t="s">
        <v>132</v>
      </c>
      <c r="C11" s="219"/>
      <c r="D11" s="219"/>
      <c r="E11" s="78"/>
      <c r="F11" s="77" t="s">
        <v>133</v>
      </c>
      <c r="G11" s="250"/>
      <c r="H11" s="221"/>
      <c r="I11" s="79"/>
      <c r="J11" s="443"/>
    </row>
    <row r="12" spans="1:10" ht="12.95" customHeight="1" x14ac:dyDescent="0.2">
      <c r="A12" s="145" t="s">
        <v>46</v>
      </c>
      <c r="B12" s="77" t="s">
        <v>134</v>
      </c>
      <c r="C12" s="219"/>
      <c r="D12" s="221"/>
      <c r="E12" s="81"/>
      <c r="F12" s="103" t="s">
        <v>135</v>
      </c>
      <c r="G12" s="278"/>
      <c r="H12" s="267"/>
      <c r="I12" s="79"/>
      <c r="J12" s="443"/>
    </row>
    <row r="13" spans="1:10" ht="12.95" customHeight="1" x14ac:dyDescent="0.2">
      <c r="A13" s="145" t="s">
        <v>47</v>
      </c>
      <c r="B13" s="77" t="s">
        <v>136</v>
      </c>
      <c r="C13" s="219"/>
      <c r="D13" s="219"/>
      <c r="E13" s="78"/>
      <c r="F13" s="103" t="s">
        <v>137</v>
      </c>
      <c r="G13" s="278"/>
      <c r="H13" s="267"/>
      <c r="I13" s="79"/>
      <c r="J13" s="443"/>
    </row>
    <row r="14" spans="1:10" ht="12.95" customHeight="1" x14ac:dyDescent="0.2">
      <c r="A14" s="145" t="s">
        <v>48</v>
      </c>
      <c r="B14" s="77" t="s">
        <v>138</v>
      </c>
      <c r="C14" s="219"/>
      <c r="D14" s="219"/>
      <c r="E14" s="78"/>
      <c r="F14" s="104" t="s">
        <v>139</v>
      </c>
      <c r="G14" s="279"/>
      <c r="H14" s="268"/>
      <c r="I14" s="79"/>
      <c r="J14" s="443"/>
    </row>
    <row r="15" spans="1:10" ht="12.95" customHeight="1" x14ac:dyDescent="0.2">
      <c r="A15" s="145" t="s">
        <v>49</v>
      </c>
      <c r="B15" s="105" t="s">
        <v>140</v>
      </c>
      <c r="C15" s="274"/>
      <c r="D15" s="263"/>
      <c r="E15" s="81"/>
      <c r="F15" s="103" t="s">
        <v>141</v>
      </c>
      <c r="G15" s="278"/>
      <c r="H15" s="267"/>
      <c r="I15" s="79"/>
      <c r="J15" s="443"/>
    </row>
    <row r="16" spans="1:10" ht="22.5" customHeight="1" x14ac:dyDescent="0.2">
      <c r="A16" s="145" t="s">
        <v>22</v>
      </c>
      <c r="B16" s="77" t="s">
        <v>142</v>
      </c>
      <c r="C16" s="219">
        <f>'1. Bevételek'!E35</f>
        <v>1050000</v>
      </c>
      <c r="D16" s="218"/>
      <c r="E16" s="81"/>
      <c r="F16" s="103" t="s">
        <v>143</v>
      </c>
      <c r="G16" s="278"/>
      <c r="H16" s="267"/>
      <c r="I16" s="79"/>
      <c r="J16" s="443"/>
    </row>
    <row r="17" spans="1:10" ht="12.95" customHeight="1" x14ac:dyDescent="0.2">
      <c r="A17" s="145" t="s">
        <v>23</v>
      </c>
      <c r="B17" s="77" t="s">
        <v>144</v>
      </c>
      <c r="C17" s="219">
        <f>'1. Bevételek'!E34</f>
        <v>216000</v>
      </c>
      <c r="D17" s="218"/>
      <c r="E17" s="79"/>
      <c r="F17" s="77" t="s">
        <v>337</v>
      </c>
      <c r="G17" s="250"/>
      <c r="H17" s="221"/>
      <c r="I17" s="79"/>
      <c r="J17" s="443"/>
    </row>
    <row r="18" spans="1:10" ht="12.95" customHeight="1" thickBot="1" x14ac:dyDescent="0.25">
      <c r="A18" s="145" t="s">
        <v>27</v>
      </c>
      <c r="B18" s="106" t="s">
        <v>145</v>
      </c>
      <c r="C18" s="275"/>
      <c r="D18" s="220"/>
      <c r="E18" s="107"/>
      <c r="F18" s="106" t="s">
        <v>13</v>
      </c>
      <c r="G18" s="280">
        <f>'2. Kiadások'!E24</f>
        <v>0</v>
      </c>
      <c r="H18" s="228"/>
      <c r="I18" s="147"/>
      <c r="J18" s="443"/>
    </row>
    <row r="19" spans="1:10" ht="15.95" customHeight="1" thickBot="1" x14ac:dyDescent="0.25">
      <c r="A19" s="86" t="s">
        <v>27</v>
      </c>
      <c r="B19" s="87" t="s">
        <v>146</v>
      </c>
      <c r="C19" s="88">
        <f>C6+C7+C8+C9+C10+C11+C12+C13+C14+C16+C17+C18</f>
        <v>1266000</v>
      </c>
      <c r="D19" s="88"/>
      <c r="E19" s="88"/>
      <c r="F19" s="87" t="s">
        <v>11</v>
      </c>
      <c r="G19" s="89">
        <f>+G6+G8+G9+G17+G18</f>
        <v>69037041</v>
      </c>
      <c r="H19" s="89"/>
      <c r="I19" s="89"/>
      <c r="J19" s="443"/>
    </row>
    <row r="20" spans="1:10" ht="12.95" customHeight="1" x14ac:dyDescent="0.2">
      <c r="A20" s="108" t="s">
        <v>24</v>
      </c>
      <c r="B20" s="109" t="s">
        <v>147</v>
      </c>
      <c r="C20" s="110">
        <f>+C21+C22+C23+C24+C25</f>
        <v>67771041</v>
      </c>
      <c r="D20" s="110"/>
      <c r="E20" s="110"/>
      <c r="F20" s="92" t="s">
        <v>91</v>
      </c>
      <c r="G20" s="282"/>
      <c r="H20" s="269"/>
      <c r="I20" s="111"/>
      <c r="J20" s="443"/>
    </row>
    <row r="21" spans="1:10" ht="18" customHeight="1" x14ac:dyDescent="0.2">
      <c r="A21" s="146" t="s">
        <v>51</v>
      </c>
      <c r="B21" s="112" t="s">
        <v>148</v>
      </c>
      <c r="C21" s="264">
        <v>40363024</v>
      </c>
      <c r="D21" s="264"/>
      <c r="E21" s="94"/>
      <c r="F21" s="92" t="s">
        <v>149</v>
      </c>
      <c r="G21" s="249"/>
      <c r="H21" s="233"/>
      <c r="I21" s="95"/>
      <c r="J21" s="443"/>
    </row>
    <row r="22" spans="1:10" ht="12.95" customHeight="1" x14ac:dyDescent="0.2">
      <c r="A22" s="108" t="s">
        <v>52</v>
      </c>
      <c r="B22" s="112" t="s">
        <v>150</v>
      </c>
      <c r="C22" s="264"/>
      <c r="D22" s="264"/>
      <c r="E22" s="94"/>
      <c r="F22" s="92" t="s">
        <v>95</v>
      </c>
      <c r="G22" s="249"/>
      <c r="H22" s="233"/>
      <c r="I22" s="95"/>
      <c r="J22" s="443"/>
    </row>
    <row r="23" spans="1:10" ht="12.95" customHeight="1" x14ac:dyDescent="0.2">
      <c r="A23" s="146" t="s">
        <v>25</v>
      </c>
      <c r="B23" s="112" t="s">
        <v>151</v>
      </c>
      <c r="C23" s="264"/>
      <c r="D23" s="264"/>
      <c r="E23" s="94"/>
      <c r="F23" s="92" t="s">
        <v>96</v>
      </c>
      <c r="G23" s="249"/>
      <c r="H23" s="233"/>
      <c r="I23" s="95"/>
      <c r="J23" s="443"/>
    </row>
    <row r="24" spans="1:10" ht="12.95" customHeight="1" x14ac:dyDescent="0.2">
      <c r="A24" s="108" t="s">
        <v>53</v>
      </c>
      <c r="B24" s="112" t="s">
        <v>152</v>
      </c>
      <c r="C24" s="264">
        <f>'1. Bevételek'!E40</f>
        <v>27408017</v>
      </c>
      <c r="D24" s="94"/>
      <c r="E24" s="94"/>
      <c r="F24" s="91" t="s">
        <v>14</v>
      </c>
      <c r="G24" s="283"/>
      <c r="H24" s="232"/>
      <c r="I24" s="95"/>
      <c r="J24" s="443"/>
    </row>
    <row r="25" spans="1:10" ht="12.95" customHeight="1" x14ac:dyDescent="0.2">
      <c r="A25" s="146" t="s">
        <v>50</v>
      </c>
      <c r="B25" s="113" t="s">
        <v>153</v>
      </c>
      <c r="C25" s="113"/>
      <c r="D25" s="113"/>
      <c r="E25" s="94"/>
      <c r="F25" s="92" t="s">
        <v>154</v>
      </c>
      <c r="G25" s="249"/>
      <c r="H25" s="233"/>
      <c r="I25" s="95"/>
      <c r="J25" s="443"/>
    </row>
    <row r="26" spans="1:10" ht="12.95" customHeight="1" x14ac:dyDescent="0.2">
      <c r="A26" s="108" t="s">
        <v>63</v>
      </c>
      <c r="B26" s="114" t="s">
        <v>155</v>
      </c>
      <c r="C26" s="96">
        <f>+C27+C28+C29+C30+C31</f>
        <v>0</v>
      </c>
      <c r="D26" s="114"/>
      <c r="E26" s="96"/>
      <c r="F26" s="115" t="s">
        <v>156</v>
      </c>
      <c r="G26" s="284"/>
      <c r="H26" s="269"/>
      <c r="I26" s="95"/>
      <c r="J26" s="443"/>
    </row>
    <row r="27" spans="1:10" ht="12.95" customHeight="1" x14ac:dyDescent="0.2">
      <c r="A27" s="146" t="s">
        <v>103</v>
      </c>
      <c r="B27" s="113" t="s">
        <v>157</v>
      </c>
      <c r="C27" s="113">
        <f>'1. Bevételek'!E38</f>
        <v>0</v>
      </c>
      <c r="D27" s="113"/>
      <c r="E27" s="94"/>
      <c r="F27" s="115" t="s">
        <v>158</v>
      </c>
      <c r="G27" s="284"/>
      <c r="H27" s="269"/>
      <c r="I27" s="95"/>
      <c r="J27" s="443"/>
    </row>
    <row r="28" spans="1:10" ht="12.95" customHeight="1" x14ac:dyDescent="0.2">
      <c r="A28" s="108" t="s">
        <v>105</v>
      </c>
      <c r="B28" s="113" t="s">
        <v>159</v>
      </c>
      <c r="C28" s="113"/>
      <c r="D28" s="113"/>
      <c r="E28" s="94"/>
      <c r="F28" s="116"/>
      <c r="G28" s="285"/>
      <c r="H28" s="270"/>
      <c r="I28" s="95"/>
      <c r="J28" s="443"/>
    </row>
    <row r="29" spans="1:10" ht="12.95" customHeight="1" x14ac:dyDescent="0.2">
      <c r="A29" s="146" t="s">
        <v>108</v>
      </c>
      <c r="B29" s="112" t="s">
        <v>160</v>
      </c>
      <c r="C29" s="264"/>
      <c r="D29" s="264"/>
      <c r="E29" s="94"/>
      <c r="F29" s="117"/>
      <c r="G29" s="286"/>
      <c r="H29" s="271"/>
      <c r="I29" s="95"/>
      <c r="J29" s="443"/>
    </row>
    <row r="30" spans="1:10" ht="12.95" customHeight="1" x14ac:dyDescent="0.2">
      <c r="A30" s="108" t="s">
        <v>111</v>
      </c>
      <c r="B30" s="118" t="s">
        <v>161</v>
      </c>
      <c r="C30" s="265"/>
      <c r="D30" s="265"/>
      <c r="E30" s="94"/>
      <c r="F30" s="82"/>
      <c r="G30" s="158"/>
      <c r="H30" s="229"/>
      <c r="I30" s="95"/>
      <c r="J30" s="443"/>
    </row>
    <row r="31" spans="1:10" ht="12.95" customHeight="1" thickBot="1" x14ac:dyDescent="0.25">
      <c r="A31" s="146" t="s">
        <v>114</v>
      </c>
      <c r="B31" s="119" t="s">
        <v>162</v>
      </c>
      <c r="C31" s="266"/>
      <c r="D31" s="266"/>
      <c r="E31" s="94"/>
      <c r="F31" s="117"/>
      <c r="G31" s="287"/>
      <c r="H31" s="271"/>
      <c r="I31" s="95"/>
      <c r="J31" s="443"/>
    </row>
    <row r="32" spans="1:10" ht="21.75" customHeight="1" thickBot="1" x14ac:dyDescent="0.25">
      <c r="A32" s="86" t="s">
        <v>117</v>
      </c>
      <c r="B32" s="87" t="s">
        <v>163</v>
      </c>
      <c r="C32" s="88">
        <f>+C20+C26</f>
        <v>67771041</v>
      </c>
      <c r="D32" s="88"/>
      <c r="E32" s="88"/>
      <c r="F32" s="87" t="s">
        <v>164</v>
      </c>
      <c r="G32" s="281"/>
      <c r="H32" s="231"/>
      <c r="I32" s="89"/>
      <c r="J32" s="443"/>
    </row>
    <row r="33" spans="1:10" ht="23.25" customHeight="1" thickBot="1" x14ac:dyDescent="0.25">
      <c r="A33" s="86" t="s">
        <v>120</v>
      </c>
      <c r="B33" s="98" t="s">
        <v>165</v>
      </c>
      <c r="C33" s="88">
        <f>+C19+C32</f>
        <v>69037041</v>
      </c>
      <c r="D33" s="88"/>
      <c r="E33" s="88"/>
      <c r="F33" s="98" t="s">
        <v>166</v>
      </c>
      <c r="G33" s="89">
        <f>+G19+G32</f>
        <v>69037041</v>
      </c>
      <c r="H33" s="89"/>
      <c r="I33" s="89"/>
      <c r="J33" s="443"/>
    </row>
    <row r="34" spans="1:10" ht="18" customHeight="1" thickBot="1" x14ac:dyDescent="0.25">
      <c r="A34" s="86" t="s">
        <v>167</v>
      </c>
      <c r="B34" s="87" t="s">
        <v>112</v>
      </c>
      <c r="C34" s="224"/>
      <c r="D34" s="224"/>
      <c r="E34" s="99"/>
      <c r="F34" s="87" t="s">
        <v>113</v>
      </c>
      <c r="G34" s="281"/>
      <c r="H34" s="231"/>
      <c r="I34" s="100"/>
      <c r="J34" s="443"/>
    </row>
    <row r="35" spans="1:10" ht="13.5" thickBot="1" x14ac:dyDescent="0.25">
      <c r="A35" s="86" t="s">
        <v>168</v>
      </c>
      <c r="B35" s="101" t="s">
        <v>169</v>
      </c>
      <c r="C35" s="102">
        <f>SUM(C33:C34)</f>
        <v>69037041</v>
      </c>
      <c r="D35" s="88"/>
      <c r="E35" s="102"/>
      <c r="F35" s="101" t="s">
        <v>170</v>
      </c>
      <c r="G35" s="102">
        <f>+G33+G34</f>
        <v>69037041</v>
      </c>
      <c r="H35" s="102"/>
      <c r="I35" s="102"/>
      <c r="J35" s="443"/>
    </row>
    <row r="36" spans="1:10" ht="13.5" thickBot="1" x14ac:dyDescent="0.25">
      <c r="A36" s="86" t="s">
        <v>171</v>
      </c>
      <c r="B36" s="101" t="s">
        <v>118</v>
      </c>
      <c r="C36" s="102">
        <f>IF(C19-G19&lt;0,G19-C19,"-")</f>
        <v>67771041</v>
      </c>
      <c r="D36" s="102"/>
      <c r="E36" s="102"/>
      <c r="F36" s="101" t="s">
        <v>119</v>
      </c>
      <c r="G36" s="102" t="str">
        <f>IF(G19-J19&lt;0,J19-G19,"-")</f>
        <v>-</v>
      </c>
      <c r="H36" s="102"/>
      <c r="I36" s="102"/>
      <c r="J36" s="443"/>
    </row>
    <row r="37" spans="1:10" ht="13.5" thickBot="1" x14ac:dyDescent="0.25">
      <c r="A37" s="86" t="s">
        <v>172</v>
      </c>
      <c r="B37" s="101" t="s">
        <v>121</v>
      </c>
      <c r="C37" s="102" t="str">
        <f>IF(C19+C20-G33&lt;0,G33-(C19+C20),"-")</f>
        <v>-</v>
      </c>
      <c r="D37" s="102"/>
      <c r="E37" s="102"/>
      <c r="F37" s="101" t="s">
        <v>122</v>
      </c>
      <c r="G37" s="102" t="str">
        <f>IF(G19+G20-J33&lt;0,J33-(G19+G20),"-")</f>
        <v>-</v>
      </c>
      <c r="H37" s="102"/>
      <c r="I37" s="102"/>
      <c r="J37" s="443"/>
    </row>
  </sheetData>
  <mergeCells count="2">
    <mergeCell ref="J1:J37"/>
    <mergeCell ref="A3:A4"/>
  </mergeCells>
  <phoneticPr fontId="6" type="noConversion"/>
  <pageMargins left="0.25" right="0.25" top="0.75" bottom="0.75" header="0.3" footer="0.3"/>
  <pageSetup paperSize="9" scale="90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H50"/>
  <sheetViews>
    <sheetView zoomScale="130" zoomScaleNormal="130" workbookViewId="0">
      <selection activeCell="G11" sqref="G11"/>
    </sheetView>
  </sheetViews>
  <sheetFormatPr defaultRowHeight="15" customHeight="1" x14ac:dyDescent="0.2"/>
  <cols>
    <col min="1" max="1" width="3" style="2" customWidth="1"/>
    <col min="2" max="2" width="50.7109375" style="2" customWidth="1"/>
    <col min="3" max="3" width="7.7109375" style="14" customWidth="1"/>
    <col min="4" max="4" width="9.85546875" style="340" bestFit="1" customWidth="1"/>
    <col min="5" max="5" width="9" style="7" bestFit="1" customWidth="1"/>
    <col min="6" max="6" width="9.5703125" style="7" bestFit="1" customWidth="1"/>
    <col min="7" max="7" width="9.85546875" style="2" bestFit="1" customWidth="1"/>
    <col min="8" max="8" width="9.5703125" style="2" bestFit="1" customWidth="1"/>
    <col min="9" max="256" width="9.140625" style="2"/>
    <col min="257" max="257" width="3" style="2" customWidth="1"/>
    <col min="258" max="258" width="50.7109375" style="2" customWidth="1"/>
    <col min="259" max="259" width="7.7109375" style="2" customWidth="1"/>
    <col min="260" max="260" width="9.85546875" style="2" bestFit="1" customWidth="1"/>
    <col min="261" max="261" width="9" style="2" bestFit="1" customWidth="1"/>
    <col min="262" max="262" width="9.5703125" style="2" bestFit="1" customWidth="1"/>
    <col min="263" max="263" width="9.85546875" style="2" bestFit="1" customWidth="1"/>
    <col min="264" max="264" width="9.5703125" style="2" bestFit="1" customWidth="1"/>
    <col min="265" max="512" width="9.140625" style="2"/>
    <col min="513" max="513" width="3" style="2" customWidth="1"/>
    <col min="514" max="514" width="50.7109375" style="2" customWidth="1"/>
    <col min="515" max="515" width="7.7109375" style="2" customWidth="1"/>
    <col min="516" max="516" width="9.85546875" style="2" bestFit="1" customWidth="1"/>
    <col min="517" max="517" width="9" style="2" bestFit="1" customWidth="1"/>
    <col min="518" max="518" width="9.5703125" style="2" bestFit="1" customWidth="1"/>
    <col min="519" max="519" width="9.85546875" style="2" bestFit="1" customWidth="1"/>
    <col min="520" max="520" width="9.5703125" style="2" bestFit="1" customWidth="1"/>
    <col min="521" max="768" width="9.140625" style="2"/>
    <col min="769" max="769" width="3" style="2" customWidth="1"/>
    <col min="770" max="770" width="50.7109375" style="2" customWidth="1"/>
    <col min="771" max="771" width="7.7109375" style="2" customWidth="1"/>
    <col min="772" max="772" width="9.85546875" style="2" bestFit="1" customWidth="1"/>
    <col min="773" max="773" width="9" style="2" bestFit="1" customWidth="1"/>
    <col min="774" max="774" width="9.5703125" style="2" bestFit="1" customWidth="1"/>
    <col min="775" max="775" width="9.85546875" style="2" bestFit="1" customWidth="1"/>
    <col min="776" max="776" width="9.5703125" style="2" bestFit="1" customWidth="1"/>
    <col min="777" max="1024" width="9.140625" style="2"/>
    <col min="1025" max="1025" width="3" style="2" customWidth="1"/>
    <col min="1026" max="1026" width="50.7109375" style="2" customWidth="1"/>
    <col min="1027" max="1027" width="7.7109375" style="2" customWidth="1"/>
    <col min="1028" max="1028" width="9.85546875" style="2" bestFit="1" customWidth="1"/>
    <col min="1029" max="1029" width="9" style="2" bestFit="1" customWidth="1"/>
    <col min="1030" max="1030" width="9.5703125" style="2" bestFit="1" customWidth="1"/>
    <col min="1031" max="1031" width="9.85546875" style="2" bestFit="1" customWidth="1"/>
    <col min="1032" max="1032" width="9.5703125" style="2" bestFit="1" customWidth="1"/>
    <col min="1033" max="1280" width="9.140625" style="2"/>
    <col min="1281" max="1281" width="3" style="2" customWidth="1"/>
    <col min="1282" max="1282" width="50.7109375" style="2" customWidth="1"/>
    <col min="1283" max="1283" width="7.7109375" style="2" customWidth="1"/>
    <col min="1284" max="1284" width="9.85546875" style="2" bestFit="1" customWidth="1"/>
    <col min="1285" max="1285" width="9" style="2" bestFit="1" customWidth="1"/>
    <col min="1286" max="1286" width="9.5703125" style="2" bestFit="1" customWidth="1"/>
    <col min="1287" max="1287" width="9.85546875" style="2" bestFit="1" customWidth="1"/>
    <col min="1288" max="1288" width="9.5703125" style="2" bestFit="1" customWidth="1"/>
    <col min="1289" max="1536" width="9.140625" style="2"/>
    <col min="1537" max="1537" width="3" style="2" customWidth="1"/>
    <col min="1538" max="1538" width="50.7109375" style="2" customWidth="1"/>
    <col min="1539" max="1539" width="7.7109375" style="2" customWidth="1"/>
    <col min="1540" max="1540" width="9.85546875" style="2" bestFit="1" customWidth="1"/>
    <col min="1541" max="1541" width="9" style="2" bestFit="1" customWidth="1"/>
    <col min="1542" max="1542" width="9.5703125" style="2" bestFit="1" customWidth="1"/>
    <col min="1543" max="1543" width="9.85546875" style="2" bestFit="1" customWidth="1"/>
    <col min="1544" max="1544" width="9.5703125" style="2" bestFit="1" customWidth="1"/>
    <col min="1545" max="1792" width="9.140625" style="2"/>
    <col min="1793" max="1793" width="3" style="2" customWidth="1"/>
    <col min="1794" max="1794" width="50.7109375" style="2" customWidth="1"/>
    <col min="1795" max="1795" width="7.7109375" style="2" customWidth="1"/>
    <col min="1796" max="1796" width="9.85546875" style="2" bestFit="1" customWidth="1"/>
    <col min="1797" max="1797" width="9" style="2" bestFit="1" customWidth="1"/>
    <col min="1798" max="1798" width="9.5703125" style="2" bestFit="1" customWidth="1"/>
    <col min="1799" max="1799" width="9.85546875" style="2" bestFit="1" customWidth="1"/>
    <col min="1800" max="1800" width="9.5703125" style="2" bestFit="1" customWidth="1"/>
    <col min="1801" max="2048" width="9.140625" style="2"/>
    <col min="2049" max="2049" width="3" style="2" customWidth="1"/>
    <col min="2050" max="2050" width="50.7109375" style="2" customWidth="1"/>
    <col min="2051" max="2051" width="7.7109375" style="2" customWidth="1"/>
    <col min="2052" max="2052" width="9.85546875" style="2" bestFit="1" customWidth="1"/>
    <col min="2053" max="2053" width="9" style="2" bestFit="1" customWidth="1"/>
    <col min="2054" max="2054" width="9.5703125" style="2" bestFit="1" customWidth="1"/>
    <col min="2055" max="2055" width="9.85546875" style="2" bestFit="1" customWidth="1"/>
    <col min="2056" max="2056" width="9.5703125" style="2" bestFit="1" customWidth="1"/>
    <col min="2057" max="2304" width="9.140625" style="2"/>
    <col min="2305" max="2305" width="3" style="2" customWidth="1"/>
    <col min="2306" max="2306" width="50.7109375" style="2" customWidth="1"/>
    <col min="2307" max="2307" width="7.7109375" style="2" customWidth="1"/>
    <col min="2308" max="2308" width="9.85546875" style="2" bestFit="1" customWidth="1"/>
    <col min="2309" max="2309" width="9" style="2" bestFit="1" customWidth="1"/>
    <col min="2310" max="2310" width="9.5703125" style="2" bestFit="1" customWidth="1"/>
    <col min="2311" max="2311" width="9.85546875" style="2" bestFit="1" customWidth="1"/>
    <col min="2312" max="2312" width="9.5703125" style="2" bestFit="1" customWidth="1"/>
    <col min="2313" max="2560" width="9.140625" style="2"/>
    <col min="2561" max="2561" width="3" style="2" customWidth="1"/>
    <col min="2562" max="2562" width="50.7109375" style="2" customWidth="1"/>
    <col min="2563" max="2563" width="7.7109375" style="2" customWidth="1"/>
    <col min="2564" max="2564" width="9.85546875" style="2" bestFit="1" customWidth="1"/>
    <col min="2565" max="2565" width="9" style="2" bestFit="1" customWidth="1"/>
    <col min="2566" max="2566" width="9.5703125" style="2" bestFit="1" customWidth="1"/>
    <col min="2567" max="2567" width="9.85546875" style="2" bestFit="1" customWidth="1"/>
    <col min="2568" max="2568" width="9.5703125" style="2" bestFit="1" customWidth="1"/>
    <col min="2569" max="2816" width="9.140625" style="2"/>
    <col min="2817" max="2817" width="3" style="2" customWidth="1"/>
    <col min="2818" max="2818" width="50.7109375" style="2" customWidth="1"/>
    <col min="2819" max="2819" width="7.7109375" style="2" customWidth="1"/>
    <col min="2820" max="2820" width="9.85546875" style="2" bestFit="1" customWidth="1"/>
    <col min="2821" max="2821" width="9" style="2" bestFit="1" customWidth="1"/>
    <col min="2822" max="2822" width="9.5703125" style="2" bestFit="1" customWidth="1"/>
    <col min="2823" max="2823" width="9.85546875" style="2" bestFit="1" customWidth="1"/>
    <col min="2824" max="2824" width="9.5703125" style="2" bestFit="1" customWidth="1"/>
    <col min="2825" max="3072" width="9.140625" style="2"/>
    <col min="3073" max="3073" width="3" style="2" customWidth="1"/>
    <col min="3074" max="3074" width="50.7109375" style="2" customWidth="1"/>
    <col min="3075" max="3075" width="7.7109375" style="2" customWidth="1"/>
    <col min="3076" max="3076" width="9.85546875" style="2" bestFit="1" customWidth="1"/>
    <col min="3077" max="3077" width="9" style="2" bestFit="1" customWidth="1"/>
    <col min="3078" max="3078" width="9.5703125" style="2" bestFit="1" customWidth="1"/>
    <col min="3079" max="3079" width="9.85546875" style="2" bestFit="1" customWidth="1"/>
    <col min="3080" max="3080" width="9.5703125" style="2" bestFit="1" customWidth="1"/>
    <col min="3081" max="3328" width="9.140625" style="2"/>
    <col min="3329" max="3329" width="3" style="2" customWidth="1"/>
    <col min="3330" max="3330" width="50.7109375" style="2" customWidth="1"/>
    <col min="3331" max="3331" width="7.7109375" style="2" customWidth="1"/>
    <col min="3332" max="3332" width="9.85546875" style="2" bestFit="1" customWidth="1"/>
    <col min="3333" max="3333" width="9" style="2" bestFit="1" customWidth="1"/>
    <col min="3334" max="3334" width="9.5703125" style="2" bestFit="1" customWidth="1"/>
    <col min="3335" max="3335" width="9.85546875" style="2" bestFit="1" customWidth="1"/>
    <col min="3336" max="3336" width="9.5703125" style="2" bestFit="1" customWidth="1"/>
    <col min="3337" max="3584" width="9.140625" style="2"/>
    <col min="3585" max="3585" width="3" style="2" customWidth="1"/>
    <col min="3586" max="3586" width="50.7109375" style="2" customWidth="1"/>
    <col min="3587" max="3587" width="7.7109375" style="2" customWidth="1"/>
    <col min="3588" max="3588" width="9.85546875" style="2" bestFit="1" customWidth="1"/>
    <col min="3589" max="3589" width="9" style="2" bestFit="1" customWidth="1"/>
    <col min="3590" max="3590" width="9.5703125" style="2" bestFit="1" customWidth="1"/>
    <col min="3591" max="3591" width="9.85546875" style="2" bestFit="1" customWidth="1"/>
    <col min="3592" max="3592" width="9.5703125" style="2" bestFit="1" customWidth="1"/>
    <col min="3593" max="3840" width="9.140625" style="2"/>
    <col min="3841" max="3841" width="3" style="2" customWidth="1"/>
    <col min="3842" max="3842" width="50.7109375" style="2" customWidth="1"/>
    <col min="3843" max="3843" width="7.7109375" style="2" customWidth="1"/>
    <col min="3844" max="3844" width="9.85546875" style="2" bestFit="1" customWidth="1"/>
    <col min="3845" max="3845" width="9" style="2" bestFit="1" customWidth="1"/>
    <col min="3846" max="3846" width="9.5703125" style="2" bestFit="1" customWidth="1"/>
    <col min="3847" max="3847" width="9.85546875" style="2" bestFit="1" customWidth="1"/>
    <col min="3848" max="3848" width="9.5703125" style="2" bestFit="1" customWidth="1"/>
    <col min="3849" max="4096" width="9.140625" style="2"/>
    <col min="4097" max="4097" width="3" style="2" customWidth="1"/>
    <col min="4098" max="4098" width="50.7109375" style="2" customWidth="1"/>
    <col min="4099" max="4099" width="7.7109375" style="2" customWidth="1"/>
    <col min="4100" max="4100" width="9.85546875" style="2" bestFit="1" customWidth="1"/>
    <col min="4101" max="4101" width="9" style="2" bestFit="1" customWidth="1"/>
    <col min="4102" max="4102" width="9.5703125" style="2" bestFit="1" customWidth="1"/>
    <col min="4103" max="4103" width="9.85546875" style="2" bestFit="1" customWidth="1"/>
    <col min="4104" max="4104" width="9.5703125" style="2" bestFit="1" customWidth="1"/>
    <col min="4105" max="4352" width="9.140625" style="2"/>
    <col min="4353" max="4353" width="3" style="2" customWidth="1"/>
    <col min="4354" max="4354" width="50.7109375" style="2" customWidth="1"/>
    <col min="4355" max="4355" width="7.7109375" style="2" customWidth="1"/>
    <col min="4356" max="4356" width="9.85546875" style="2" bestFit="1" customWidth="1"/>
    <col min="4357" max="4357" width="9" style="2" bestFit="1" customWidth="1"/>
    <col min="4358" max="4358" width="9.5703125" style="2" bestFit="1" customWidth="1"/>
    <col min="4359" max="4359" width="9.85546875" style="2" bestFit="1" customWidth="1"/>
    <col min="4360" max="4360" width="9.5703125" style="2" bestFit="1" customWidth="1"/>
    <col min="4361" max="4608" width="9.140625" style="2"/>
    <col min="4609" max="4609" width="3" style="2" customWidth="1"/>
    <col min="4610" max="4610" width="50.7109375" style="2" customWidth="1"/>
    <col min="4611" max="4611" width="7.7109375" style="2" customWidth="1"/>
    <col min="4612" max="4612" width="9.85546875" style="2" bestFit="1" customWidth="1"/>
    <col min="4613" max="4613" width="9" style="2" bestFit="1" customWidth="1"/>
    <col min="4614" max="4614" width="9.5703125" style="2" bestFit="1" customWidth="1"/>
    <col min="4615" max="4615" width="9.85546875" style="2" bestFit="1" customWidth="1"/>
    <col min="4616" max="4616" width="9.5703125" style="2" bestFit="1" customWidth="1"/>
    <col min="4617" max="4864" width="9.140625" style="2"/>
    <col min="4865" max="4865" width="3" style="2" customWidth="1"/>
    <col min="4866" max="4866" width="50.7109375" style="2" customWidth="1"/>
    <col min="4867" max="4867" width="7.7109375" style="2" customWidth="1"/>
    <col min="4868" max="4868" width="9.85546875" style="2" bestFit="1" customWidth="1"/>
    <col min="4869" max="4869" width="9" style="2" bestFit="1" customWidth="1"/>
    <col min="4870" max="4870" width="9.5703125" style="2" bestFit="1" customWidth="1"/>
    <col min="4871" max="4871" width="9.85546875" style="2" bestFit="1" customWidth="1"/>
    <col min="4872" max="4872" width="9.5703125" style="2" bestFit="1" customWidth="1"/>
    <col min="4873" max="5120" width="9.140625" style="2"/>
    <col min="5121" max="5121" width="3" style="2" customWidth="1"/>
    <col min="5122" max="5122" width="50.7109375" style="2" customWidth="1"/>
    <col min="5123" max="5123" width="7.7109375" style="2" customWidth="1"/>
    <col min="5124" max="5124" width="9.85546875" style="2" bestFit="1" customWidth="1"/>
    <col min="5125" max="5125" width="9" style="2" bestFit="1" customWidth="1"/>
    <col min="5126" max="5126" width="9.5703125" style="2" bestFit="1" customWidth="1"/>
    <col min="5127" max="5127" width="9.85546875" style="2" bestFit="1" customWidth="1"/>
    <col min="5128" max="5128" width="9.5703125" style="2" bestFit="1" customWidth="1"/>
    <col min="5129" max="5376" width="9.140625" style="2"/>
    <col min="5377" max="5377" width="3" style="2" customWidth="1"/>
    <col min="5378" max="5378" width="50.7109375" style="2" customWidth="1"/>
    <col min="5379" max="5379" width="7.7109375" style="2" customWidth="1"/>
    <col min="5380" max="5380" width="9.85546875" style="2" bestFit="1" customWidth="1"/>
    <col min="5381" max="5381" width="9" style="2" bestFit="1" customWidth="1"/>
    <col min="5382" max="5382" width="9.5703125" style="2" bestFit="1" customWidth="1"/>
    <col min="5383" max="5383" width="9.85546875" style="2" bestFit="1" customWidth="1"/>
    <col min="5384" max="5384" width="9.5703125" style="2" bestFit="1" customWidth="1"/>
    <col min="5385" max="5632" width="9.140625" style="2"/>
    <col min="5633" max="5633" width="3" style="2" customWidth="1"/>
    <col min="5634" max="5634" width="50.7109375" style="2" customWidth="1"/>
    <col min="5635" max="5635" width="7.7109375" style="2" customWidth="1"/>
    <col min="5636" max="5636" width="9.85546875" style="2" bestFit="1" customWidth="1"/>
    <col min="5637" max="5637" width="9" style="2" bestFit="1" customWidth="1"/>
    <col min="5638" max="5638" width="9.5703125" style="2" bestFit="1" customWidth="1"/>
    <col min="5639" max="5639" width="9.85546875" style="2" bestFit="1" customWidth="1"/>
    <col min="5640" max="5640" width="9.5703125" style="2" bestFit="1" customWidth="1"/>
    <col min="5641" max="5888" width="9.140625" style="2"/>
    <col min="5889" max="5889" width="3" style="2" customWidth="1"/>
    <col min="5890" max="5890" width="50.7109375" style="2" customWidth="1"/>
    <col min="5891" max="5891" width="7.7109375" style="2" customWidth="1"/>
    <col min="5892" max="5892" width="9.85546875" style="2" bestFit="1" customWidth="1"/>
    <col min="5893" max="5893" width="9" style="2" bestFit="1" customWidth="1"/>
    <col min="5894" max="5894" width="9.5703125" style="2" bestFit="1" customWidth="1"/>
    <col min="5895" max="5895" width="9.85546875" style="2" bestFit="1" customWidth="1"/>
    <col min="5896" max="5896" width="9.5703125" style="2" bestFit="1" customWidth="1"/>
    <col min="5897" max="6144" width="9.140625" style="2"/>
    <col min="6145" max="6145" width="3" style="2" customWidth="1"/>
    <col min="6146" max="6146" width="50.7109375" style="2" customWidth="1"/>
    <col min="6147" max="6147" width="7.7109375" style="2" customWidth="1"/>
    <col min="6148" max="6148" width="9.85546875" style="2" bestFit="1" customWidth="1"/>
    <col min="6149" max="6149" width="9" style="2" bestFit="1" customWidth="1"/>
    <col min="6150" max="6150" width="9.5703125" style="2" bestFit="1" customWidth="1"/>
    <col min="6151" max="6151" width="9.85546875" style="2" bestFit="1" customWidth="1"/>
    <col min="6152" max="6152" width="9.5703125" style="2" bestFit="1" customWidth="1"/>
    <col min="6153" max="6400" width="9.140625" style="2"/>
    <col min="6401" max="6401" width="3" style="2" customWidth="1"/>
    <col min="6402" max="6402" width="50.7109375" style="2" customWidth="1"/>
    <col min="6403" max="6403" width="7.7109375" style="2" customWidth="1"/>
    <col min="6404" max="6404" width="9.85546875" style="2" bestFit="1" customWidth="1"/>
    <col min="6405" max="6405" width="9" style="2" bestFit="1" customWidth="1"/>
    <col min="6406" max="6406" width="9.5703125" style="2" bestFit="1" customWidth="1"/>
    <col min="6407" max="6407" width="9.85546875" style="2" bestFit="1" customWidth="1"/>
    <col min="6408" max="6408" width="9.5703125" style="2" bestFit="1" customWidth="1"/>
    <col min="6409" max="6656" width="9.140625" style="2"/>
    <col min="6657" max="6657" width="3" style="2" customWidth="1"/>
    <col min="6658" max="6658" width="50.7109375" style="2" customWidth="1"/>
    <col min="6659" max="6659" width="7.7109375" style="2" customWidth="1"/>
    <col min="6660" max="6660" width="9.85546875" style="2" bestFit="1" customWidth="1"/>
    <col min="6661" max="6661" width="9" style="2" bestFit="1" customWidth="1"/>
    <col min="6662" max="6662" width="9.5703125" style="2" bestFit="1" customWidth="1"/>
    <col min="6663" max="6663" width="9.85546875" style="2" bestFit="1" customWidth="1"/>
    <col min="6664" max="6664" width="9.5703125" style="2" bestFit="1" customWidth="1"/>
    <col min="6665" max="6912" width="9.140625" style="2"/>
    <col min="6913" max="6913" width="3" style="2" customWidth="1"/>
    <col min="6914" max="6914" width="50.7109375" style="2" customWidth="1"/>
    <col min="6915" max="6915" width="7.7109375" style="2" customWidth="1"/>
    <col min="6916" max="6916" width="9.85546875" style="2" bestFit="1" customWidth="1"/>
    <col min="6917" max="6917" width="9" style="2" bestFit="1" customWidth="1"/>
    <col min="6918" max="6918" width="9.5703125" style="2" bestFit="1" customWidth="1"/>
    <col min="6919" max="6919" width="9.85546875" style="2" bestFit="1" customWidth="1"/>
    <col min="6920" max="6920" width="9.5703125" style="2" bestFit="1" customWidth="1"/>
    <col min="6921" max="7168" width="9.140625" style="2"/>
    <col min="7169" max="7169" width="3" style="2" customWidth="1"/>
    <col min="7170" max="7170" width="50.7109375" style="2" customWidth="1"/>
    <col min="7171" max="7171" width="7.7109375" style="2" customWidth="1"/>
    <col min="7172" max="7172" width="9.85546875" style="2" bestFit="1" customWidth="1"/>
    <col min="7173" max="7173" width="9" style="2" bestFit="1" customWidth="1"/>
    <col min="7174" max="7174" width="9.5703125" style="2" bestFit="1" customWidth="1"/>
    <col min="7175" max="7175" width="9.85546875" style="2" bestFit="1" customWidth="1"/>
    <col min="7176" max="7176" width="9.5703125" style="2" bestFit="1" customWidth="1"/>
    <col min="7177" max="7424" width="9.140625" style="2"/>
    <col min="7425" max="7425" width="3" style="2" customWidth="1"/>
    <col min="7426" max="7426" width="50.7109375" style="2" customWidth="1"/>
    <col min="7427" max="7427" width="7.7109375" style="2" customWidth="1"/>
    <col min="7428" max="7428" width="9.85546875" style="2" bestFit="1" customWidth="1"/>
    <col min="7429" max="7429" width="9" style="2" bestFit="1" customWidth="1"/>
    <col min="7430" max="7430" width="9.5703125" style="2" bestFit="1" customWidth="1"/>
    <col min="7431" max="7431" width="9.85546875" style="2" bestFit="1" customWidth="1"/>
    <col min="7432" max="7432" width="9.5703125" style="2" bestFit="1" customWidth="1"/>
    <col min="7433" max="7680" width="9.140625" style="2"/>
    <col min="7681" max="7681" width="3" style="2" customWidth="1"/>
    <col min="7682" max="7682" width="50.7109375" style="2" customWidth="1"/>
    <col min="7683" max="7683" width="7.7109375" style="2" customWidth="1"/>
    <col min="7684" max="7684" width="9.85546875" style="2" bestFit="1" customWidth="1"/>
    <col min="7685" max="7685" width="9" style="2" bestFit="1" customWidth="1"/>
    <col min="7686" max="7686" width="9.5703125" style="2" bestFit="1" customWidth="1"/>
    <col min="7687" max="7687" width="9.85546875" style="2" bestFit="1" customWidth="1"/>
    <col min="7688" max="7688" width="9.5703125" style="2" bestFit="1" customWidth="1"/>
    <col min="7689" max="7936" width="9.140625" style="2"/>
    <col min="7937" max="7937" width="3" style="2" customWidth="1"/>
    <col min="7938" max="7938" width="50.7109375" style="2" customWidth="1"/>
    <col min="7939" max="7939" width="7.7109375" style="2" customWidth="1"/>
    <col min="7940" max="7940" width="9.85546875" style="2" bestFit="1" customWidth="1"/>
    <col min="7941" max="7941" width="9" style="2" bestFit="1" customWidth="1"/>
    <col min="7942" max="7942" width="9.5703125" style="2" bestFit="1" customWidth="1"/>
    <col min="7943" max="7943" width="9.85546875" style="2" bestFit="1" customWidth="1"/>
    <col min="7944" max="7944" width="9.5703125" style="2" bestFit="1" customWidth="1"/>
    <col min="7945" max="8192" width="9.140625" style="2"/>
    <col min="8193" max="8193" width="3" style="2" customWidth="1"/>
    <col min="8194" max="8194" width="50.7109375" style="2" customWidth="1"/>
    <col min="8195" max="8195" width="7.7109375" style="2" customWidth="1"/>
    <col min="8196" max="8196" width="9.85546875" style="2" bestFit="1" customWidth="1"/>
    <col min="8197" max="8197" width="9" style="2" bestFit="1" customWidth="1"/>
    <col min="8198" max="8198" width="9.5703125" style="2" bestFit="1" customWidth="1"/>
    <col min="8199" max="8199" width="9.85546875" style="2" bestFit="1" customWidth="1"/>
    <col min="8200" max="8200" width="9.5703125" style="2" bestFit="1" customWidth="1"/>
    <col min="8201" max="8448" width="9.140625" style="2"/>
    <col min="8449" max="8449" width="3" style="2" customWidth="1"/>
    <col min="8450" max="8450" width="50.7109375" style="2" customWidth="1"/>
    <col min="8451" max="8451" width="7.7109375" style="2" customWidth="1"/>
    <col min="8452" max="8452" width="9.85546875" style="2" bestFit="1" customWidth="1"/>
    <col min="8453" max="8453" width="9" style="2" bestFit="1" customWidth="1"/>
    <col min="8454" max="8454" width="9.5703125" style="2" bestFit="1" customWidth="1"/>
    <col min="8455" max="8455" width="9.85546875" style="2" bestFit="1" customWidth="1"/>
    <col min="8456" max="8456" width="9.5703125" style="2" bestFit="1" customWidth="1"/>
    <col min="8457" max="8704" width="9.140625" style="2"/>
    <col min="8705" max="8705" width="3" style="2" customWidth="1"/>
    <col min="8706" max="8706" width="50.7109375" style="2" customWidth="1"/>
    <col min="8707" max="8707" width="7.7109375" style="2" customWidth="1"/>
    <col min="8708" max="8708" width="9.85546875" style="2" bestFit="1" customWidth="1"/>
    <col min="8709" max="8709" width="9" style="2" bestFit="1" customWidth="1"/>
    <col min="8710" max="8710" width="9.5703125" style="2" bestFit="1" customWidth="1"/>
    <col min="8711" max="8711" width="9.85546875" style="2" bestFit="1" customWidth="1"/>
    <col min="8712" max="8712" width="9.5703125" style="2" bestFit="1" customWidth="1"/>
    <col min="8713" max="8960" width="9.140625" style="2"/>
    <col min="8961" max="8961" width="3" style="2" customWidth="1"/>
    <col min="8962" max="8962" width="50.7109375" style="2" customWidth="1"/>
    <col min="8963" max="8963" width="7.7109375" style="2" customWidth="1"/>
    <col min="8964" max="8964" width="9.85546875" style="2" bestFit="1" customWidth="1"/>
    <col min="8965" max="8965" width="9" style="2" bestFit="1" customWidth="1"/>
    <col min="8966" max="8966" width="9.5703125" style="2" bestFit="1" customWidth="1"/>
    <col min="8967" max="8967" width="9.85546875" style="2" bestFit="1" customWidth="1"/>
    <col min="8968" max="8968" width="9.5703125" style="2" bestFit="1" customWidth="1"/>
    <col min="8969" max="9216" width="9.140625" style="2"/>
    <col min="9217" max="9217" width="3" style="2" customWidth="1"/>
    <col min="9218" max="9218" width="50.7109375" style="2" customWidth="1"/>
    <col min="9219" max="9219" width="7.7109375" style="2" customWidth="1"/>
    <col min="9220" max="9220" width="9.85546875" style="2" bestFit="1" customWidth="1"/>
    <col min="9221" max="9221" width="9" style="2" bestFit="1" customWidth="1"/>
    <col min="9222" max="9222" width="9.5703125" style="2" bestFit="1" customWidth="1"/>
    <col min="9223" max="9223" width="9.85546875" style="2" bestFit="1" customWidth="1"/>
    <col min="9224" max="9224" width="9.5703125" style="2" bestFit="1" customWidth="1"/>
    <col min="9225" max="9472" width="9.140625" style="2"/>
    <col min="9473" max="9473" width="3" style="2" customWidth="1"/>
    <col min="9474" max="9474" width="50.7109375" style="2" customWidth="1"/>
    <col min="9475" max="9475" width="7.7109375" style="2" customWidth="1"/>
    <col min="9476" max="9476" width="9.85546875" style="2" bestFit="1" customWidth="1"/>
    <col min="9477" max="9477" width="9" style="2" bestFit="1" customWidth="1"/>
    <col min="9478" max="9478" width="9.5703125" style="2" bestFit="1" customWidth="1"/>
    <col min="9479" max="9479" width="9.85546875" style="2" bestFit="1" customWidth="1"/>
    <col min="9480" max="9480" width="9.5703125" style="2" bestFit="1" customWidth="1"/>
    <col min="9481" max="9728" width="9.140625" style="2"/>
    <col min="9729" max="9729" width="3" style="2" customWidth="1"/>
    <col min="9730" max="9730" width="50.7109375" style="2" customWidth="1"/>
    <col min="9731" max="9731" width="7.7109375" style="2" customWidth="1"/>
    <col min="9732" max="9732" width="9.85546875" style="2" bestFit="1" customWidth="1"/>
    <col min="9733" max="9733" width="9" style="2" bestFit="1" customWidth="1"/>
    <col min="9734" max="9734" width="9.5703125" style="2" bestFit="1" customWidth="1"/>
    <col min="9735" max="9735" width="9.85546875" style="2" bestFit="1" customWidth="1"/>
    <col min="9736" max="9736" width="9.5703125" style="2" bestFit="1" customWidth="1"/>
    <col min="9737" max="9984" width="9.140625" style="2"/>
    <col min="9985" max="9985" width="3" style="2" customWidth="1"/>
    <col min="9986" max="9986" width="50.7109375" style="2" customWidth="1"/>
    <col min="9987" max="9987" width="7.7109375" style="2" customWidth="1"/>
    <col min="9988" max="9988" width="9.85546875" style="2" bestFit="1" customWidth="1"/>
    <col min="9989" max="9989" width="9" style="2" bestFit="1" customWidth="1"/>
    <col min="9990" max="9990" width="9.5703125" style="2" bestFit="1" customWidth="1"/>
    <col min="9991" max="9991" width="9.85546875" style="2" bestFit="1" customWidth="1"/>
    <col min="9992" max="9992" width="9.5703125" style="2" bestFit="1" customWidth="1"/>
    <col min="9993" max="10240" width="9.140625" style="2"/>
    <col min="10241" max="10241" width="3" style="2" customWidth="1"/>
    <col min="10242" max="10242" width="50.7109375" style="2" customWidth="1"/>
    <col min="10243" max="10243" width="7.7109375" style="2" customWidth="1"/>
    <col min="10244" max="10244" width="9.85546875" style="2" bestFit="1" customWidth="1"/>
    <col min="10245" max="10245" width="9" style="2" bestFit="1" customWidth="1"/>
    <col min="10246" max="10246" width="9.5703125" style="2" bestFit="1" customWidth="1"/>
    <col min="10247" max="10247" width="9.85546875" style="2" bestFit="1" customWidth="1"/>
    <col min="10248" max="10248" width="9.5703125" style="2" bestFit="1" customWidth="1"/>
    <col min="10249" max="10496" width="9.140625" style="2"/>
    <col min="10497" max="10497" width="3" style="2" customWidth="1"/>
    <col min="10498" max="10498" width="50.7109375" style="2" customWidth="1"/>
    <col min="10499" max="10499" width="7.7109375" style="2" customWidth="1"/>
    <col min="10500" max="10500" width="9.85546875" style="2" bestFit="1" customWidth="1"/>
    <col min="10501" max="10501" width="9" style="2" bestFit="1" customWidth="1"/>
    <col min="10502" max="10502" width="9.5703125" style="2" bestFit="1" customWidth="1"/>
    <col min="10503" max="10503" width="9.85546875" style="2" bestFit="1" customWidth="1"/>
    <col min="10504" max="10504" width="9.5703125" style="2" bestFit="1" customWidth="1"/>
    <col min="10505" max="10752" width="9.140625" style="2"/>
    <col min="10753" max="10753" width="3" style="2" customWidth="1"/>
    <col min="10754" max="10754" width="50.7109375" style="2" customWidth="1"/>
    <col min="10755" max="10755" width="7.7109375" style="2" customWidth="1"/>
    <col min="10756" max="10756" width="9.85546875" style="2" bestFit="1" customWidth="1"/>
    <col min="10757" max="10757" width="9" style="2" bestFit="1" customWidth="1"/>
    <col min="10758" max="10758" width="9.5703125" style="2" bestFit="1" customWidth="1"/>
    <col min="10759" max="10759" width="9.85546875" style="2" bestFit="1" customWidth="1"/>
    <col min="10760" max="10760" width="9.5703125" style="2" bestFit="1" customWidth="1"/>
    <col min="10761" max="11008" width="9.140625" style="2"/>
    <col min="11009" max="11009" width="3" style="2" customWidth="1"/>
    <col min="11010" max="11010" width="50.7109375" style="2" customWidth="1"/>
    <col min="11011" max="11011" width="7.7109375" style="2" customWidth="1"/>
    <col min="11012" max="11012" width="9.85546875" style="2" bestFit="1" customWidth="1"/>
    <col min="11013" max="11013" width="9" style="2" bestFit="1" customWidth="1"/>
    <col min="11014" max="11014" width="9.5703125" style="2" bestFit="1" customWidth="1"/>
    <col min="11015" max="11015" width="9.85546875" style="2" bestFit="1" customWidth="1"/>
    <col min="11016" max="11016" width="9.5703125" style="2" bestFit="1" customWidth="1"/>
    <col min="11017" max="11264" width="9.140625" style="2"/>
    <col min="11265" max="11265" width="3" style="2" customWidth="1"/>
    <col min="11266" max="11266" width="50.7109375" style="2" customWidth="1"/>
    <col min="11267" max="11267" width="7.7109375" style="2" customWidth="1"/>
    <col min="11268" max="11268" width="9.85546875" style="2" bestFit="1" customWidth="1"/>
    <col min="11269" max="11269" width="9" style="2" bestFit="1" customWidth="1"/>
    <col min="11270" max="11270" width="9.5703125" style="2" bestFit="1" customWidth="1"/>
    <col min="11271" max="11271" width="9.85546875" style="2" bestFit="1" customWidth="1"/>
    <col min="11272" max="11272" width="9.5703125" style="2" bestFit="1" customWidth="1"/>
    <col min="11273" max="11520" width="9.140625" style="2"/>
    <col min="11521" max="11521" width="3" style="2" customWidth="1"/>
    <col min="11522" max="11522" width="50.7109375" style="2" customWidth="1"/>
    <col min="11523" max="11523" width="7.7109375" style="2" customWidth="1"/>
    <col min="11524" max="11524" width="9.85546875" style="2" bestFit="1" customWidth="1"/>
    <col min="11525" max="11525" width="9" style="2" bestFit="1" customWidth="1"/>
    <col min="11526" max="11526" width="9.5703125" style="2" bestFit="1" customWidth="1"/>
    <col min="11527" max="11527" width="9.85546875" style="2" bestFit="1" customWidth="1"/>
    <col min="11528" max="11528" width="9.5703125" style="2" bestFit="1" customWidth="1"/>
    <col min="11529" max="11776" width="9.140625" style="2"/>
    <col min="11777" max="11777" width="3" style="2" customWidth="1"/>
    <col min="11778" max="11778" width="50.7109375" style="2" customWidth="1"/>
    <col min="11779" max="11779" width="7.7109375" style="2" customWidth="1"/>
    <col min="11780" max="11780" width="9.85546875" style="2" bestFit="1" customWidth="1"/>
    <col min="11781" max="11781" width="9" style="2" bestFit="1" customWidth="1"/>
    <col min="11782" max="11782" width="9.5703125" style="2" bestFit="1" customWidth="1"/>
    <col min="11783" max="11783" width="9.85546875" style="2" bestFit="1" customWidth="1"/>
    <col min="11784" max="11784" width="9.5703125" style="2" bestFit="1" customWidth="1"/>
    <col min="11785" max="12032" width="9.140625" style="2"/>
    <col min="12033" max="12033" width="3" style="2" customWidth="1"/>
    <col min="12034" max="12034" width="50.7109375" style="2" customWidth="1"/>
    <col min="12035" max="12035" width="7.7109375" style="2" customWidth="1"/>
    <col min="12036" max="12036" width="9.85546875" style="2" bestFit="1" customWidth="1"/>
    <col min="12037" max="12037" width="9" style="2" bestFit="1" customWidth="1"/>
    <col min="12038" max="12038" width="9.5703125" style="2" bestFit="1" customWidth="1"/>
    <col min="12039" max="12039" width="9.85546875" style="2" bestFit="1" customWidth="1"/>
    <col min="12040" max="12040" width="9.5703125" style="2" bestFit="1" customWidth="1"/>
    <col min="12041" max="12288" width="9.140625" style="2"/>
    <col min="12289" max="12289" width="3" style="2" customWidth="1"/>
    <col min="12290" max="12290" width="50.7109375" style="2" customWidth="1"/>
    <col min="12291" max="12291" width="7.7109375" style="2" customWidth="1"/>
    <col min="12292" max="12292" width="9.85546875" style="2" bestFit="1" customWidth="1"/>
    <col min="12293" max="12293" width="9" style="2" bestFit="1" customWidth="1"/>
    <col min="12294" max="12294" width="9.5703125" style="2" bestFit="1" customWidth="1"/>
    <col min="12295" max="12295" width="9.85546875" style="2" bestFit="1" customWidth="1"/>
    <col min="12296" max="12296" width="9.5703125" style="2" bestFit="1" customWidth="1"/>
    <col min="12297" max="12544" width="9.140625" style="2"/>
    <col min="12545" max="12545" width="3" style="2" customWidth="1"/>
    <col min="12546" max="12546" width="50.7109375" style="2" customWidth="1"/>
    <col min="12547" max="12547" width="7.7109375" style="2" customWidth="1"/>
    <col min="12548" max="12548" width="9.85546875" style="2" bestFit="1" customWidth="1"/>
    <col min="12549" max="12549" width="9" style="2" bestFit="1" customWidth="1"/>
    <col min="12550" max="12550" width="9.5703125" style="2" bestFit="1" customWidth="1"/>
    <col min="12551" max="12551" width="9.85546875" style="2" bestFit="1" customWidth="1"/>
    <col min="12552" max="12552" width="9.5703125" style="2" bestFit="1" customWidth="1"/>
    <col min="12553" max="12800" width="9.140625" style="2"/>
    <col min="12801" max="12801" width="3" style="2" customWidth="1"/>
    <col min="12802" max="12802" width="50.7109375" style="2" customWidth="1"/>
    <col min="12803" max="12803" width="7.7109375" style="2" customWidth="1"/>
    <col min="12804" max="12804" width="9.85546875" style="2" bestFit="1" customWidth="1"/>
    <col min="12805" max="12805" width="9" style="2" bestFit="1" customWidth="1"/>
    <col min="12806" max="12806" width="9.5703125" style="2" bestFit="1" customWidth="1"/>
    <col min="12807" max="12807" width="9.85546875" style="2" bestFit="1" customWidth="1"/>
    <col min="12808" max="12808" width="9.5703125" style="2" bestFit="1" customWidth="1"/>
    <col min="12809" max="13056" width="9.140625" style="2"/>
    <col min="13057" max="13057" width="3" style="2" customWidth="1"/>
    <col min="13058" max="13058" width="50.7109375" style="2" customWidth="1"/>
    <col min="13059" max="13059" width="7.7109375" style="2" customWidth="1"/>
    <col min="13060" max="13060" width="9.85546875" style="2" bestFit="1" customWidth="1"/>
    <col min="13061" max="13061" width="9" style="2" bestFit="1" customWidth="1"/>
    <col min="13062" max="13062" width="9.5703125" style="2" bestFit="1" customWidth="1"/>
    <col min="13063" max="13063" width="9.85546875" style="2" bestFit="1" customWidth="1"/>
    <col min="13064" max="13064" width="9.5703125" style="2" bestFit="1" customWidth="1"/>
    <col min="13065" max="13312" width="9.140625" style="2"/>
    <col min="13313" max="13313" width="3" style="2" customWidth="1"/>
    <col min="13314" max="13314" width="50.7109375" style="2" customWidth="1"/>
    <col min="13315" max="13315" width="7.7109375" style="2" customWidth="1"/>
    <col min="13316" max="13316" width="9.85546875" style="2" bestFit="1" customWidth="1"/>
    <col min="13317" max="13317" width="9" style="2" bestFit="1" customWidth="1"/>
    <col min="13318" max="13318" width="9.5703125" style="2" bestFit="1" customWidth="1"/>
    <col min="13319" max="13319" width="9.85546875" style="2" bestFit="1" customWidth="1"/>
    <col min="13320" max="13320" width="9.5703125" style="2" bestFit="1" customWidth="1"/>
    <col min="13321" max="13568" width="9.140625" style="2"/>
    <col min="13569" max="13569" width="3" style="2" customWidth="1"/>
    <col min="13570" max="13570" width="50.7109375" style="2" customWidth="1"/>
    <col min="13571" max="13571" width="7.7109375" style="2" customWidth="1"/>
    <col min="13572" max="13572" width="9.85546875" style="2" bestFit="1" customWidth="1"/>
    <col min="13573" max="13573" width="9" style="2" bestFit="1" customWidth="1"/>
    <col min="13574" max="13574" width="9.5703125" style="2" bestFit="1" customWidth="1"/>
    <col min="13575" max="13575" width="9.85546875" style="2" bestFit="1" customWidth="1"/>
    <col min="13576" max="13576" width="9.5703125" style="2" bestFit="1" customWidth="1"/>
    <col min="13577" max="13824" width="9.140625" style="2"/>
    <col min="13825" max="13825" width="3" style="2" customWidth="1"/>
    <col min="13826" max="13826" width="50.7109375" style="2" customWidth="1"/>
    <col min="13827" max="13827" width="7.7109375" style="2" customWidth="1"/>
    <col min="13828" max="13828" width="9.85546875" style="2" bestFit="1" customWidth="1"/>
    <col min="13829" max="13829" width="9" style="2" bestFit="1" customWidth="1"/>
    <col min="13830" max="13830" width="9.5703125" style="2" bestFit="1" customWidth="1"/>
    <col min="13831" max="13831" width="9.85546875" style="2" bestFit="1" customWidth="1"/>
    <col min="13832" max="13832" width="9.5703125" style="2" bestFit="1" customWidth="1"/>
    <col min="13833" max="14080" width="9.140625" style="2"/>
    <col min="14081" max="14081" width="3" style="2" customWidth="1"/>
    <col min="14082" max="14082" width="50.7109375" style="2" customWidth="1"/>
    <col min="14083" max="14083" width="7.7109375" style="2" customWidth="1"/>
    <col min="14084" max="14084" width="9.85546875" style="2" bestFit="1" customWidth="1"/>
    <col min="14085" max="14085" width="9" style="2" bestFit="1" customWidth="1"/>
    <col min="14086" max="14086" width="9.5703125" style="2" bestFit="1" customWidth="1"/>
    <col min="14087" max="14087" width="9.85546875" style="2" bestFit="1" customWidth="1"/>
    <col min="14088" max="14088" width="9.5703125" style="2" bestFit="1" customWidth="1"/>
    <col min="14089" max="14336" width="9.140625" style="2"/>
    <col min="14337" max="14337" width="3" style="2" customWidth="1"/>
    <col min="14338" max="14338" width="50.7109375" style="2" customWidth="1"/>
    <col min="14339" max="14339" width="7.7109375" style="2" customWidth="1"/>
    <col min="14340" max="14340" width="9.85546875" style="2" bestFit="1" customWidth="1"/>
    <col min="14341" max="14341" width="9" style="2" bestFit="1" customWidth="1"/>
    <col min="14342" max="14342" width="9.5703125" style="2" bestFit="1" customWidth="1"/>
    <col min="14343" max="14343" width="9.85546875" style="2" bestFit="1" customWidth="1"/>
    <col min="14344" max="14344" width="9.5703125" style="2" bestFit="1" customWidth="1"/>
    <col min="14345" max="14592" width="9.140625" style="2"/>
    <col min="14593" max="14593" width="3" style="2" customWidth="1"/>
    <col min="14594" max="14594" width="50.7109375" style="2" customWidth="1"/>
    <col min="14595" max="14595" width="7.7109375" style="2" customWidth="1"/>
    <col min="14596" max="14596" width="9.85546875" style="2" bestFit="1" customWidth="1"/>
    <col min="14597" max="14597" width="9" style="2" bestFit="1" customWidth="1"/>
    <col min="14598" max="14598" width="9.5703125" style="2" bestFit="1" customWidth="1"/>
    <col min="14599" max="14599" width="9.85546875" style="2" bestFit="1" customWidth="1"/>
    <col min="14600" max="14600" width="9.5703125" style="2" bestFit="1" customWidth="1"/>
    <col min="14601" max="14848" width="9.140625" style="2"/>
    <col min="14849" max="14849" width="3" style="2" customWidth="1"/>
    <col min="14850" max="14850" width="50.7109375" style="2" customWidth="1"/>
    <col min="14851" max="14851" width="7.7109375" style="2" customWidth="1"/>
    <col min="14852" max="14852" width="9.85546875" style="2" bestFit="1" customWidth="1"/>
    <col min="14853" max="14853" width="9" style="2" bestFit="1" customWidth="1"/>
    <col min="14854" max="14854" width="9.5703125" style="2" bestFit="1" customWidth="1"/>
    <col min="14855" max="14855" width="9.85546875" style="2" bestFit="1" customWidth="1"/>
    <col min="14856" max="14856" width="9.5703125" style="2" bestFit="1" customWidth="1"/>
    <col min="14857" max="15104" width="9.140625" style="2"/>
    <col min="15105" max="15105" width="3" style="2" customWidth="1"/>
    <col min="15106" max="15106" width="50.7109375" style="2" customWidth="1"/>
    <col min="15107" max="15107" width="7.7109375" style="2" customWidth="1"/>
    <col min="15108" max="15108" width="9.85546875" style="2" bestFit="1" customWidth="1"/>
    <col min="15109" max="15109" width="9" style="2" bestFit="1" customWidth="1"/>
    <col min="15110" max="15110" width="9.5703125" style="2" bestFit="1" customWidth="1"/>
    <col min="15111" max="15111" width="9.85546875" style="2" bestFit="1" customWidth="1"/>
    <col min="15112" max="15112" width="9.5703125" style="2" bestFit="1" customWidth="1"/>
    <col min="15113" max="15360" width="9.140625" style="2"/>
    <col min="15361" max="15361" width="3" style="2" customWidth="1"/>
    <col min="15362" max="15362" width="50.7109375" style="2" customWidth="1"/>
    <col min="15363" max="15363" width="7.7109375" style="2" customWidth="1"/>
    <col min="15364" max="15364" width="9.85546875" style="2" bestFit="1" customWidth="1"/>
    <col min="15365" max="15365" width="9" style="2" bestFit="1" customWidth="1"/>
    <col min="15366" max="15366" width="9.5703125" style="2" bestFit="1" customWidth="1"/>
    <col min="15367" max="15367" width="9.85546875" style="2" bestFit="1" customWidth="1"/>
    <col min="15368" max="15368" width="9.5703125" style="2" bestFit="1" customWidth="1"/>
    <col min="15369" max="15616" width="9.140625" style="2"/>
    <col min="15617" max="15617" width="3" style="2" customWidth="1"/>
    <col min="15618" max="15618" width="50.7109375" style="2" customWidth="1"/>
    <col min="15619" max="15619" width="7.7109375" style="2" customWidth="1"/>
    <col min="15620" max="15620" width="9.85546875" style="2" bestFit="1" customWidth="1"/>
    <col min="15621" max="15621" width="9" style="2" bestFit="1" customWidth="1"/>
    <col min="15622" max="15622" width="9.5703125" style="2" bestFit="1" customWidth="1"/>
    <col min="15623" max="15623" width="9.85546875" style="2" bestFit="1" customWidth="1"/>
    <col min="15624" max="15624" width="9.5703125" style="2" bestFit="1" customWidth="1"/>
    <col min="15625" max="15872" width="9.140625" style="2"/>
    <col min="15873" max="15873" width="3" style="2" customWidth="1"/>
    <col min="15874" max="15874" width="50.7109375" style="2" customWidth="1"/>
    <col min="15875" max="15875" width="7.7109375" style="2" customWidth="1"/>
    <col min="15876" max="15876" width="9.85546875" style="2" bestFit="1" customWidth="1"/>
    <col min="15877" max="15877" width="9" style="2" bestFit="1" customWidth="1"/>
    <col min="15878" max="15878" width="9.5703125" style="2" bestFit="1" customWidth="1"/>
    <col min="15879" max="15879" width="9.85546875" style="2" bestFit="1" customWidth="1"/>
    <col min="15880" max="15880" width="9.5703125" style="2" bestFit="1" customWidth="1"/>
    <col min="15881" max="16128" width="9.140625" style="2"/>
    <col min="16129" max="16129" width="3" style="2" customWidth="1"/>
    <col min="16130" max="16130" width="50.7109375" style="2" customWidth="1"/>
    <col min="16131" max="16131" width="7.7109375" style="2" customWidth="1"/>
    <col min="16132" max="16132" width="9.85546875" style="2" bestFit="1" customWidth="1"/>
    <col min="16133" max="16133" width="9" style="2" bestFit="1" customWidth="1"/>
    <col min="16134" max="16134" width="9.5703125" style="2" bestFit="1" customWidth="1"/>
    <col min="16135" max="16135" width="9.85546875" style="2" bestFit="1" customWidth="1"/>
    <col min="16136" max="16136" width="9.5703125" style="2" bestFit="1" customWidth="1"/>
    <col min="16137" max="16384" width="9.140625" style="2"/>
  </cols>
  <sheetData>
    <row r="1" spans="1:8" ht="21" customHeight="1" x14ac:dyDescent="0.2">
      <c r="A1" s="400" t="s">
        <v>367</v>
      </c>
      <c r="B1" s="401"/>
      <c r="C1" s="401"/>
      <c r="D1" s="402"/>
      <c r="E1" s="9"/>
      <c r="F1" s="9"/>
      <c r="G1" s="9"/>
      <c r="H1" s="9"/>
    </row>
    <row r="2" spans="1:8" ht="18.75" customHeight="1" thickBot="1" x14ac:dyDescent="0.25">
      <c r="A2" s="448" t="s">
        <v>41</v>
      </c>
      <c r="B2" s="448"/>
      <c r="C2" s="448"/>
      <c r="D2" s="371" t="s">
        <v>341</v>
      </c>
      <c r="F2" s="9"/>
      <c r="G2" s="9"/>
      <c r="H2" s="9"/>
    </row>
    <row r="3" spans="1:8" ht="25.5" customHeight="1" thickBot="1" x14ac:dyDescent="0.25">
      <c r="A3" s="458" t="s">
        <v>35</v>
      </c>
      <c r="B3" s="459"/>
      <c r="C3" s="341" t="s">
        <v>34</v>
      </c>
      <c r="D3" s="355" t="s">
        <v>342</v>
      </c>
      <c r="E3" s="2"/>
      <c r="F3" s="2"/>
    </row>
    <row r="4" spans="1:8" ht="21" customHeight="1" x14ac:dyDescent="0.2">
      <c r="A4" s="47" t="s">
        <v>20</v>
      </c>
      <c r="B4" s="343"/>
      <c r="C4" s="343"/>
      <c r="D4" s="342"/>
      <c r="E4" s="2"/>
      <c r="F4" s="2"/>
    </row>
    <row r="5" spans="1:8" s="9" customFormat="1" ht="18" customHeight="1" x14ac:dyDescent="0.2">
      <c r="A5" s="48" t="s">
        <v>17</v>
      </c>
      <c r="B5" s="357"/>
      <c r="C5" s="357"/>
      <c r="D5" s="356"/>
    </row>
    <row r="6" spans="1:8" ht="25.5" x14ac:dyDescent="0.2">
      <c r="A6" s="50" t="s">
        <v>36</v>
      </c>
      <c r="B6" s="51" t="s">
        <v>58</v>
      </c>
      <c r="C6" s="52" t="s">
        <v>61</v>
      </c>
      <c r="D6" s="53">
        <f>SUM(D7:D7)</f>
        <v>0</v>
      </c>
      <c r="E6" s="2"/>
      <c r="F6" s="2"/>
    </row>
    <row r="7" spans="1:8" ht="12.75" x14ac:dyDescent="0.2">
      <c r="A7" s="20" t="s">
        <v>36</v>
      </c>
      <c r="B7" s="10"/>
      <c r="C7" s="30"/>
      <c r="D7" s="34"/>
      <c r="E7" s="2"/>
      <c r="F7" s="2"/>
    </row>
    <row r="8" spans="1:8" ht="15" customHeight="1" x14ac:dyDescent="0.2">
      <c r="A8" s="22" t="s">
        <v>37</v>
      </c>
      <c r="B8" s="25" t="s">
        <v>245</v>
      </c>
      <c r="C8" s="28" t="s">
        <v>343</v>
      </c>
      <c r="D8" s="33">
        <f>SUM(D9:D9)</f>
        <v>335000</v>
      </c>
      <c r="E8" s="2"/>
      <c r="F8" s="2"/>
    </row>
    <row r="9" spans="1:8" ht="15" customHeight="1" x14ac:dyDescent="0.2">
      <c r="A9" s="20" t="s">
        <v>36</v>
      </c>
      <c r="B9" s="10" t="s">
        <v>344</v>
      </c>
      <c r="C9" s="30"/>
      <c r="D9" s="344">
        <v>335000</v>
      </c>
      <c r="E9" s="2"/>
      <c r="F9" s="2"/>
    </row>
    <row r="10" spans="1:8" ht="26.25" customHeight="1" x14ac:dyDescent="0.2">
      <c r="A10" s="22" t="s">
        <v>38</v>
      </c>
      <c r="B10" s="23" t="s">
        <v>30</v>
      </c>
      <c r="C10" s="28" t="s">
        <v>345</v>
      </c>
      <c r="D10" s="33">
        <f>SUM(D11:D15)</f>
        <v>7998943</v>
      </c>
      <c r="E10" s="2"/>
      <c r="F10" s="2"/>
    </row>
    <row r="11" spans="1:8" ht="22.5" customHeight="1" x14ac:dyDescent="0.2">
      <c r="A11" s="20" t="s">
        <v>36</v>
      </c>
      <c r="B11" s="3" t="s">
        <v>373</v>
      </c>
      <c r="C11" s="4"/>
      <c r="D11" s="345">
        <v>2613050</v>
      </c>
      <c r="E11" s="2"/>
      <c r="F11" s="2"/>
    </row>
    <row r="12" spans="1:8" ht="22.5" customHeight="1" x14ac:dyDescent="0.2">
      <c r="A12" s="20" t="s">
        <v>37</v>
      </c>
      <c r="B12" s="4" t="s">
        <v>372</v>
      </c>
      <c r="C12" s="4"/>
      <c r="D12" s="345">
        <f>3517034+92760</f>
        <v>3609794</v>
      </c>
      <c r="E12" s="2"/>
      <c r="F12" s="2"/>
    </row>
    <row r="13" spans="1:8" ht="15" customHeight="1" x14ac:dyDescent="0.2">
      <c r="A13" s="20" t="s">
        <v>39</v>
      </c>
      <c r="B13" s="3" t="s">
        <v>346</v>
      </c>
      <c r="C13" s="30"/>
      <c r="D13" s="345">
        <v>446157</v>
      </c>
      <c r="E13" s="2"/>
      <c r="F13" s="2"/>
    </row>
    <row r="14" spans="1:8" ht="15" customHeight="1" x14ac:dyDescent="0.2">
      <c r="A14" s="20" t="s">
        <v>40</v>
      </c>
      <c r="B14" s="3" t="s">
        <v>371</v>
      </c>
      <c r="C14" s="30"/>
      <c r="D14" s="345">
        <v>629942</v>
      </c>
      <c r="E14" s="2"/>
      <c r="F14" s="2"/>
    </row>
    <row r="15" spans="1:8" ht="15" customHeight="1" x14ac:dyDescent="0.2">
      <c r="A15" s="20" t="s">
        <v>44</v>
      </c>
      <c r="B15" s="4" t="s">
        <v>374</v>
      </c>
      <c r="C15" s="30"/>
      <c r="D15" s="345">
        <v>700000</v>
      </c>
      <c r="E15" s="2"/>
      <c r="F15" s="2"/>
    </row>
    <row r="16" spans="1:8" ht="15" customHeight="1" x14ac:dyDescent="0.2">
      <c r="A16" s="20" t="s">
        <v>46</v>
      </c>
      <c r="B16" s="346" t="s">
        <v>347</v>
      </c>
      <c r="C16" s="30"/>
      <c r="D16" s="6"/>
      <c r="E16" s="2"/>
      <c r="F16" s="2"/>
    </row>
    <row r="17" spans="1:6" ht="22.5" customHeight="1" x14ac:dyDescent="0.2">
      <c r="A17" s="22" t="s">
        <v>39</v>
      </c>
      <c r="B17" s="23" t="s">
        <v>57</v>
      </c>
      <c r="C17" s="28" t="s">
        <v>348</v>
      </c>
      <c r="D17" s="33">
        <f>SUM(D18:D18)</f>
        <v>38850</v>
      </c>
      <c r="E17" s="2"/>
      <c r="F17" s="2"/>
    </row>
    <row r="18" spans="1:6" ht="12.75" x14ac:dyDescent="0.2">
      <c r="A18" s="20" t="s">
        <v>36</v>
      </c>
      <c r="B18" s="4" t="s">
        <v>316</v>
      </c>
      <c r="C18" s="30"/>
      <c r="D18" s="6">
        <v>38850</v>
      </c>
      <c r="E18" s="2"/>
      <c r="F18" s="2"/>
    </row>
    <row r="19" spans="1:6" ht="23.25" customHeight="1" x14ac:dyDescent="0.2">
      <c r="A19" s="449" t="s">
        <v>0</v>
      </c>
      <c r="B19" s="450"/>
      <c r="C19" s="31"/>
      <c r="D19" s="17">
        <f>D8+D10+D17</f>
        <v>8372793</v>
      </c>
      <c r="E19" s="2"/>
      <c r="F19" s="2"/>
    </row>
    <row r="20" spans="1:6" ht="24" customHeight="1" x14ac:dyDescent="0.2">
      <c r="A20" s="451" t="s">
        <v>349</v>
      </c>
      <c r="B20" s="452"/>
      <c r="C20" s="452"/>
      <c r="D20" s="453"/>
      <c r="E20" s="2"/>
      <c r="F20" s="2"/>
    </row>
    <row r="21" spans="1:6" ht="22.5" customHeight="1" x14ac:dyDescent="0.2">
      <c r="A21" s="24" t="s">
        <v>36</v>
      </c>
      <c r="B21" s="23" t="s">
        <v>30</v>
      </c>
      <c r="C21" s="28" t="s">
        <v>59</v>
      </c>
      <c r="D21" s="19">
        <f>SUM(D22:D22)</f>
        <v>0</v>
      </c>
      <c r="E21" s="2"/>
      <c r="F21" s="2"/>
    </row>
    <row r="22" spans="1:6" ht="15" customHeight="1" x14ac:dyDescent="0.2">
      <c r="A22" s="20"/>
      <c r="B22" s="10"/>
      <c r="C22" s="30"/>
      <c r="D22" s="6"/>
      <c r="E22" s="2"/>
      <c r="F22" s="2"/>
    </row>
    <row r="23" spans="1:6" ht="21" customHeight="1" thickBot="1" x14ac:dyDescent="0.25">
      <c r="A23" s="454" t="s">
        <v>6</v>
      </c>
      <c r="B23" s="455"/>
      <c r="C23" s="29" t="s">
        <v>59</v>
      </c>
      <c r="D23" s="8">
        <f>D21</f>
        <v>0</v>
      </c>
      <c r="E23" s="2"/>
      <c r="F23" s="2"/>
    </row>
    <row r="24" spans="1:6" ht="18" customHeight="1" thickBot="1" x14ac:dyDescent="0.25">
      <c r="A24" s="456" t="s">
        <v>18</v>
      </c>
      <c r="B24" s="457"/>
      <c r="C24" s="32" t="s">
        <v>350</v>
      </c>
      <c r="D24" s="11">
        <f>D19+D23</f>
        <v>8372793</v>
      </c>
      <c r="E24" s="2"/>
      <c r="F24" s="2"/>
    </row>
    <row r="25" spans="1:6" ht="15" customHeight="1" thickBot="1" x14ac:dyDescent="0.25">
      <c r="A25" s="460" t="s">
        <v>21</v>
      </c>
      <c r="B25" s="461"/>
      <c r="C25" s="461"/>
      <c r="D25" s="462"/>
      <c r="E25" s="2"/>
      <c r="F25" s="2"/>
    </row>
    <row r="26" spans="1:6" ht="15" customHeight="1" x14ac:dyDescent="0.2">
      <c r="A26" s="463" t="s">
        <v>19</v>
      </c>
      <c r="B26" s="464"/>
      <c r="C26" s="464"/>
      <c r="D26" s="465"/>
      <c r="E26" s="2"/>
      <c r="F26" s="2"/>
    </row>
    <row r="27" spans="1:6" ht="15" customHeight="1" x14ac:dyDescent="0.2">
      <c r="A27" s="26" t="s">
        <v>36</v>
      </c>
      <c r="B27" s="291" t="s">
        <v>7</v>
      </c>
      <c r="C27" s="28" t="s">
        <v>351</v>
      </c>
      <c r="D27" s="19">
        <f>SUM(D28:D28)</f>
        <v>1000000</v>
      </c>
      <c r="E27" s="2"/>
      <c r="F27" s="2"/>
    </row>
    <row r="28" spans="1:6" ht="15" customHeight="1" x14ac:dyDescent="0.2">
      <c r="A28" s="21"/>
      <c r="B28" s="292" t="s">
        <v>375</v>
      </c>
      <c r="C28" s="30"/>
      <c r="D28" s="6">
        <v>1000000</v>
      </c>
      <c r="E28" s="2"/>
      <c r="F28" s="2"/>
    </row>
    <row r="29" spans="1:6" ht="15" customHeight="1" x14ac:dyDescent="0.2">
      <c r="A29" s="26" t="s">
        <v>37</v>
      </c>
      <c r="B29" s="291" t="s">
        <v>54</v>
      </c>
      <c r="C29" s="28" t="s">
        <v>352</v>
      </c>
      <c r="D29" s="19">
        <f>SUM(D30:D30)</f>
        <v>0</v>
      </c>
      <c r="E29" s="2"/>
      <c r="F29" s="2"/>
    </row>
    <row r="30" spans="1:6" ht="15" customHeight="1" x14ac:dyDescent="0.2">
      <c r="A30" s="21" t="s">
        <v>36</v>
      </c>
      <c r="B30" s="15" t="s">
        <v>55</v>
      </c>
      <c r="C30" s="30"/>
      <c r="D30" s="347"/>
      <c r="E30" s="2"/>
      <c r="F30" s="2"/>
    </row>
    <row r="31" spans="1:6" ht="15" customHeight="1" x14ac:dyDescent="0.2">
      <c r="A31" s="24" t="s">
        <v>38</v>
      </c>
      <c r="B31" s="291" t="s">
        <v>62</v>
      </c>
      <c r="C31" s="28" t="s">
        <v>353</v>
      </c>
      <c r="D31" s="19">
        <f>SUM(D32:D44)</f>
        <v>2962000</v>
      </c>
      <c r="E31" s="2"/>
      <c r="F31" s="2"/>
    </row>
    <row r="32" spans="1:6" ht="15" customHeight="1" x14ac:dyDescent="0.2">
      <c r="A32" s="21" t="s">
        <v>36</v>
      </c>
      <c r="B32" s="15" t="s">
        <v>354</v>
      </c>
      <c r="C32" s="30"/>
      <c r="D32" s="6">
        <v>500000</v>
      </c>
      <c r="E32" s="2"/>
      <c r="F32" s="2"/>
    </row>
    <row r="33" spans="1:6" ht="15" customHeight="1" x14ac:dyDescent="0.2">
      <c r="A33" s="21" t="s">
        <v>37</v>
      </c>
      <c r="B33" s="15" t="s">
        <v>355</v>
      </c>
      <c r="C33" s="30"/>
      <c r="D33" s="6">
        <v>130000</v>
      </c>
      <c r="E33" s="2"/>
      <c r="F33" s="2"/>
    </row>
    <row r="34" spans="1:6" ht="15" customHeight="1" x14ac:dyDescent="0.2">
      <c r="A34" s="21" t="s">
        <v>38</v>
      </c>
      <c r="B34" s="15" t="s">
        <v>368</v>
      </c>
      <c r="C34" s="30"/>
      <c r="D34" s="6">
        <v>200000</v>
      </c>
      <c r="E34" s="2"/>
      <c r="F34" s="2"/>
    </row>
    <row r="35" spans="1:6" ht="15" customHeight="1" x14ac:dyDescent="0.2">
      <c r="A35" s="21" t="s">
        <v>39</v>
      </c>
      <c r="B35" s="15" t="s">
        <v>356</v>
      </c>
      <c r="C35" s="30"/>
      <c r="D35" s="345">
        <v>150000</v>
      </c>
      <c r="E35" s="2"/>
      <c r="F35" s="2"/>
    </row>
    <row r="36" spans="1:6" ht="15" customHeight="1" x14ac:dyDescent="0.2">
      <c r="A36" s="21" t="s">
        <v>40</v>
      </c>
      <c r="B36" s="2" t="s">
        <v>357</v>
      </c>
      <c r="C36" s="30"/>
      <c r="D36" s="345">
        <v>20000</v>
      </c>
      <c r="E36" s="2"/>
      <c r="F36" s="2"/>
    </row>
    <row r="37" spans="1:6" ht="15" customHeight="1" x14ac:dyDescent="0.2">
      <c r="A37" s="21" t="s">
        <v>44</v>
      </c>
      <c r="B37" s="15" t="s">
        <v>369</v>
      </c>
      <c r="C37" s="30"/>
      <c r="D37" s="6">
        <v>600000</v>
      </c>
      <c r="E37" s="2"/>
      <c r="F37" s="2"/>
    </row>
    <row r="38" spans="1:6" ht="15" customHeight="1" x14ac:dyDescent="0.2">
      <c r="A38" s="21" t="s">
        <v>46</v>
      </c>
      <c r="B38" s="15" t="s">
        <v>358</v>
      </c>
      <c r="C38" s="30"/>
      <c r="D38" s="6">
        <v>100000</v>
      </c>
      <c r="E38" s="2"/>
      <c r="F38" s="2"/>
    </row>
    <row r="39" spans="1:6" ht="15" customHeight="1" x14ac:dyDescent="0.2">
      <c r="A39" s="21" t="s">
        <v>47</v>
      </c>
      <c r="B39" s="15" t="s">
        <v>370</v>
      </c>
      <c r="C39" s="30"/>
      <c r="D39" s="6">
        <v>200000</v>
      </c>
      <c r="E39" s="2"/>
      <c r="F39" s="2"/>
    </row>
    <row r="40" spans="1:6" ht="15" customHeight="1" x14ac:dyDescent="0.2">
      <c r="A40" s="21" t="s">
        <v>48</v>
      </c>
      <c r="B40" s="15" t="s">
        <v>376</v>
      </c>
      <c r="C40" s="30"/>
      <c r="D40" s="6">
        <v>12000</v>
      </c>
      <c r="E40" s="2"/>
      <c r="F40" s="2"/>
    </row>
    <row r="41" spans="1:6" ht="15" customHeight="1" x14ac:dyDescent="0.2">
      <c r="A41" s="21" t="s">
        <v>49</v>
      </c>
      <c r="B41" s="15" t="s">
        <v>359</v>
      </c>
      <c r="C41" s="30"/>
      <c r="D41" s="6">
        <v>100000</v>
      </c>
      <c r="E41" s="2"/>
      <c r="F41" s="2"/>
    </row>
    <row r="42" spans="1:6" ht="15" customHeight="1" x14ac:dyDescent="0.2">
      <c r="A42" s="21" t="s">
        <v>22</v>
      </c>
      <c r="B42" s="15" t="s">
        <v>360</v>
      </c>
      <c r="C42" s="30"/>
      <c r="D42" s="6">
        <v>750000</v>
      </c>
      <c r="E42" s="2"/>
      <c r="F42" s="2"/>
    </row>
    <row r="43" spans="1:6" ht="15" customHeight="1" x14ac:dyDescent="0.2">
      <c r="A43" s="21" t="s">
        <v>23</v>
      </c>
      <c r="B43" s="15" t="s">
        <v>56</v>
      </c>
      <c r="C43" s="30"/>
      <c r="D43" s="6">
        <v>0</v>
      </c>
      <c r="E43" s="2"/>
      <c r="F43" s="2"/>
    </row>
    <row r="44" spans="1:6" ht="15" customHeight="1" x14ac:dyDescent="0.2">
      <c r="A44" s="348" t="s">
        <v>27</v>
      </c>
      <c r="B44" s="349" t="s">
        <v>361</v>
      </c>
      <c r="C44" s="350"/>
      <c r="D44" s="345">
        <v>200000</v>
      </c>
      <c r="E44" s="2"/>
      <c r="F44" s="2"/>
    </row>
    <row r="45" spans="1:6" ht="18" customHeight="1" x14ac:dyDescent="0.2">
      <c r="A45" s="449" t="s">
        <v>8</v>
      </c>
      <c r="B45" s="450"/>
      <c r="C45" s="31" t="s">
        <v>362</v>
      </c>
      <c r="D45" s="17">
        <f>D27+D29+D31</f>
        <v>3962000</v>
      </c>
      <c r="E45" s="2"/>
      <c r="F45" s="2"/>
    </row>
    <row r="46" spans="1:6" ht="15" customHeight="1" x14ac:dyDescent="0.2">
      <c r="A46" s="21"/>
      <c r="B46" s="15"/>
      <c r="C46" s="30"/>
      <c r="D46" s="6">
        <v>0</v>
      </c>
      <c r="E46" s="2"/>
      <c r="F46" s="2"/>
    </row>
    <row r="47" spans="1:6" ht="18" customHeight="1" x14ac:dyDescent="0.2">
      <c r="A47" s="449" t="s">
        <v>363</v>
      </c>
      <c r="B47" s="450"/>
      <c r="C47" s="31" t="s">
        <v>362</v>
      </c>
      <c r="D47" s="17">
        <f>D46</f>
        <v>0</v>
      </c>
      <c r="E47" s="2"/>
      <c r="F47" s="2"/>
    </row>
    <row r="48" spans="1:6" ht="15" customHeight="1" thickBot="1" x14ac:dyDescent="0.25">
      <c r="A48" s="454"/>
      <c r="B48" s="455"/>
      <c r="C48" s="29"/>
      <c r="D48" s="8"/>
      <c r="E48" s="2"/>
      <c r="F48" s="2"/>
    </row>
    <row r="49" spans="1:6" ht="15" customHeight="1" thickBot="1" x14ac:dyDescent="0.25">
      <c r="A49" s="351" t="s">
        <v>364</v>
      </c>
      <c r="B49" s="352"/>
      <c r="C49" s="353" t="s">
        <v>365</v>
      </c>
      <c r="D49" s="354">
        <f>D45+D47</f>
        <v>3962000</v>
      </c>
      <c r="E49" s="2"/>
      <c r="F49" s="2"/>
    </row>
    <row r="50" spans="1:6" ht="20.25" customHeight="1" thickBot="1" x14ac:dyDescent="0.25">
      <c r="A50" s="456" t="s">
        <v>366</v>
      </c>
      <c r="B50" s="457"/>
      <c r="C50" s="32"/>
      <c r="D50" s="11">
        <f>D49+D24+D6</f>
        <v>12334793</v>
      </c>
      <c r="E50" s="2"/>
      <c r="F50" s="2"/>
    </row>
  </sheetData>
  <mergeCells count="13">
    <mergeCell ref="A24:B24"/>
    <mergeCell ref="A3:B3"/>
    <mergeCell ref="A47:B47"/>
    <mergeCell ref="A48:B48"/>
    <mergeCell ref="A50:B50"/>
    <mergeCell ref="A25:D25"/>
    <mergeCell ref="A26:D26"/>
    <mergeCell ref="A45:B45"/>
    <mergeCell ref="A1:D1"/>
    <mergeCell ref="A2:C2"/>
    <mergeCell ref="A19:B19"/>
    <mergeCell ref="A20:D20"/>
    <mergeCell ref="A23:B23"/>
  </mergeCells>
  <phoneticPr fontId="6" type="noConversion"/>
  <pageMargins left="0.61" right="0.16" top="0.54" bottom="0.41" header="0.26" footer="0.18"/>
  <pageSetup paperSize="9" scale="92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58"/>
  <sheetViews>
    <sheetView zoomScaleNormal="100" workbookViewId="0">
      <selection activeCell="I14" sqref="I14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56.140625" style="2" customWidth="1"/>
    <col min="6" max="6" width="9.28515625" style="14" customWidth="1"/>
    <col min="7" max="7" width="18.5703125" style="14" customWidth="1"/>
    <col min="8" max="8" width="10.85546875" style="7" bestFit="1" customWidth="1"/>
    <col min="9" max="9" width="9.85546875" style="2" bestFit="1" customWidth="1"/>
    <col min="10" max="16384" width="9.140625" style="2"/>
  </cols>
  <sheetData>
    <row r="1" spans="1:8" ht="15" customHeight="1" x14ac:dyDescent="0.2">
      <c r="A1" s="389" t="s">
        <v>338</v>
      </c>
      <c r="B1" s="389"/>
      <c r="C1" s="389"/>
      <c r="D1" s="389"/>
      <c r="E1" s="389"/>
      <c r="F1" s="389"/>
      <c r="G1" s="389"/>
    </row>
    <row r="2" spans="1:8" ht="19.5" customHeight="1" x14ac:dyDescent="0.2">
      <c r="A2" s="490" t="s">
        <v>45</v>
      </c>
      <c r="B2" s="490"/>
      <c r="C2" s="490"/>
      <c r="D2" s="490"/>
      <c r="E2" s="490"/>
      <c r="F2" s="490"/>
      <c r="G2" s="188" t="s">
        <v>313</v>
      </c>
    </row>
    <row r="3" spans="1:8" ht="42.75" customHeight="1" thickBot="1" x14ac:dyDescent="0.25">
      <c r="A3" s="491" t="s">
        <v>35</v>
      </c>
      <c r="B3" s="492"/>
      <c r="C3" s="492"/>
      <c r="D3" s="492"/>
      <c r="E3" s="492"/>
      <c r="F3" s="368" t="s">
        <v>34</v>
      </c>
      <c r="G3" s="369" t="s">
        <v>311</v>
      </c>
    </row>
    <row r="4" spans="1:8" ht="18" customHeight="1" x14ac:dyDescent="0.2">
      <c r="A4" s="473" t="s">
        <v>36</v>
      </c>
      <c r="B4" s="493" t="s">
        <v>29</v>
      </c>
      <c r="C4" s="494"/>
      <c r="D4" s="494"/>
      <c r="E4" s="494"/>
      <c r="F4" s="494"/>
      <c r="G4" s="495"/>
    </row>
    <row r="5" spans="1:8" ht="15" customHeight="1" x14ac:dyDescent="0.2">
      <c r="A5" s="474"/>
      <c r="B5" s="477" t="s">
        <v>36</v>
      </c>
      <c r="C5" s="483" t="s">
        <v>33</v>
      </c>
      <c r="D5" s="484"/>
      <c r="E5" s="485"/>
      <c r="F5" s="35" t="s">
        <v>322</v>
      </c>
      <c r="G5" s="202">
        <f>SUM(G6:G7)</f>
        <v>0</v>
      </c>
    </row>
    <row r="6" spans="1:8" s="9" customFormat="1" ht="15" customHeight="1" x14ac:dyDescent="0.2">
      <c r="A6" s="474"/>
      <c r="B6" s="478"/>
      <c r="C6" s="27" t="s">
        <v>36</v>
      </c>
      <c r="D6" s="480" t="s">
        <v>16</v>
      </c>
      <c r="E6" s="481"/>
      <c r="F6" s="36"/>
      <c r="G6" s="189">
        <v>0</v>
      </c>
      <c r="H6" s="120"/>
    </row>
    <row r="7" spans="1:8" s="9" customFormat="1" ht="15" customHeight="1" x14ac:dyDescent="0.2">
      <c r="A7" s="474"/>
      <c r="B7" s="478"/>
      <c r="C7" s="49" t="s">
        <v>37</v>
      </c>
      <c r="D7" s="480" t="s">
        <v>15</v>
      </c>
      <c r="E7" s="481"/>
      <c r="F7" s="36"/>
      <c r="G7" s="189">
        <v>0</v>
      </c>
      <c r="H7" s="120"/>
    </row>
    <row r="8" spans="1:8" ht="15" customHeight="1" x14ac:dyDescent="0.2">
      <c r="A8" s="474"/>
      <c r="B8" s="477" t="s">
        <v>37</v>
      </c>
      <c r="C8" s="483" t="s">
        <v>323</v>
      </c>
      <c r="D8" s="484"/>
      <c r="E8" s="485"/>
      <c r="F8" s="37" t="s">
        <v>64</v>
      </c>
      <c r="G8" s="203">
        <f>G9+G11+G13+G16</f>
        <v>42322835</v>
      </c>
    </row>
    <row r="9" spans="1:8" s="9" customFormat="1" ht="15" customHeight="1" x14ac:dyDescent="0.2">
      <c r="A9" s="474"/>
      <c r="B9" s="478"/>
      <c r="C9" s="12" t="s">
        <v>36</v>
      </c>
      <c r="D9" s="480" t="s">
        <v>42</v>
      </c>
      <c r="E9" s="481"/>
      <c r="F9" s="36"/>
      <c r="G9" s="189"/>
      <c r="H9" s="7"/>
    </row>
    <row r="10" spans="1:8" s="9" customFormat="1" ht="15" customHeight="1" x14ac:dyDescent="0.25">
      <c r="A10" s="474"/>
      <c r="B10" s="478"/>
      <c r="C10" s="42"/>
      <c r="D10" s="329" t="s">
        <v>36</v>
      </c>
      <c r="E10" s="41"/>
      <c r="F10" s="36"/>
      <c r="G10" s="204"/>
      <c r="H10" s="120"/>
    </row>
    <row r="11" spans="1:8" s="9" customFormat="1" ht="15" customHeight="1" x14ac:dyDescent="0.2">
      <c r="A11" s="474"/>
      <c r="B11" s="478"/>
      <c r="C11" s="477" t="s">
        <v>37</v>
      </c>
      <c r="D11" s="480" t="s">
        <v>43</v>
      </c>
      <c r="E11" s="481"/>
      <c r="F11" s="36"/>
      <c r="G11" s="189">
        <f>SUM(G12:G12)</f>
        <v>0</v>
      </c>
      <c r="H11" s="120"/>
    </row>
    <row r="12" spans="1:8" ht="15" customHeight="1" x14ac:dyDescent="0.2">
      <c r="A12" s="474"/>
      <c r="B12" s="478"/>
      <c r="C12" s="478"/>
      <c r="D12" s="16" t="s">
        <v>36</v>
      </c>
      <c r="E12" s="330"/>
      <c r="F12" s="38"/>
      <c r="G12" s="204"/>
    </row>
    <row r="13" spans="1:8" s="9" customFormat="1" ht="15" customHeight="1" x14ac:dyDescent="0.2">
      <c r="A13" s="474"/>
      <c r="B13" s="478"/>
      <c r="C13" s="477" t="s">
        <v>38</v>
      </c>
      <c r="D13" s="480" t="s">
        <v>9</v>
      </c>
      <c r="E13" s="481"/>
      <c r="F13" s="36"/>
      <c r="G13" s="189">
        <f>SUM(G14:G15)</f>
        <v>37992126</v>
      </c>
      <c r="H13" s="120"/>
    </row>
    <row r="14" spans="1:8" s="9" customFormat="1" ht="15" customHeight="1" x14ac:dyDescent="0.2">
      <c r="A14" s="474"/>
      <c r="B14" s="478"/>
      <c r="C14" s="478"/>
      <c r="D14" s="329" t="s">
        <v>36</v>
      </c>
      <c r="E14" s="330" t="s">
        <v>377</v>
      </c>
      <c r="F14" s="36" t="s">
        <v>64</v>
      </c>
      <c r="G14" s="204">
        <f>34448819+3543307</f>
        <v>37992126</v>
      </c>
      <c r="H14" s="120"/>
    </row>
    <row r="15" spans="1:8" s="9" customFormat="1" ht="15" customHeight="1" x14ac:dyDescent="0.2">
      <c r="A15" s="474"/>
      <c r="B15" s="478"/>
      <c r="C15" s="326"/>
      <c r="D15" s="329"/>
      <c r="E15" s="330"/>
      <c r="F15" s="36"/>
      <c r="G15" s="204"/>
      <c r="H15" s="120"/>
    </row>
    <row r="16" spans="1:8" s="9" customFormat="1" ht="15" customHeight="1" x14ac:dyDescent="0.2">
      <c r="A16" s="474"/>
      <c r="B16" s="478"/>
      <c r="C16" s="477" t="s">
        <v>39</v>
      </c>
      <c r="D16" s="480" t="s">
        <v>10</v>
      </c>
      <c r="E16" s="481"/>
      <c r="F16" s="36" t="s">
        <v>64</v>
      </c>
      <c r="G16" s="189">
        <f>SUM(G17:G19)</f>
        <v>4330709</v>
      </c>
      <c r="H16" s="120"/>
    </row>
    <row r="17" spans="1:9" s="9" customFormat="1" ht="16.5" customHeight="1" x14ac:dyDescent="0.25">
      <c r="A17" s="474"/>
      <c r="B17" s="478"/>
      <c r="C17" s="478"/>
      <c r="D17" s="329" t="s">
        <v>36</v>
      </c>
      <c r="E17" s="41" t="s">
        <v>378</v>
      </c>
      <c r="F17" s="36"/>
      <c r="G17" s="204">
        <v>3543307</v>
      </c>
      <c r="H17" s="120"/>
    </row>
    <row r="18" spans="1:9" s="9" customFormat="1" x14ac:dyDescent="0.25">
      <c r="A18" s="474"/>
      <c r="B18" s="478"/>
      <c r="C18" s="478"/>
      <c r="D18" s="329" t="s">
        <v>37</v>
      </c>
      <c r="E18" s="43" t="s">
        <v>379</v>
      </c>
      <c r="F18" s="36"/>
      <c r="G18" s="204">
        <v>787402</v>
      </c>
      <c r="H18" s="120"/>
    </row>
    <row r="19" spans="1:9" s="9" customFormat="1" ht="16.5" customHeight="1" x14ac:dyDescent="0.25">
      <c r="A19" s="474"/>
      <c r="B19" s="478"/>
      <c r="C19" s="478"/>
      <c r="D19" s="329"/>
      <c r="E19" s="43"/>
      <c r="F19" s="36"/>
      <c r="G19" s="204"/>
      <c r="H19" s="120"/>
    </row>
    <row r="20" spans="1:9" ht="18.75" customHeight="1" x14ac:dyDescent="0.2">
      <c r="A20" s="474"/>
      <c r="B20" s="477" t="s">
        <v>38</v>
      </c>
      <c r="C20" s="483" t="s">
        <v>319</v>
      </c>
      <c r="D20" s="484"/>
      <c r="E20" s="485"/>
      <c r="F20" s="37" t="s">
        <v>320</v>
      </c>
      <c r="G20" s="203">
        <f>G21+G24+G35+G36</f>
        <v>5257322</v>
      </c>
    </row>
    <row r="21" spans="1:9" s="9" customFormat="1" ht="15" customHeight="1" x14ac:dyDescent="0.2">
      <c r="A21" s="474"/>
      <c r="B21" s="478"/>
      <c r="C21" s="12" t="s">
        <v>36</v>
      </c>
      <c r="D21" s="486" t="s">
        <v>317</v>
      </c>
      <c r="E21" s="487"/>
      <c r="F21" s="36" t="s">
        <v>177</v>
      </c>
      <c r="G21" s="189">
        <f>SUM(G22:G23)</f>
        <v>120000</v>
      </c>
      <c r="H21" s="120"/>
    </row>
    <row r="22" spans="1:9" ht="12.75" x14ac:dyDescent="0.2">
      <c r="A22" s="474"/>
      <c r="B22" s="478"/>
      <c r="C22" s="488"/>
      <c r="D22" s="5" t="s">
        <v>36</v>
      </c>
      <c r="E22" s="10" t="s">
        <v>380</v>
      </c>
      <c r="F22" s="38"/>
      <c r="G22" s="204">
        <v>120000</v>
      </c>
    </row>
    <row r="23" spans="1:9" ht="12.75" x14ac:dyDescent="0.2">
      <c r="A23" s="474"/>
      <c r="B23" s="478"/>
      <c r="C23" s="489"/>
      <c r="D23" s="5">
        <v>2</v>
      </c>
      <c r="E23" s="10"/>
      <c r="F23" s="38"/>
      <c r="G23" s="204">
        <v>0</v>
      </c>
    </row>
    <row r="24" spans="1:9" s="9" customFormat="1" ht="26.25" customHeight="1" x14ac:dyDescent="0.2">
      <c r="A24" s="474"/>
      <c r="B24" s="478"/>
      <c r="C24" s="477" t="s">
        <v>37</v>
      </c>
      <c r="D24" s="480" t="s">
        <v>318</v>
      </c>
      <c r="E24" s="481"/>
      <c r="F24" s="36" t="s">
        <v>65</v>
      </c>
      <c r="G24" s="189">
        <f>SUM(G25:G33)</f>
        <v>5137322</v>
      </c>
      <c r="H24" s="120"/>
    </row>
    <row r="25" spans="1:9" s="9" customFormat="1" ht="12.75" x14ac:dyDescent="0.2">
      <c r="A25" s="474"/>
      <c r="B25" s="478"/>
      <c r="C25" s="478"/>
      <c r="D25" s="329" t="s">
        <v>36</v>
      </c>
      <c r="E25" s="331" t="s">
        <v>381</v>
      </c>
      <c r="F25" s="36"/>
      <c r="G25" s="204">
        <v>100000</v>
      </c>
      <c r="H25" s="120"/>
    </row>
    <row r="26" spans="1:9" s="9" customFormat="1" ht="12.75" x14ac:dyDescent="0.2">
      <c r="A26" s="474"/>
      <c r="B26" s="478"/>
      <c r="C26" s="478"/>
      <c r="D26" s="329" t="s">
        <v>37</v>
      </c>
      <c r="E26" s="44" t="s">
        <v>382</v>
      </c>
      <c r="F26" s="36"/>
      <c r="G26" s="204">
        <v>472441</v>
      </c>
      <c r="H26" s="120"/>
      <c r="I26" s="120"/>
    </row>
    <row r="27" spans="1:9" s="9" customFormat="1" ht="12.75" x14ac:dyDescent="0.2">
      <c r="A27" s="474"/>
      <c r="B27" s="478"/>
      <c r="C27" s="478"/>
      <c r="D27" s="329" t="s">
        <v>38</v>
      </c>
      <c r="E27" s="331" t="s">
        <v>383</v>
      </c>
      <c r="F27" s="36"/>
      <c r="G27" s="204">
        <v>944882</v>
      </c>
      <c r="H27" s="120"/>
    </row>
    <row r="28" spans="1:9" s="9" customFormat="1" ht="12.75" x14ac:dyDescent="0.2">
      <c r="A28" s="474"/>
      <c r="B28" s="478"/>
      <c r="C28" s="478"/>
      <c r="D28" s="329" t="s">
        <v>39</v>
      </c>
      <c r="E28" s="10" t="s">
        <v>384</v>
      </c>
      <c r="F28" s="36"/>
      <c r="G28" s="204">
        <v>25197</v>
      </c>
      <c r="H28" s="120"/>
    </row>
    <row r="29" spans="1:9" s="9" customFormat="1" ht="12.75" x14ac:dyDescent="0.2">
      <c r="A29" s="474"/>
      <c r="B29" s="478"/>
      <c r="C29" s="478"/>
      <c r="D29" s="329" t="s">
        <v>40</v>
      </c>
      <c r="E29" s="331" t="s">
        <v>385</v>
      </c>
      <c r="F29" s="36"/>
      <c r="G29" s="204">
        <v>1391732</v>
      </c>
      <c r="H29" s="120"/>
    </row>
    <row r="30" spans="1:9" s="9" customFormat="1" ht="12.75" x14ac:dyDescent="0.2">
      <c r="A30" s="474"/>
      <c r="B30" s="478"/>
      <c r="C30" s="478"/>
      <c r="D30" s="329"/>
      <c r="E30" s="331" t="s">
        <v>386</v>
      </c>
      <c r="F30" s="36"/>
      <c r="G30" s="204">
        <v>131890</v>
      </c>
      <c r="H30" s="120"/>
    </row>
    <row r="31" spans="1:9" s="9" customFormat="1" ht="12.75" x14ac:dyDescent="0.2">
      <c r="A31" s="474"/>
      <c r="B31" s="478"/>
      <c r="C31" s="478"/>
      <c r="D31" s="329"/>
      <c r="E31" s="331" t="s">
        <v>387</v>
      </c>
      <c r="F31" s="36"/>
      <c r="G31" s="204">
        <f>1355000+551180</f>
        <v>1906180</v>
      </c>
      <c r="H31" s="120"/>
    </row>
    <row r="32" spans="1:9" s="9" customFormat="1" ht="12.75" x14ac:dyDescent="0.2">
      <c r="A32" s="474"/>
      <c r="B32" s="478"/>
      <c r="C32" s="478"/>
      <c r="D32" s="329"/>
      <c r="E32" s="331" t="s">
        <v>388</v>
      </c>
      <c r="F32" s="36"/>
      <c r="G32" s="204">
        <v>80000</v>
      </c>
      <c r="H32" s="120"/>
    </row>
    <row r="33" spans="1:8" ht="12.75" x14ac:dyDescent="0.2">
      <c r="A33" s="474"/>
      <c r="B33" s="478"/>
      <c r="C33" s="478"/>
      <c r="D33" s="329"/>
      <c r="E33" s="44" t="s">
        <v>389</v>
      </c>
      <c r="F33" s="329"/>
      <c r="G33" s="204">
        <v>85000</v>
      </c>
    </row>
    <row r="34" spans="1:8" ht="12.75" x14ac:dyDescent="0.2">
      <c r="A34" s="474"/>
      <c r="B34" s="478"/>
      <c r="C34" s="326"/>
      <c r="D34" s="331"/>
      <c r="E34" s="358"/>
      <c r="F34" s="359"/>
      <c r="G34" s="204"/>
    </row>
    <row r="35" spans="1:8" s="9" customFormat="1" ht="15" customHeight="1" x14ac:dyDescent="0.2">
      <c r="A35" s="474"/>
      <c r="B35" s="478"/>
      <c r="C35" s="12" t="s">
        <v>38</v>
      </c>
      <c r="D35" s="480" t="s">
        <v>28</v>
      </c>
      <c r="E35" s="481"/>
      <c r="F35" s="36"/>
      <c r="G35" s="189">
        <v>0</v>
      </c>
      <c r="H35" s="120"/>
    </row>
    <row r="36" spans="1:8" s="9" customFormat="1" ht="15" customHeight="1" x14ac:dyDescent="0.2">
      <c r="A36" s="496"/>
      <c r="B36" s="482"/>
      <c r="C36" s="12"/>
      <c r="D36" s="480"/>
      <c r="E36" s="481"/>
      <c r="F36" s="36"/>
      <c r="G36" s="189"/>
      <c r="H36" s="120"/>
    </row>
    <row r="37" spans="1:8" ht="15" customHeight="1" x14ac:dyDescent="0.2">
      <c r="A37" s="466"/>
      <c r="B37" s="327" t="s">
        <v>39</v>
      </c>
      <c r="C37" s="468" t="s">
        <v>321</v>
      </c>
      <c r="D37" s="469"/>
      <c r="E37" s="470"/>
      <c r="F37" s="37" t="s">
        <v>324</v>
      </c>
      <c r="G37" s="203">
        <v>11756888</v>
      </c>
    </row>
    <row r="38" spans="1:8" ht="18" customHeight="1" thickBot="1" x14ac:dyDescent="0.25">
      <c r="A38" s="467"/>
      <c r="B38" s="471" t="s">
        <v>26</v>
      </c>
      <c r="C38" s="472"/>
      <c r="D38" s="472"/>
      <c r="E38" s="455"/>
      <c r="F38" s="39"/>
      <c r="G38" s="205">
        <f>G5+G8+G20+G37</f>
        <v>59337045</v>
      </c>
    </row>
    <row r="39" spans="1:8" ht="31.5" customHeight="1" x14ac:dyDescent="0.2">
      <c r="A39" s="473" t="s">
        <v>37</v>
      </c>
      <c r="B39" s="475" t="s">
        <v>2</v>
      </c>
      <c r="C39" s="476"/>
      <c r="D39" s="476"/>
      <c r="E39" s="476"/>
      <c r="F39" s="476"/>
      <c r="G39" s="476"/>
    </row>
    <row r="40" spans="1:8" ht="15" customHeight="1" x14ac:dyDescent="0.2">
      <c r="A40" s="474"/>
      <c r="B40" s="477" t="s">
        <v>36</v>
      </c>
      <c r="C40" s="479" t="s">
        <v>3</v>
      </c>
      <c r="D40" s="479"/>
      <c r="E40" s="479"/>
      <c r="F40" s="28" t="s">
        <v>66</v>
      </c>
      <c r="G40" s="208">
        <f>G41+G44</f>
        <v>7637792</v>
      </c>
    </row>
    <row r="41" spans="1:8" s="9" customFormat="1" ht="15" customHeight="1" x14ac:dyDescent="0.2">
      <c r="A41" s="474"/>
      <c r="B41" s="478"/>
      <c r="C41" s="325" t="s">
        <v>36</v>
      </c>
      <c r="D41" s="480" t="s">
        <v>4</v>
      </c>
      <c r="E41" s="481"/>
      <c r="F41" s="12" t="s">
        <v>67</v>
      </c>
      <c r="G41" s="209">
        <f>SUM(G42:G43)</f>
        <v>7637792</v>
      </c>
      <c r="H41" s="120"/>
    </row>
    <row r="42" spans="1:8" ht="14.25" customHeight="1" x14ac:dyDescent="0.2">
      <c r="A42" s="474"/>
      <c r="B42" s="478"/>
      <c r="C42" s="46"/>
      <c r="D42" s="329" t="s">
        <v>36</v>
      </c>
      <c r="E42" s="2" t="s">
        <v>390</v>
      </c>
      <c r="F42" s="5"/>
      <c r="G42" s="207">
        <v>4488186</v>
      </c>
    </row>
    <row r="43" spans="1:8" s="18" customFormat="1" ht="12.75" x14ac:dyDescent="0.2">
      <c r="A43" s="474"/>
      <c r="B43" s="478"/>
      <c r="C43" s="328"/>
      <c r="D43" s="329"/>
      <c r="E43" s="4" t="s">
        <v>391</v>
      </c>
      <c r="F43" s="5"/>
      <c r="G43" s="207">
        <v>3149606</v>
      </c>
      <c r="H43" s="154"/>
    </row>
    <row r="44" spans="1:8" s="9" customFormat="1" ht="15" customHeight="1" x14ac:dyDescent="0.2">
      <c r="A44" s="474"/>
      <c r="B44" s="478"/>
      <c r="C44" s="477" t="s">
        <v>37</v>
      </c>
      <c r="D44" s="480" t="s">
        <v>5</v>
      </c>
      <c r="E44" s="481"/>
      <c r="F44" s="12" t="s">
        <v>66</v>
      </c>
      <c r="G44" s="209">
        <f>SUM(G45:G45)</f>
        <v>0</v>
      </c>
      <c r="H44" s="120"/>
    </row>
    <row r="45" spans="1:8" s="9" customFormat="1" ht="15" customHeight="1" x14ac:dyDescent="0.2">
      <c r="A45" s="474"/>
      <c r="B45" s="478"/>
      <c r="C45" s="478"/>
      <c r="D45" s="329" t="s">
        <v>36</v>
      </c>
      <c r="E45" s="330"/>
      <c r="F45" s="36"/>
      <c r="G45" s="210"/>
      <c r="H45" s="120"/>
    </row>
    <row r="46" spans="1:8" ht="15" customHeight="1" x14ac:dyDescent="0.2">
      <c r="A46" s="466"/>
      <c r="B46" s="498" t="s">
        <v>37</v>
      </c>
      <c r="C46" s="479" t="s">
        <v>325</v>
      </c>
      <c r="D46" s="479"/>
      <c r="E46" s="479"/>
      <c r="F46" s="28" t="s">
        <v>326</v>
      </c>
      <c r="G46" s="208">
        <f>SUM(G47:G47)</f>
        <v>0</v>
      </c>
    </row>
    <row r="47" spans="1:8" ht="15" customHeight="1" x14ac:dyDescent="0.2">
      <c r="A47" s="474"/>
      <c r="B47" s="498"/>
      <c r="C47" s="5" t="s">
        <v>36</v>
      </c>
      <c r="D47" s="499"/>
      <c r="E47" s="500"/>
      <c r="F47" s="5"/>
      <c r="G47" s="207"/>
    </row>
    <row r="48" spans="1:8" s="9" customFormat="1" ht="15" customHeight="1" x14ac:dyDescent="0.2">
      <c r="A48" s="474"/>
      <c r="B48" s="328" t="s">
        <v>38</v>
      </c>
      <c r="C48" s="483" t="s">
        <v>327</v>
      </c>
      <c r="D48" s="484"/>
      <c r="E48" s="485"/>
      <c r="F48" s="28"/>
      <c r="G48" s="208">
        <v>0</v>
      </c>
      <c r="H48" s="120"/>
    </row>
    <row r="49" spans="1:8" s="9" customFormat="1" ht="15" customHeight="1" x14ac:dyDescent="0.2">
      <c r="A49" s="474"/>
      <c r="B49" s="325" t="s">
        <v>39</v>
      </c>
      <c r="C49" s="483" t="s">
        <v>328</v>
      </c>
      <c r="D49" s="502"/>
      <c r="E49" s="503"/>
      <c r="F49" s="206" t="s">
        <v>329</v>
      </c>
      <c r="G49" s="211">
        <f>G40*27%</f>
        <v>2062203.84</v>
      </c>
      <c r="H49" s="120"/>
    </row>
    <row r="50" spans="1:8" ht="18" customHeight="1" thickBot="1" x14ac:dyDescent="0.25">
      <c r="A50" s="467"/>
      <c r="B50" s="501" t="s">
        <v>31</v>
      </c>
      <c r="C50" s="501"/>
      <c r="D50" s="501"/>
      <c r="E50" s="501"/>
      <c r="F50" s="40"/>
      <c r="G50" s="212">
        <f>G40+G46+G48+G49</f>
        <v>9699995.8399999999</v>
      </c>
    </row>
    <row r="51" spans="1:8" s="181" customFormat="1" ht="15" customHeight="1" thickBot="1" x14ac:dyDescent="0.3">
      <c r="A51" s="178"/>
      <c r="B51" s="179"/>
      <c r="C51" s="183"/>
      <c r="D51" s="184"/>
      <c r="E51" s="185"/>
      <c r="F51" s="180"/>
      <c r="G51" s="213"/>
      <c r="H51" s="182"/>
    </row>
    <row r="52" spans="1:8" ht="21" customHeight="1" thickBot="1" x14ac:dyDescent="0.25">
      <c r="A52" s="45"/>
      <c r="B52" s="497" t="s">
        <v>306</v>
      </c>
      <c r="C52" s="497"/>
      <c r="D52" s="497"/>
      <c r="E52" s="497"/>
      <c r="F52" s="32"/>
      <c r="G52" s="214">
        <f>G38+G50</f>
        <v>69037040.840000004</v>
      </c>
    </row>
    <row r="57" spans="1:8" ht="21" customHeight="1" x14ac:dyDescent="0.2">
      <c r="A57" s="324"/>
    </row>
    <row r="58" spans="1:8" ht="15" customHeight="1" x14ac:dyDescent="0.2">
      <c r="A58" s="324"/>
    </row>
  </sheetData>
  <mergeCells count="44">
    <mergeCell ref="B52:E52"/>
    <mergeCell ref="A46:A50"/>
    <mergeCell ref="B46:B47"/>
    <mergeCell ref="C46:E46"/>
    <mergeCell ref="D47:E47"/>
    <mergeCell ref="C48:E48"/>
    <mergeCell ref="B50:E50"/>
    <mergeCell ref="C49:E49"/>
    <mergeCell ref="A1:G1"/>
    <mergeCell ref="A2:F2"/>
    <mergeCell ref="A3:E3"/>
    <mergeCell ref="D11:E11"/>
    <mergeCell ref="D16:E16"/>
    <mergeCell ref="B4:G4"/>
    <mergeCell ref="B5:B7"/>
    <mergeCell ref="C5:E5"/>
    <mergeCell ref="D6:E6"/>
    <mergeCell ref="C8:E8"/>
    <mergeCell ref="D9:E9"/>
    <mergeCell ref="D7:E7"/>
    <mergeCell ref="C13:C14"/>
    <mergeCell ref="D13:E13"/>
    <mergeCell ref="C11:C12"/>
    <mergeCell ref="A4:A36"/>
    <mergeCell ref="B8:B19"/>
    <mergeCell ref="C16:C19"/>
    <mergeCell ref="B20:B36"/>
    <mergeCell ref="C20:E20"/>
    <mergeCell ref="D21:E21"/>
    <mergeCell ref="C22:C23"/>
    <mergeCell ref="C24:C33"/>
    <mergeCell ref="D36:E36"/>
    <mergeCell ref="D24:E24"/>
    <mergeCell ref="D35:E35"/>
    <mergeCell ref="A37:A38"/>
    <mergeCell ref="C37:E37"/>
    <mergeCell ref="B38:E38"/>
    <mergeCell ref="A39:A45"/>
    <mergeCell ref="B39:G39"/>
    <mergeCell ref="B40:B45"/>
    <mergeCell ref="C40:E40"/>
    <mergeCell ref="D41:E41"/>
    <mergeCell ref="C44:C45"/>
    <mergeCell ref="D44:E44"/>
  </mergeCells>
  <phoneticPr fontId="6" type="noConversion"/>
  <pageMargins left="0.70866141732283461" right="0.70866141732283461" top="0.74803149606299213" bottom="0.74803149606299213" header="0.31496062992125984" footer="0.31496062992125984"/>
  <pageSetup paperSize="9" scale="91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F4" sqref="F4"/>
    </sheetView>
  </sheetViews>
  <sheetFormatPr defaultRowHeight="15" customHeight="1" x14ac:dyDescent="0.2"/>
  <cols>
    <col min="1" max="1" width="6.5703125" style="54" customWidth="1"/>
    <col min="2" max="2" width="50.42578125" style="2" customWidth="1"/>
    <col min="3" max="3" width="25.42578125" style="2" customWidth="1"/>
    <col min="4" max="16384" width="9.140625" style="2"/>
  </cols>
  <sheetData>
    <row r="1" spans="1:3" ht="15" customHeight="1" x14ac:dyDescent="0.2">
      <c r="A1" s="508" t="s">
        <v>392</v>
      </c>
      <c r="B1" s="508"/>
      <c r="C1" s="508"/>
    </row>
    <row r="2" spans="1:3" ht="15" customHeight="1" thickBot="1" x14ac:dyDescent="0.25"/>
    <row r="3" spans="1:3" ht="42" customHeight="1" thickBot="1" x14ac:dyDescent="0.25">
      <c r="A3" s="504" t="s">
        <v>68</v>
      </c>
      <c r="B3" s="506" t="s">
        <v>69</v>
      </c>
      <c r="C3" s="360" t="s">
        <v>312</v>
      </c>
    </row>
    <row r="4" spans="1:3" ht="25.5" customHeight="1" thickBot="1" x14ac:dyDescent="0.25">
      <c r="A4" s="505"/>
      <c r="B4" s="507"/>
      <c r="C4" s="55" t="s">
        <v>70</v>
      </c>
    </row>
    <row r="5" spans="1:3" ht="15" customHeight="1" x14ac:dyDescent="0.2">
      <c r="A5" s="56" t="s">
        <v>36</v>
      </c>
      <c r="B5" s="57" t="s">
        <v>71</v>
      </c>
      <c r="C5" s="361">
        <v>1</v>
      </c>
    </row>
    <row r="6" spans="1:3" ht="15" customHeight="1" x14ac:dyDescent="0.2">
      <c r="A6" s="56" t="s">
        <v>37</v>
      </c>
      <c r="B6" s="58" t="s">
        <v>72</v>
      </c>
      <c r="C6" s="61">
        <v>1</v>
      </c>
    </row>
    <row r="7" spans="1:3" ht="15" customHeight="1" x14ac:dyDescent="0.2">
      <c r="A7" s="56" t="s">
        <v>38</v>
      </c>
      <c r="B7" s="59" t="s">
        <v>73</v>
      </c>
      <c r="C7" s="61">
        <v>3</v>
      </c>
    </row>
    <row r="8" spans="1:3" ht="15" customHeight="1" x14ac:dyDescent="0.2">
      <c r="A8" s="56" t="s">
        <v>39</v>
      </c>
      <c r="B8" s="59" t="s">
        <v>74</v>
      </c>
      <c r="C8" s="61">
        <v>2</v>
      </c>
    </row>
    <row r="9" spans="1:3" ht="15" customHeight="1" x14ac:dyDescent="0.2">
      <c r="A9" s="56" t="s">
        <v>40</v>
      </c>
      <c r="B9" s="58" t="s">
        <v>173</v>
      </c>
      <c r="C9" s="61">
        <v>2</v>
      </c>
    </row>
    <row r="10" spans="1:3" ht="15" customHeight="1" x14ac:dyDescent="0.2">
      <c r="A10" s="56"/>
      <c r="B10" s="62"/>
      <c r="C10" s="61"/>
    </row>
    <row r="11" spans="1:3" ht="15" customHeight="1" x14ac:dyDescent="0.2">
      <c r="A11" s="56"/>
      <c r="B11" s="59"/>
      <c r="C11" s="61"/>
    </row>
    <row r="12" spans="1:3" ht="15" customHeight="1" thickBot="1" x14ac:dyDescent="0.25">
      <c r="A12" s="362"/>
      <c r="B12" s="363"/>
      <c r="C12" s="364"/>
    </row>
    <row r="13" spans="1:3" s="9" customFormat="1" ht="15" customHeight="1" thickBot="1" x14ac:dyDescent="0.25">
      <c r="A13" s="509" t="s">
        <v>75</v>
      </c>
      <c r="B13" s="510"/>
      <c r="C13" s="365">
        <f>SUM(C5:C12)</f>
        <v>9</v>
      </c>
    </row>
    <row r="18" spans="2:3" ht="15" customHeight="1" x14ac:dyDescent="0.2">
      <c r="B18" s="9"/>
      <c r="C18" s="9"/>
    </row>
    <row r="19" spans="2:3" ht="15" customHeight="1" x14ac:dyDescent="0.2">
      <c r="B19" s="9"/>
      <c r="C19" s="9"/>
    </row>
    <row r="20" spans="2:3" ht="15" customHeight="1" x14ac:dyDescent="0.2">
      <c r="B20" s="9"/>
      <c r="C20" s="9"/>
    </row>
    <row r="21" spans="2:3" ht="15" customHeight="1" x14ac:dyDescent="0.2">
      <c r="B21" s="9"/>
      <c r="C21" s="9"/>
    </row>
    <row r="22" spans="2:3" ht="18" customHeight="1" x14ac:dyDescent="0.2"/>
    <row r="26" spans="2:3" ht="15" customHeight="1" x14ac:dyDescent="0.2">
      <c r="B26" s="9"/>
      <c r="C26" s="9"/>
    </row>
    <row r="32" spans="2:3" ht="15" customHeight="1" x14ac:dyDescent="0.2">
      <c r="B32" s="9"/>
      <c r="C32" s="9"/>
    </row>
    <row r="34" spans="2:3" ht="15" customHeight="1" x14ac:dyDescent="0.2">
      <c r="B34" s="9"/>
      <c r="C34" s="9"/>
    </row>
  </sheetData>
  <mergeCells count="4">
    <mergeCell ref="A3:A4"/>
    <mergeCell ref="B3:B4"/>
    <mergeCell ref="A1:C1"/>
    <mergeCell ref="A13:B13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Létszám</vt:lpstr>
      <vt:lpstr>8. Adósságk.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DrDukkon.Eszter</cp:lastModifiedBy>
  <cp:lastPrinted>2020-03-20T10:32:19Z</cp:lastPrinted>
  <dcterms:created xsi:type="dcterms:W3CDTF">2005-12-27T13:42:28Z</dcterms:created>
  <dcterms:modified xsi:type="dcterms:W3CDTF">2020-03-20T10:38:34Z</dcterms:modified>
</cp:coreProperties>
</file>