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ertőboz 2021\Rendeletek\Rendeletek_Loclex\"/>
    </mc:Choice>
  </mc:AlternateContent>
  <xr:revisionPtr revIDLastSave="0" documentId="8_{62B91774-367D-4B71-BD77-04898E0146D5}" xr6:coauthVersionLast="46" xr6:coauthVersionMax="46" xr10:uidLastSave="{00000000-0000-0000-0000-000000000000}"/>
  <bookViews>
    <workbookView xWindow="-108" yWindow="-108" windowWidth="23256" windowHeight="12576" firstSheet="7" activeTab="8" xr2:uid="{00000000-000D-0000-FFFF-FFFF00000000}"/>
  </bookViews>
  <sheets>
    <sheet name="kiemelt ei" sheetId="1" r:id="rId1"/>
    <sheet name="bevételek" sheetId="10" r:id="rId2"/>
    <sheet name="Kiadások" sheetId="35" r:id="rId3"/>
    <sheet name="beruházások felújítások" sheetId="11" r:id="rId4"/>
    <sheet name="szociális és átadott" sheetId="29" r:id="rId5"/>
    <sheet name="MŰK-FELH" sheetId="19" r:id="rId6"/>
    <sheet name="létszám" sheetId="8" r:id="rId7"/>
    <sheet name="pénzmaradvány" sheetId="39" r:id="rId8"/>
    <sheet name="eredménykimutatás" sheetId="38" r:id="rId9"/>
    <sheet name="mérleg" sheetId="37" r:id="rId10"/>
    <sheet name="KÖZVETETT" sheetId="22" r:id="rId11"/>
    <sheet name="Gördülő" sheetId="40" r:id="rId12"/>
    <sheet name="kataszteri napló" sheetId="45" r:id="rId13"/>
    <sheet name="12" sheetId="41" r:id="rId14"/>
    <sheet name="12.2" sheetId="42" r:id="rId15"/>
  </sheets>
  <definedNames>
    <definedName name="_pr232" localSheetId="10">KÖZVETETT!#REF!</definedName>
    <definedName name="_pr232" localSheetId="5">'MŰK-FELH'!#REF!</definedName>
    <definedName name="_pr233" localSheetId="10">KÖZVETETT!#REF!</definedName>
    <definedName name="_pr233" localSheetId="5">'MŰK-FELH'!#REF!</definedName>
    <definedName name="_pr234" localSheetId="10">KÖZVETETT!#REF!</definedName>
    <definedName name="_pr234" localSheetId="5">'MŰK-FELH'!#REF!</definedName>
    <definedName name="_pr235" localSheetId="10">KÖZVETETT!#REF!</definedName>
    <definedName name="_pr235" localSheetId="5">'MŰK-FELH'!#REF!</definedName>
    <definedName name="_pr236" localSheetId="10">KÖZVETETT!#REF!</definedName>
    <definedName name="_pr236" localSheetId="5">'MŰK-FELH'!#REF!</definedName>
    <definedName name="_pr312" localSheetId="10">KÖZVETETT!#REF!</definedName>
    <definedName name="_pr312" localSheetId="5">'MŰK-FELH'!#REF!</definedName>
    <definedName name="_pr313" localSheetId="10">KÖZVETETT!#REF!</definedName>
    <definedName name="_pr313" localSheetId="5">'MŰK-FELH'!#REF!</definedName>
    <definedName name="_pr314" localSheetId="10">KÖZVETETT!#REF!</definedName>
    <definedName name="_pr314" localSheetId="5">'MŰK-FELH'!#REF!</definedName>
    <definedName name="_pr315" localSheetId="10">KÖZVETETT!#REF!</definedName>
    <definedName name="_pr315" localSheetId="5">'MŰK-FELH'!#REF!</definedName>
    <definedName name="_xlnm.Print_Area" localSheetId="1">bevételek!$A$1:$F$100</definedName>
    <definedName name="_xlnm.Print_Area" localSheetId="10">KÖZVETETT!$A$1:$D$22</definedName>
  </definedNames>
  <calcPr calcId="191029"/>
</workbook>
</file>

<file path=xl/calcChain.xml><?xml version="1.0" encoding="utf-8"?>
<calcChain xmlns="http://schemas.openxmlformats.org/spreadsheetml/2006/main">
  <c r="F21" i="40" l="1"/>
  <c r="G21" i="40"/>
  <c r="F19" i="40"/>
  <c r="G19" i="40"/>
  <c r="F18" i="40"/>
  <c r="G18" i="40" s="1"/>
  <c r="F17" i="40"/>
  <c r="G17" i="40"/>
  <c r="F16" i="40"/>
  <c r="G16" i="40"/>
  <c r="F15" i="40"/>
  <c r="G15" i="40"/>
  <c r="F14" i="40"/>
  <c r="G14" i="40" s="1"/>
  <c r="F13" i="40"/>
  <c r="G13" i="40"/>
  <c r="F9" i="40"/>
  <c r="G9" i="40"/>
  <c r="F8" i="40"/>
  <c r="G8" i="40"/>
  <c r="F7" i="40"/>
  <c r="G7" i="40" s="1"/>
  <c r="F6" i="40"/>
  <c r="G6" i="40"/>
  <c r="F5" i="40"/>
  <c r="G5" i="40"/>
  <c r="F4" i="40"/>
  <c r="F10" i="40" s="1"/>
  <c r="F12" i="40" s="1"/>
  <c r="G4" i="40"/>
  <c r="F3" i="40"/>
  <c r="G3" i="40" s="1"/>
  <c r="F2" i="40"/>
  <c r="G2" i="40"/>
  <c r="C20" i="40"/>
  <c r="D17" i="42"/>
  <c r="E17" i="42"/>
  <c r="C17" i="42"/>
  <c r="F16" i="42"/>
  <c r="F15" i="42"/>
  <c r="E14" i="42"/>
  <c r="D14" i="42"/>
  <c r="C14" i="42"/>
  <c r="F13" i="42"/>
  <c r="F12" i="42"/>
  <c r="F17" i="42" s="1"/>
  <c r="F11" i="42"/>
  <c r="F10" i="42"/>
  <c r="K13" i="41"/>
  <c r="J13" i="41"/>
  <c r="I13" i="41"/>
  <c r="H13" i="41"/>
  <c r="G13" i="41"/>
  <c r="F13" i="41"/>
  <c r="E13" i="41"/>
  <c r="D13" i="41"/>
  <c r="C13" i="41"/>
  <c r="E20" i="40"/>
  <c r="E22" i="40"/>
  <c r="D20" i="40"/>
  <c r="D22" i="40" s="1"/>
  <c r="C22" i="40"/>
  <c r="B20" i="40"/>
  <c r="B22" i="40" s="1"/>
  <c r="E10" i="40"/>
  <c r="E12" i="40"/>
  <c r="D10" i="40"/>
  <c r="D12" i="40"/>
  <c r="C10" i="40"/>
  <c r="C12" i="40"/>
  <c r="B10" i="40"/>
  <c r="B12" i="40" s="1"/>
  <c r="C89" i="37"/>
  <c r="F31" i="29"/>
  <c r="D28" i="29"/>
  <c r="E28" i="29"/>
  <c r="F34" i="29"/>
  <c r="J23" i="11"/>
  <c r="J22" i="11"/>
  <c r="J21" i="11"/>
  <c r="J20" i="11"/>
  <c r="J19" i="11"/>
  <c r="G8" i="11"/>
  <c r="G11" i="11"/>
  <c r="G25" i="11" s="1"/>
  <c r="G47" i="11" s="1"/>
  <c r="G14" i="11"/>
  <c r="H8" i="11"/>
  <c r="J8" i="11" s="1"/>
  <c r="I8" i="11"/>
  <c r="H11" i="11"/>
  <c r="I11" i="11"/>
  <c r="H14" i="11"/>
  <c r="I14" i="11"/>
  <c r="D98" i="10"/>
  <c r="E98" i="10"/>
  <c r="E99" i="10" s="1"/>
  <c r="D91" i="10"/>
  <c r="E85" i="10"/>
  <c r="D85" i="10"/>
  <c r="C85" i="10"/>
  <c r="C91" i="10" s="1"/>
  <c r="C98" i="10" s="1"/>
  <c r="E56" i="10"/>
  <c r="D56" i="10"/>
  <c r="D43" i="10"/>
  <c r="C43" i="10"/>
  <c r="D97" i="10"/>
  <c r="D66" i="10"/>
  <c r="C66" i="10"/>
  <c r="D61" i="10"/>
  <c r="C55" i="10"/>
  <c r="D31" i="10"/>
  <c r="D29" i="10"/>
  <c r="C29" i="10"/>
  <c r="C31" i="10"/>
  <c r="D11" i="10"/>
  <c r="D17" i="10" s="1"/>
  <c r="C11" i="10"/>
  <c r="C17" i="10"/>
  <c r="C69" i="10" s="1"/>
  <c r="E81" i="35"/>
  <c r="F81" i="35" s="1"/>
  <c r="D120" i="35"/>
  <c r="C120" i="35"/>
  <c r="D113" i="35"/>
  <c r="C113" i="35"/>
  <c r="D95" i="35"/>
  <c r="C95" i="35"/>
  <c r="D86" i="35"/>
  <c r="D96" i="35" s="1"/>
  <c r="C86" i="35"/>
  <c r="C96" i="35" s="1"/>
  <c r="D81" i="35"/>
  <c r="C81" i="35"/>
  <c r="D72" i="35"/>
  <c r="C72" i="35"/>
  <c r="D58" i="35"/>
  <c r="C58" i="35"/>
  <c r="D48" i="35"/>
  <c r="F48" i="35" s="1"/>
  <c r="C48" i="35"/>
  <c r="C49" i="35" s="1"/>
  <c r="D42" i="35"/>
  <c r="C42" i="35"/>
  <c r="D39" i="35"/>
  <c r="C39" i="35"/>
  <c r="D31" i="35"/>
  <c r="C31" i="35"/>
  <c r="D28" i="35"/>
  <c r="C28" i="35"/>
  <c r="D22" i="35"/>
  <c r="C22" i="35"/>
  <c r="D18" i="35"/>
  <c r="D23" i="35"/>
  <c r="C18" i="35"/>
  <c r="C23" i="35" s="1"/>
  <c r="C121" i="35" s="1"/>
  <c r="E20" i="1"/>
  <c r="E18" i="1"/>
  <c r="E19" i="1"/>
  <c r="C24" i="1"/>
  <c r="B24" i="1"/>
  <c r="B26" i="1"/>
  <c r="C14" i="1"/>
  <c r="C16" i="1" s="1"/>
  <c r="B14" i="1"/>
  <c r="B16" i="1" s="1"/>
  <c r="J33" i="11"/>
  <c r="J35" i="11"/>
  <c r="J36" i="11"/>
  <c r="J38" i="11"/>
  <c r="J39" i="11"/>
  <c r="I37" i="11"/>
  <c r="J37" i="11" s="1"/>
  <c r="I31" i="11"/>
  <c r="J31" i="11" s="1"/>
  <c r="I34" i="11"/>
  <c r="I30" i="11" s="1"/>
  <c r="F8" i="29"/>
  <c r="H31" i="11"/>
  <c r="H34" i="11"/>
  <c r="H30" i="11" s="1"/>
  <c r="G34" i="11"/>
  <c r="G37" i="11"/>
  <c r="G31" i="11"/>
  <c r="G30" i="11" s="1"/>
  <c r="J13" i="11"/>
  <c r="F35" i="29"/>
  <c r="F37" i="29"/>
  <c r="F38" i="29"/>
  <c r="C28" i="29"/>
  <c r="C8" i="39"/>
  <c r="C11" i="39"/>
  <c r="C12" i="39"/>
  <c r="C20" i="39"/>
  <c r="C62" i="37"/>
  <c r="C86" i="37" s="1"/>
  <c r="C94" i="37" s="1"/>
  <c r="B62" i="37"/>
  <c r="C42" i="37"/>
  <c r="C48" i="37"/>
  <c r="B42" i="37"/>
  <c r="B48" i="37"/>
  <c r="C47" i="37"/>
  <c r="B47" i="37"/>
  <c r="D34" i="38"/>
  <c r="D40" i="38" s="1"/>
  <c r="B34" i="38"/>
  <c r="F81" i="10"/>
  <c r="C22" i="29"/>
  <c r="D22" i="29"/>
  <c r="C15" i="29"/>
  <c r="D15" i="29"/>
  <c r="F25" i="29"/>
  <c r="F29" i="29"/>
  <c r="F30" i="29"/>
  <c r="F32" i="29"/>
  <c r="F33" i="29"/>
  <c r="F60" i="35"/>
  <c r="H37" i="11"/>
  <c r="H45" i="11" s="1"/>
  <c r="H47" i="11" s="1"/>
  <c r="E22" i="29"/>
  <c r="E39" i="29" s="1"/>
  <c r="C30" i="37"/>
  <c r="C39" i="37" s="1"/>
  <c r="B30" i="37"/>
  <c r="B39" i="37" s="1"/>
  <c r="B139" i="37"/>
  <c r="B132" i="37"/>
  <c r="B133" i="37" s="1"/>
  <c r="B123" i="37"/>
  <c r="B112" i="37"/>
  <c r="B102" i="37"/>
  <c r="B85" i="37"/>
  <c r="B20" i="37"/>
  <c r="B16" i="37"/>
  <c r="B10" i="37"/>
  <c r="B24" i="37" s="1"/>
  <c r="C9" i="38"/>
  <c r="D9" i="38"/>
  <c r="D29" i="38" s="1"/>
  <c r="C47" i="38"/>
  <c r="B17" i="38"/>
  <c r="E42" i="35"/>
  <c r="F20" i="35"/>
  <c r="F11" i="35"/>
  <c r="F17" i="35"/>
  <c r="F19" i="35"/>
  <c r="E20" i="10"/>
  <c r="F20" i="10"/>
  <c r="E15" i="29"/>
  <c r="F23" i="29"/>
  <c r="F10" i="29"/>
  <c r="J9" i="11"/>
  <c r="J12" i="11"/>
  <c r="J15" i="11"/>
  <c r="J16" i="11"/>
  <c r="J17" i="11"/>
  <c r="J18" i="11"/>
  <c r="E31" i="35"/>
  <c r="F31" i="35" s="1"/>
  <c r="B8" i="39"/>
  <c r="C26" i="38"/>
  <c r="D26" i="38"/>
  <c r="C17" i="38"/>
  <c r="C29" i="38" s="1"/>
  <c r="D17" i="38"/>
  <c r="B44" i="38"/>
  <c r="B46" i="38"/>
  <c r="D44" i="38"/>
  <c r="D46" i="38"/>
  <c r="F74" i="35"/>
  <c r="E28" i="35"/>
  <c r="E49" i="35" s="1"/>
  <c r="F28" i="35"/>
  <c r="F7" i="29"/>
  <c r="E67" i="10"/>
  <c r="F67" i="10"/>
  <c r="E43" i="10"/>
  <c r="F43" i="10"/>
  <c r="F30" i="10"/>
  <c r="F33" i="10"/>
  <c r="F35" i="10"/>
  <c r="F23" i="10"/>
  <c r="F24" i="10"/>
  <c r="F27" i="10"/>
  <c r="F7" i="10"/>
  <c r="F8" i="10"/>
  <c r="F9" i="10"/>
  <c r="F5" i="10"/>
  <c r="J32" i="11"/>
  <c r="F24" i="29"/>
  <c r="F6" i="29"/>
  <c r="F108" i="35"/>
  <c r="F84" i="35"/>
  <c r="F85" i="35"/>
  <c r="F80" i="35"/>
  <c r="F75" i="35"/>
  <c r="F77" i="35"/>
  <c r="F69" i="35"/>
  <c r="F64" i="35"/>
  <c r="F57" i="35"/>
  <c r="F47" i="35"/>
  <c r="F37" i="35"/>
  <c r="F38" i="35"/>
  <c r="F43" i="35"/>
  <c r="F21" i="35"/>
  <c r="F24" i="35"/>
  <c r="F26" i="35"/>
  <c r="F29" i="35"/>
  <c r="F30" i="35"/>
  <c r="F32" i="35"/>
  <c r="F34" i="35"/>
  <c r="F35" i="35"/>
  <c r="F5" i="35"/>
  <c r="E113" i="35"/>
  <c r="F113" i="35" s="1"/>
  <c r="E95" i="35"/>
  <c r="E86" i="35"/>
  <c r="F86" i="35"/>
  <c r="E72" i="35"/>
  <c r="F72" i="35" s="1"/>
  <c r="E58" i="35"/>
  <c r="F58" i="35" s="1"/>
  <c r="E48" i="35"/>
  <c r="E39" i="35"/>
  <c r="F39" i="35"/>
  <c r="E22" i="35"/>
  <c r="F22" i="35" s="1"/>
  <c r="E18" i="35"/>
  <c r="E23" i="35" s="1"/>
  <c r="K22" i="19"/>
  <c r="K23" i="19"/>
  <c r="K24" i="19"/>
  <c r="K21" i="19"/>
  <c r="K9" i="19"/>
  <c r="K10" i="19"/>
  <c r="K11" i="19"/>
  <c r="K12" i="19"/>
  <c r="K14" i="19"/>
  <c r="K8" i="19"/>
  <c r="F9" i="19"/>
  <c r="F10" i="19"/>
  <c r="F8" i="19"/>
  <c r="E62" i="10"/>
  <c r="E49" i="10"/>
  <c r="E29" i="10"/>
  <c r="E31" i="10"/>
  <c r="F31" i="10" s="1"/>
  <c r="E11" i="10"/>
  <c r="F11" i="10" s="1"/>
  <c r="E25" i="1"/>
  <c r="E17" i="1"/>
  <c r="E15" i="1"/>
  <c r="E7" i="1"/>
  <c r="E8" i="1"/>
  <c r="E9" i="1"/>
  <c r="E10" i="1"/>
  <c r="E11" i="1"/>
  <c r="E12" i="1"/>
  <c r="E6" i="1"/>
  <c r="D24" i="1"/>
  <c r="D26" i="1" s="1"/>
  <c r="E26" i="1" s="1"/>
  <c r="E24" i="1"/>
  <c r="D14" i="1"/>
  <c r="D16" i="1" s="1"/>
  <c r="E14" i="1"/>
  <c r="C132" i="37"/>
  <c r="C123" i="37"/>
  <c r="C85" i="37"/>
  <c r="C20" i="37"/>
  <c r="C16" i="37"/>
  <c r="C10" i="37"/>
  <c r="D39" i="38"/>
  <c r="B39" i="38"/>
  <c r="B40" i="38" s="1"/>
  <c r="B26" i="38"/>
  <c r="D22" i="38"/>
  <c r="B22" i="38"/>
  <c r="B9" i="38"/>
  <c r="B29" i="38" s="1"/>
  <c r="B41" i="38" s="1"/>
  <c r="B47" i="38" s="1"/>
  <c r="B11" i="39"/>
  <c r="B12" i="39" s="1"/>
  <c r="B20" i="39" s="1"/>
  <c r="C139" i="37"/>
  <c r="C140" i="37" s="1"/>
  <c r="C112" i="37"/>
  <c r="C102" i="37"/>
  <c r="J27" i="19"/>
  <c r="J17" i="19"/>
  <c r="J29" i="19" s="1"/>
  <c r="K29" i="19" s="1"/>
  <c r="E27" i="19"/>
  <c r="F27" i="19" s="1"/>
  <c r="E17" i="19"/>
  <c r="E29" i="19" s="1"/>
  <c r="F29" i="19" s="1"/>
  <c r="C26" i="1"/>
  <c r="C27" i="19"/>
  <c r="C17" i="19"/>
  <c r="C29" i="19" s="1"/>
  <c r="B27" i="19"/>
  <c r="B29" i="19" s="1"/>
  <c r="B17" i="19"/>
  <c r="C18" i="8"/>
  <c r="B21" i="8"/>
  <c r="C21" i="8" s="1"/>
  <c r="C26" i="8" s="1"/>
  <c r="H27" i="19"/>
  <c r="H17" i="19"/>
  <c r="H29" i="19" s="1"/>
  <c r="I27" i="19"/>
  <c r="K27" i="19" s="1"/>
  <c r="I17" i="19"/>
  <c r="E17" i="10"/>
  <c r="C133" i="37"/>
  <c r="B86" i="37"/>
  <c r="B94" i="37" s="1"/>
  <c r="C24" i="37"/>
  <c r="K17" i="19"/>
  <c r="I29" i="19"/>
  <c r="D39" i="29"/>
  <c r="C39" i="29"/>
  <c r="H7" i="11"/>
  <c r="J7" i="11" s="1"/>
  <c r="G45" i="11"/>
  <c r="J34" i="11"/>
  <c r="J11" i="11"/>
  <c r="J14" i="11"/>
  <c r="I25" i="11"/>
  <c r="J25" i="11" s="1"/>
  <c r="G7" i="11"/>
  <c r="H25" i="11"/>
  <c r="I7" i="11"/>
  <c r="E91" i="10"/>
  <c r="F91" i="10"/>
  <c r="F29" i="10"/>
  <c r="E69" i="10"/>
  <c r="C97" i="10"/>
  <c r="F18" i="35"/>
  <c r="F98" i="10"/>
  <c r="F20" i="40"/>
  <c r="F22" i="40"/>
  <c r="F14" i="42"/>
  <c r="D41" i="38" l="1"/>
  <c r="D47" i="38" s="1"/>
  <c r="C99" i="10"/>
  <c r="B140" i="37"/>
  <c r="C97" i="35"/>
  <c r="D69" i="10"/>
  <c r="F69" i="10" s="1"/>
  <c r="F17" i="10"/>
  <c r="D121" i="35"/>
  <c r="G20" i="40"/>
  <c r="G22" i="40" s="1"/>
  <c r="E97" i="35"/>
  <c r="D99" i="10"/>
  <c r="F99" i="10" s="1"/>
  <c r="G10" i="40"/>
  <c r="G12" i="40" s="1"/>
  <c r="F23" i="35"/>
  <c r="E16" i="1"/>
  <c r="B26" i="8"/>
  <c r="F17" i="19"/>
  <c r="D49" i="35"/>
  <c r="F49" i="35" s="1"/>
  <c r="E96" i="35"/>
  <c r="E120" i="35"/>
  <c r="F120" i="35" s="1"/>
  <c r="I45" i="11"/>
  <c r="J45" i="11" s="1"/>
  <c r="E121" i="35" l="1"/>
  <c r="F121" i="35" s="1"/>
  <c r="I47" i="11"/>
  <c r="J47" i="11" s="1"/>
  <c r="D97" i="35"/>
  <c r="F97" i="35" s="1"/>
</calcChain>
</file>

<file path=xl/sharedStrings.xml><?xml version="1.0" encoding="utf-8"?>
<sst xmlns="http://schemas.openxmlformats.org/spreadsheetml/2006/main" count="1211" uniqueCount="947">
  <si>
    <t>Önkormányzati szinten az alábbi közvetett támogatások szerepelnek a költségvetésben:</t>
  </si>
  <si>
    <r>
      <t xml:space="preserve">a)          </t>
    </r>
    <r>
      <rPr>
        <sz val="14"/>
        <color indexed="8"/>
        <rFont val="Times New Roman"/>
        <family val="1"/>
        <charset val="238"/>
      </rPr>
      <t xml:space="preserve">ellátottak térítési díjának, illetve kártérítésének méltányossági alapon történő elengedésének összege: </t>
    </r>
  </si>
  <si>
    <r>
      <t xml:space="preserve">b)          </t>
    </r>
    <r>
      <rPr>
        <sz val="14"/>
        <color indexed="8"/>
        <rFont val="Times New Roman"/>
        <family val="1"/>
        <charset val="238"/>
      </rPr>
      <t xml:space="preserve">lakosság részére lakásépítéshez, lakásfelújításhoz nyújtott kölcsönök elengedésének összege: </t>
    </r>
  </si>
  <si>
    <r>
      <t xml:space="preserve">c)           </t>
    </r>
    <r>
      <rPr>
        <sz val="14"/>
        <color indexed="8"/>
        <rFont val="Times New Roman"/>
        <family val="1"/>
        <charset val="238"/>
      </rPr>
      <t>helyi adónál, gépjárműadónál biztosított kedvezmény, mentesség összege adónemenként</t>
    </r>
  </si>
  <si>
    <r>
      <t xml:space="preserve">d)          </t>
    </r>
    <r>
      <rPr>
        <sz val="14"/>
        <color indexed="8"/>
        <rFont val="Times New Roman"/>
        <family val="1"/>
        <charset val="238"/>
      </rPr>
      <t xml:space="preserve">helyiségek, eszközök hasznosításából származó bevételből nyújtott kedvezmény, mentesség összege: </t>
    </r>
  </si>
  <si>
    <t xml:space="preserve">              gépjárműadó: </t>
  </si>
  <si>
    <t xml:space="preserve">              mely a tv. szerint kötelezően biztosítandó mentességeket és kedvezményeket jelenti</t>
  </si>
  <si>
    <r>
      <t xml:space="preserve">e)         </t>
    </r>
    <r>
      <rPr>
        <sz val="14"/>
        <color indexed="8"/>
        <rFont val="Times New Roman"/>
        <family val="1"/>
        <charset val="238"/>
      </rPr>
      <t xml:space="preserve"> egyéb nyújtott kedvezmény, vagy kölcsön elengedésének összege:</t>
    </r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</si>
  <si>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</si>
  <si>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</si>
  <si>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</si>
  <si>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</si>
  <si>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</si>
  <si>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</si>
  <si>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</si>
  <si>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</si>
  <si>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</si>
  <si>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</si>
  <si>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</si>
  <si>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</si>
  <si>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</si>
  <si>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</si>
  <si>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</si>
  <si>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</si>
  <si>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</si>
  <si>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</si>
  <si>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</si>
  <si>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</si>
  <si>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</si>
  <si>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</si>
  <si>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</si>
  <si>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</si>
  <si>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</si>
  <si>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</si>
  <si>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</si>
  <si>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 xml:space="preserve"> ELŐIRÁNYZATOK</t>
  </si>
  <si>
    <t>Település üzemeltetés kiadásai</t>
  </si>
  <si>
    <t>Beruházási kiadások összesen:</t>
  </si>
  <si>
    <t>Víz termelés-kezelés-ellátás</t>
  </si>
  <si>
    <t>Szennyvíz gyűjtése, tisztítása, elhelyezése</t>
  </si>
  <si>
    <t>Felújítási kiadások összesen:</t>
  </si>
  <si>
    <t>Egyéb felhalmozási kiadások</t>
  </si>
  <si>
    <t>ÖNKORMÁNYZATI ELŐIRÁNYZATOK</t>
  </si>
  <si>
    <t>MINDÖSSZESEN</t>
  </si>
  <si>
    <t>eredeti ei.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</si>
  <si>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</si>
  <si>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</si>
  <si>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</si>
  <si>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</si>
  <si>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</si>
  <si>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</si>
  <si>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</si>
  <si>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</si>
  <si>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</si>
  <si>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</si>
  <si>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</si>
  <si>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</si>
  <si>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</si>
  <si>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</si>
  <si>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</si>
  <si>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</si>
  <si>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</si>
  <si>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</si>
  <si>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</si>
  <si>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</si>
  <si>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</si>
  <si>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</si>
  <si>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K44</t>
  </si>
  <si>
    <t>K48</t>
  </si>
  <si>
    <t>K4</t>
  </si>
  <si>
    <t>K506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</si>
  <si>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</si>
  <si>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</si>
  <si>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</si>
  <si>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</si>
  <si>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</si>
  <si>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</si>
  <si>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</si>
  <si>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</si>
  <si>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</si>
  <si>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</si>
  <si>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</si>
  <si>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</si>
  <si>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</si>
  <si>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</si>
  <si>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</si>
  <si>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</si>
  <si>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</si>
  <si>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</si>
  <si>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</si>
  <si>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</si>
  <si>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</si>
  <si>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</si>
  <si>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</si>
  <si>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</si>
  <si>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</si>
  <si>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</si>
  <si>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</si>
  <si>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</si>
  <si>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</si>
  <si>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</si>
  <si>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</si>
  <si>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</si>
  <si>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</si>
  <si>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</si>
  <si>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</si>
  <si>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</si>
  <si>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</si>
  <si>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</si>
  <si>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</si>
  <si>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</si>
  <si>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</si>
  <si>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</si>
  <si>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</si>
  <si>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</si>
  <si>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</si>
  <si>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</si>
  <si>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</si>
  <si>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</si>
  <si>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</si>
  <si>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</si>
  <si>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</si>
  <si>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</si>
  <si>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</si>
  <si>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</si>
  <si>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</si>
  <si>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</si>
  <si>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</si>
  <si>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</si>
  <si>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</si>
  <si>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</si>
  <si>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</si>
  <si>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</si>
  <si>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</si>
  <si>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</si>
  <si>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</si>
  <si>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</si>
  <si>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</si>
  <si>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</si>
  <si>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</si>
  <si>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</si>
  <si>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</si>
  <si>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</si>
  <si>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</si>
  <si>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</si>
  <si>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</si>
  <si>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</si>
  <si>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</si>
  <si>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</si>
  <si>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</si>
  <si>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</si>
  <si>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</si>
  <si>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</si>
  <si>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</si>
  <si>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</si>
  <si>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</si>
  <si>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</si>
  <si>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</si>
  <si>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</si>
  <si>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</si>
  <si>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</si>
  <si>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</si>
  <si>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</si>
  <si>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</si>
  <si>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</si>
  <si>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</si>
  <si>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</si>
  <si>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</si>
  <si>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</si>
  <si>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</si>
  <si>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</si>
  <si>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</si>
  <si>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</si>
  <si>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</si>
  <si>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</si>
  <si>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</si>
  <si>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</si>
  <si>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</si>
  <si>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</si>
  <si>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</si>
  <si>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</si>
  <si>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</si>
  <si>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</si>
  <si>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</si>
  <si>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</si>
  <si>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Ellátottak pénzbeli juttatásai </t>
  </si>
  <si>
    <t>Egyéb működési célú támogatások államháztartáson belülre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</si>
  <si>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</si>
  <si>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</si>
  <si>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</si>
  <si>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</si>
  <si>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</si>
  <si>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</si>
  <si>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</si>
  <si>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</si>
  <si>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</si>
  <si>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</si>
  <si>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</si>
  <si>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</si>
  <si>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</si>
  <si>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</si>
  <si>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</si>
  <si>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</si>
  <si>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</si>
  <si>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</si>
  <si>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</si>
  <si>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</si>
  <si>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</si>
  <si>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</si>
  <si>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</si>
  <si>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</si>
  <si>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</si>
  <si>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</si>
  <si>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</si>
  <si>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</si>
  <si>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</si>
  <si>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</si>
  <si>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</si>
  <si>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</si>
  <si>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</si>
  <si>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</si>
  <si>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</si>
  <si>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</si>
  <si>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</si>
  <si>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</si>
  <si>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</si>
  <si>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</si>
  <si>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</si>
  <si>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</si>
  <si>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</si>
  <si>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</si>
  <si>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</si>
  <si>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</si>
  <si>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</si>
  <si>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</si>
  <si>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</si>
  <si>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</si>
  <si>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</si>
  <si>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</si>
  <si>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</si>
  <si>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</si>
  <si>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</si>
  <si>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</si>
  <si>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</si>
  <si>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</si>
  <si>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</si>
  <si>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</si>
  <si>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</si>
  <si>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</si>
  <si>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</si>
  <si>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</si>
  <si>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Önkormányzat </t>
  </si>
  <si>
    <t>Összesen</t>
  </si>
  <si>
    <t>Önkormányzat</t>
  </si>
  <si>
    <t>BEVÉTELEK</t>
  </si>
  <si>
    <t>KIADÁSOK</t>
  </si>
  <si>
    <t>Működést szolgáló bevételek</t>
  </si>
  <si>
    <t>Működési kiadások</t>
  </si>
  <si>
    <t>Személyi juttatások</t>
  </si>
  <si>
    <t>Munkakadókat terhelő járulék</t>
  </si>
  <si>
    <t>Működési bevételek összesen</t>
  </si>
  <si>
    <t>Működési kiadások összesen</t>
  </si>
  <si>
    <t>Felhalmozást szolgáló bevételek</t>
  </si>
  <si>
    <t>Felhalmozási kiadások</t>
  </si>
  <si>
    <t>Felújítási kiadások</t>
  </si>
  <si>
    <t>Beruházási kiadások</t>
  </si>
  <si>
    <t>Felhalmozási bevételek összesen</t>
  </si>
  <si>
    <t>Felhalmozási kiadások összesen</t>
  </si>
  <si>
    <t>BEVÉTELEK MINDÖSSZESEN</t>
  </si>
  <si>
    <t>KIADÁSOK MINDÖSSZESEN</t>
  </si>
  <si>
    <t>Dologi kiadások</t>
  </si>
  <si>
    <t>Ellátottak pénzbeli juttatásai</t>
  </si>
  <si>
    <t>Egyéb működési kiadások</t>
  </si>
  <si>
    <t>Beruházási kiadások előzetes ÁFÁ-ja</t>
  </si>
  <si>
    <t>Felújítási előzetes ÁFÁ-ja</t>
  </si>
  <si>
    <t>Intézményfinanszírozás</t>
  </si>
  <si>
    <t>Felhalmozási célú támogatások államháztartáson belülről</t>
  </si>
  <si>
    <t>Közhatalmi bevételek</t>
  </si>
  <si>
    <t>Felhalmozási bevételek</t>
  </si>
  <si>
    <t>Működési célú átvett pénzeszközök</t>
  </si>
  <si>
    <t>Felhalmozási célú átvett pénzeszközök</t>
  </si>
  <si>
    <t>Előző évi pénzmaradvány igénybevétele</t>
  </si>
  <si>
    <t>alpolgármester, főpolgármester-helyettes, megyei közgyűlés elnöke</t>
  </si>
  <si>
    <t>egyéb, az önkormányzat rendeletében megállapított juttatás</t>
  </si>
  <si>
    <t xml:space="preserve"> - Újszülöttek családjának támogatása</t>
  </si>
  <si>
    <t xml:space="preserve">Egyéb nem intézményi ellátások </t>
  </si>
  <si>
    <t xml:space="preserve">Egyéb működési célú támogatások államháztartáson kívülre </t>
  </si>
  <si>
    <t>Befektetési c.értékpapír beváltása,értékesítése</t>
  </si>
  <si>
    <t>Viziközmű vagyonon végzett beruházás szükség szerint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</si>
  <si>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</si>
  <si>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</si>
  <si>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</si>
  <si>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</si>
  <si>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</si>
  <si>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</si>
  <si>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</si>
  <si>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</si>
  <si>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</si>
  <si>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</si>
  <si>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</si>
  <si>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</si>
  <si>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</si>
  <si>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</si>
  <si>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</si>
  <si>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</si>
  <si>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</si>
  <si>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</si>
  <si>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</si>
  <si>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</si>
  <si>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</si>
  <si>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</si>
  <si>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</si>
  <si>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</si>
  <si>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</si>
  <si>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</si>
  <si>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</si>
  <si>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</si>
  <si>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</si>
  <si>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</si>
  <si>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</si>
  <si>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</si>
  <si>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</si>
  <si>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</si>
  <si>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</si>
  <si>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</si>
  <si>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</si>
  <si>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</si>
  <si>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</si>
  <si>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</si>
  <si>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</si>
  <si>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</si>
  <si>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</si>
  <si>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</si>
  <si>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</si>
  <si>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</si>
  <si>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</si>
  <si>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</si>
  <si>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</si>
  <si>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</si>
  <si>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</si>
  <si>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</si>
  <si>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</si>
  <si>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</si>
  <si>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</si>
  <si>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</si>
  <si>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</si>
  <si>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</si>
  <si>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</si>
  <si>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</si>
  <si>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</si>
  <si>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</si>
  <si>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</si>
  <si>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</si>
  <si>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</si>
  <si>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</si>
  <si>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</si>
  <si>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</si>
  <si>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</si>
  <si>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</si>
  <si>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</si>
  <si>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</si>
  <si>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</si>
  <si>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</si>
  <si>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</si>
  <si>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</si>
  <si>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</si>
  <si>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</si>
  <si>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</si>
  <si>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</si>
  <si>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</si>
  <si>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</si>
  <si>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</si>
  <si>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</si>
  <si>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</si>
  <si>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</si>
  <si>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</si>
  <si>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</si>
  <si>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</si>
  <si>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</si>
  <si>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</si>
  <si>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</si>
  <si>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</si>
  <si>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</si>
  <si>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</si>
  <si>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</si>
  <si>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</si>
  <si>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</si>
  <si>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</si>
  <si>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</si>
  <si>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</si>
  <si>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</si>
  <si>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</si>
  <si>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</si>
  <si>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</si>
  <si>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</si>
  <si>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</si>
  <si>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</si>
  <si>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</si>
  <si>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</si>
  <si>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</si>
  <si>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</si>
  <si>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</si>
  <si>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</si>
  <si>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Működési célú garancia- és kezességvállalásból származó kifizetés államháztartáson kívülre</t>
  </si>
  <si>
    <t>K507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</si>
  <si>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</si>
  <si>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</si>
  <si>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</si>
  <si>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</si>
  <si>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</si>
  <si>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</si>
  <si>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Tartalékok-általános</t>
  </si>
  <si>
    <t>K512</t>
  </si>
  <si>
    <t>Tartalékok-cél</t>
  </si>
  <si>
    <t xml:space="preserve">Egyéb működési célú kiadások 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</si>
  <si>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</si>
  <si>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</si>
  <si>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</si>
  <si>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</si>
  <si>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</si>
  <si>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</si>
  <si>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</si>
  <si>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</si>
  <si>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</si>
  <si>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</si>
  <si>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</si>
  <si>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</si>
  <si>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</si>
  <si>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</si>
  <si>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</si>
  <si>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</si>
  <si>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</si>
  <si>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</si>
  <si>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</si>
  <si>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</si>
  <si>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</si>
  <si>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</si>
  <si>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</si>
  <si>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</si>
  <si>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</si>
  <si>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</si>
  <si>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</si>
  <si>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</si>
  <si>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</si>
  <si>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</si>
  <si>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</si>
  <si>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</si>
  <si>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</si>
  <si>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</si>
  <si>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</si>
  <si>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</si>
  <si>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</si>
  <si>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</si>
  <si>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</si>
  <si>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</si>
  <si>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</si>
  <si>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</si>
  <si>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</si>
  <si>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</si>
  <si>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</si>
  <si>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</si>
  <si>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</si>
  <si>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</si>
  <si>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</si>
  <si>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</si>
  <si>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</si>
  <si>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</si>
  <si>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</si>
  <si>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</si>
  <si>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</si>
  <si>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</si>
  <si>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</si>
  <si>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</si>
  <si>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</si>
  <si>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</si>
  <si>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</si>
  <si>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</si>
  <si>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</si>
  <si>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</si>
  <si>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</si>
  <si>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</si>
  <si>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</si>
  <si>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</si>
  <si>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</si>
  <si>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</si>
  <si>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</si>
  <si>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</si>
  <si>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</si>
  <si>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</si>
  <si>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</si>
  <si>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</si>
  <si>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</si>
  <si>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</si>
  <si>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</si>
  <si>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</si>
  <si>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</si>
  <si>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</si>
  <si>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</si>
  <si>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</si>
  <si>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</si>
  <si>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</si>
  <si>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</si>
  <si>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</si>
  <si>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</si>
  <si>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</si>
  <si>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</si>
  <si>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</si>
  <si>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</si>
  <si>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Működési célú visszatérítendő támogatások, kölcsönök nyújtása áht-n.kívülre</t>
  </si>
  <si>
    <t>Viziközmű vagyonon végzett felújítás szükség szerint</t>
  </si>
  <si>
    <t>önkormányzati segély  "átmeneti segély"</t>
  </si>
  <si>
    <t>önkormányzati segély  "temetési segély"</t>
  </si>
  <si>
    <t>Vöröskereszt támogatása</t>
  </si>
  <si>
    <t>BERUHÁZÁSI kiadások</t>
  </si>
  <si>
    <t>B64</t>
  </si>
  <si>
    <t>B65</t>
  </si>
  <si>
    <t>Működési célú visszatérítendő támogatások, kölcsönök visszatérülése áht-n kívülről</t>
  </si>
  <si>
    <t>Működési célú visszatérítendő támogatások, kölcsönök visszatérülése áht-n belülről</t>
  </si>
  <si>
    <t>Egyéb működési célú átvett pénzeszközök áht-n kívülről</t>
  </si>
  <si>
    <t>Egyéb működési célú átvett pénzeszközök áht-n belülről</t>
  </si>
  <si>
    <t>Áht-n belüli megelőlegezés</t>
  </si>
  <si>
    <t>Áht-n belüli megelőlegezés visszafizetése</t>
  </si>
  <si>
    <t>Önkormányzati vagyonnnal való gazdálkodás</t>
  </si>
  <si>
    <r>
      <t xml:space="preserve">FELÚJÍTÁSI </t>
    </r>
    <r>
      <rPr>
        <sz val="11"/>
        <rFont val="Times New Roman"/>
        <family val="1"/>
        <charset val="238"/>
      </rPr>
      <t>kiadások</t>
    </r>
  </si>
  <si>
    <t xml:space="preserve"> </t>
  </si>
  <si>
    <t>Teljesítés</t>
  </si>
  <si>
    <t>Teljesítés %-a</t>
  </si>
  <si>
    <t>Módosítások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</si>
  <si>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</si>
  <si>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</si>
  <si>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</si>
  <si>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</si>
  <si>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</si>
  <si>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</si>
  <si>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</si>
  <si>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</si>
  <si>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</si>
  <si>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</si>
  <si>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</si>
  <si>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</si>
  <si>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</si>
  <si>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</si>
  <si>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</si>
  <si>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</si>
  <si>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</si>
  <si>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</si>
  <si>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</si>
  <si>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</si>
  <si>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</si>
  <si>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</si>
  <si>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</si>
  <si>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</si>
  <si>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</si>
  <si>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</si>
  <si>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</si>
  <si>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</si>
  <si>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</si>
  <si>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</si>
  <si>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</si>
  <si>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</si>
  <si>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</si>
  <si>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</si>
  <si>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</si>
  <si>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</si>
  <si>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</si>
  <si>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</si>
  <si>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</si>
  <si>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</si>
  <si>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</si>
  <si>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</si>
  <si>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</si>
  <si>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</si>
  <si>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</si>
  <si>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</si>
  <si>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</si>
  <si>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</si>
  <si>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</si>
  <si>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</si>
  <si>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</si>
  <si>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</si>
  <si>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</si>
  <si>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</si>
  <si>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</si>
  <si>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</si>
  <si>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</si>
  <si>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</si>
  <si>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</si>
  <si>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</si>
  <si>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</si>
  <si>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</si>
  <si>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</si>
  <si>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</si>
  <si>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</si>
  <si>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</si>
  <si>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</si>
  <si>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</si>
  <si>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</si>
  <si>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</si>
  <si>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</si>
  <si>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</si>
  <si>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</si>
  <si>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</si>
  <si>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</si>
  <si>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</si>
  <si>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</si>
  <si>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</si>
  <si>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</si>
  <si>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</si>
  <si>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</si>
  <si>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</si>
  <si>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</si>
  <si>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</si>
  <si>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</si>
  <si>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</si>
  <si>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</si>
  <si>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</si>
  <si>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</si>
  <si>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</si>
  <si>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</si>
  <si>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</si>
  <si>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</si>
  <si>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</si>
  <si>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</si>
  <si>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</si>
  <si>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</si>
  <si>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</si>
  <si>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</si>
  <si>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</si>
  <si>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</si>
  <si>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</si>
  <si>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</si>
  <si>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</si>
  <si>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</si>
  <si>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</si>
  <si>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</si>
  <si>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</si>
  <si>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</si>
  <si>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</si>
  <si>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</si>
  <si>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</si>
  <si>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</si>
  <si>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</si>
  <si>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</si>
  <si>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</si>
  <si>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</si>
  <si>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</si>
  <si>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</si>
  <si>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</si>
  <si>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</si>
  <si>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>KÖLTSÉGVETÉSI SZERV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</si>
  <si>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</si>
  <si>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</si>
  <si>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</si>
  <si>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</si>
  <si>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</si>
  <si>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</si>
  <si>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</si>
  <si>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</si>
  <si>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</si>
  <si>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</si>
  <si>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</si>
  <si>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</si>
  <si>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</si>
  <si>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</si>
  <si>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</si>
  <si>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</si>
  <si>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</si>
  <si>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</si>
  <si>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</si>
  <si>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</si>
  <si>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</si>
  <si>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</si>
  <si>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</si>
  <si>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</si>
  <si>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</si>
  <si>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</si>
  <si>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</si>
  <si>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</si>
  <si>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</si>
  <si>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</si>
  <si>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</si>
  <si>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</si>
  <si>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</si>
  <si>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</si>
  <si>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</si>
  <si>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</si>
  <si>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</si>
  <si>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</si>
  <si>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</si>
  <si>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</si>
  <si>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</si>
  <si>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</si>
  <si>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</si>
  <si>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</si>
  <si>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</si>
  <si>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</si>
  <si>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</si>
  <si>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</si>
  <si>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</si>
  <si>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</si>
  <si>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</si>
  <si>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</si>
  <si>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</si>
  <si>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</si>
  <si>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</si>
  <si>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</si>
  <si>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</si>
  <si>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</si>
  <si>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</si>
  <si>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</si>
  <si>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D/III/1f        - ebből: túlfizetések, téves és visszajáró kifizetések</t>
  </si>
  <si>
    <t>H/III/8        Letétre, megőrzésre, fedezetkezelésre átvett pénzeszközök, biztosítékok</t>
  </si>
  <si>
    <t>Fertőboz Község Önkormányzata</t>
  </si>
  <si>
    <t xml:space="preserve">  </t>
  </si>
  <si>
    <t>Tartalék</t>
  </si>
  <si>
    <t>K513</t>
  </si>
  <si>
    <t>B411</t>
  </si>
  <si>
    <t>Biztosító által fizetett kártérítés</t>
  </si>
  <si>
    <t>B74</t>
  </si>
  <si>
    <t xml:space="preserve">mód. ei. </t>
  </si>
  <si>
    <t>módosított ei.</t>
  </si>
  <si>
    <t xml:space="preserve">Pereszteg Orvosi ügyelet  </t>
  </si>
  <si>
    <t>TÖOSZ tagdíj</t>
  </si>
  <si>
    <t>mód. ei.</t>
  </si>
  <si>
    <t>E/I Más előzetesen felszámított nem levonható általános forgalmi adó</t>
  </si>
  <si>
    <t>09       Különféle egyéb eredményszemléletű bevételek</t>
  </si>
  <si>
    <t>08       Felhalmozási célú támogatások eredményszemléletű bevételei</t>
  </si>
  <si>
    <t>Önkormányzati vagyonnal való gazdálkodás</t>
  </si>
  <si>
    <t>BURSA ösztöndíj</t>
  </si>
  <si>
    <t>Támogatások nyújtás   ( Ft)</t>
  </si>
  <si>
    <t>Lakosságnak juttatott támogatások, szociális, rászorultsági jellegű ellátások (Ft)</t>
  </si>
  <si>
    <t>Önkéntes Tűzoltó Egyesület Nagycenk</t>
  </si>
  <si>
    <t>MŰKÖDÉSI ÉS FELHALMOZÁSI CÉLÚ BEVÉTELI ÉS KIADÁSI ELŐIRÁNYZATOK ( Ft )</t>
  </si>
  <si>
    <t>A helyi önkormányzat pénzmaradvány kimutatása ( Ft)</t>
  </si>
  <si>
    <t>A helyi önkormányzat eredménykimutatása (Ft)</t>
  </si>
  <si>
    <t>A helyi önkormányzat mérlege ( Ft)</t>
  </si>
  <si>
    <t>A közvetett támogatások (Ft)</t>
  </si>
  <si>
    <t>FEJLESZTÉSEK ( Ft)</t>
  </si>
  <si>
    <t>Kiadások (Ft)</t>
  </si>
  <si>
    <t>Támogatások Összesen.</t>
  </si>
  <si>
    <t>Sopron és Térsége Önk.Társulás ( belső ellenőrzés, fogorvosi ügyelet )</t>
  </si>
  <si>
    <t>Alpokalja Vidékfejlesztési támogatás ( Leader )</t>
  </si>
  <si>
    <t>Bevételek  (Ft)</t>
  </si>
  <si>
    <t>C/III/1       Forintszámlák kincstáron kívüli</t>
  </si>
  <si>
    <t>C/III/2 Kincstárban vezett forintszámlák</t>
  </si>
  <si>
    <t>C/II Forintszámlák</t>
  </si>
  <si>
    <t>C/II Pénztárak,csekkek,betétkönyvek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</si>
  <si>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</si>
  <si>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</si>
  <si>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követelésekegyéb közhatalmi bevételekre</t>
  </si>
  <si>
    <t>D/I/4a - ebből: költségvetési évben esedékes követelések készletértékesítés ellenértékére, szolgáltatások ellenértékére, közvetített szolgáltatások ellenértékére</t>
  </si>
  <si>
    <t>D/I/4f - ebből: költségvetési évben esedékes követelések kamatbevételekre és más nyereségjellegű bevételekre</t>
  </si>
  <si>
    <t>H/II/9e - ebből: költségvetési évet követően esedékes kötelezettségek államháztartáson belüli megelőlegezések visszafizetése</t>
  </si>
  <si>
    <t>Hulladékgazdálkodási Társulás</t>
  </si>
  <si>
    <t>Fertő-táj világörökség</t>
  </si>
  <si>
    <t>Kapuvári vizitársulat</t>
  </si>
  <si>
    <t>Nagycenki Önkéntes Polgárőr Egyesület</t>
  </si>
  <si>
    <t>Viziközmű vagyonon végzett beruházás szükség szerint áfa</t>
  </si>
  <si>
    <t>Viziközmű vagyonon végzett felújítás szükség szerint áfa</t>
  </si>
  <si>
    <t>Családsegítő és Gyermekjóléti Szolgálat Lövő</t>
  </si>
  <si>
    <t>2020. évi előirányzat</t>
  </si>
  <si>
    <t>2020. évi mód. ei.</t>
  </si>
  <si>
    <t>2020.évi ei.</t>
  </si>
  <si>
    <t xml:space="preserve">2020. évi mód. ei. </t>
  </si>
  <si>
    <t>2020. évi ei.</t>
  </si>
  <si>
    <t xml:space="preserve">2020. évi ei. mód. </t>
  </si>
  <si>
    <t>Közműfejlesztés (telkek:út,villany,közvil.)</t>
  </si>
  <si>
    <t>Székek</t>
  </si>
  <si>
    <t>laptop 2 db</t>
  </si>
  <si>
    <t>MFP pályázat+székek+vagyon+laptop+közműfel. Áfa</t>
  </si>
  <si>
    <t>Temető támfal</t>
  </si>
  <si>
    <t>pendrive, SSd, patch kábel</t>
  </si>
  <si>
    <t>Felújítási célú előzetesen felszámított áfa</t>
  </si>
  <si>
    <t>Gloriett kilátó pályázat + Önrész felújítás</t>
  </si>
  <si>
    <t>játszótér felújítása</t>
  </si>
  <si>
    <t>Dr. Szemrédi támogatás</t>
  </si>
  <si>
    <t>Önkormányzat 2020. évi zárszámadása</t>
  </si>
  <si>
    <t>Előző időszak (2019. év)</t>
  </si>
  <si>
    <t>Tárgyi időszak (2020. év)</t>
  </si>
  <si>
    <t>E/II Más fiezetndő általános forgalmi adó</t>
  </si>
  <si>
    <t>MFP pályázat (orvosi eszközök beszerzése)</t>
  </si>
  <si>
    <t>Vagyon javítás  (Vímzű terület atalakítása közkertnek)</t>
  </si>
  <si>
    <t xml:space="preserve">Mód. Ei. </t>
  </si>
  <si>
    <t>2020. évi elői.</t>
  </si>
  <si>
    <t>2021. évi elői.</t>
  </si>
  <si>
    <t>11/C - Az önkormányzatok általános, köznevelési és szociális feladataihoz kapcsolódó támogatások elszámolása</t>
  </si>
  <si>
    <t>Támogatás évközi változása - Május 15.</t>
  </si>
  <si>
    <t>Támogatás évközi változása - Október 1.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</si>
  <si>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</si>
  <si>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</si>
  <si>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</si>
  <si>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Az önkormányzat által az adott célra december 31-ig ténylegesen felhasznált összeg</t>
  </si>
  <si>
    <t>Többlettámogatás (ha a 7-6+9 &gt;0, akkor 7-6+9; egyébként 0)</t>
  </si>
  <si>
    <t>Visszafizetési kötelezettség (ha a 7-6+9 &lt;0, akkor 7-6+9 abszolútértéke; egyébként 0)</t>
  </si>
  <si>
    <t>01</t>
  </si>
  <si>
    <t>I.1. A települési  önkormányzatok működésének támogatása (09 01 01 01 00)</t>
  </si>
  <si>
    <t>02</t>
  </si>
  <si>
    <t>I.2. Nem közművel összegyűjtött háztartási szennyvíz ártalmatlanítása (09 01 01 02 00)</t>
  </si>
  <si>
    <t>04</t>
  </si>
  <si>
    <t>I.4. Határátkelőhelyek fenntartásának támogatása (09 01 01 04 00)</t>
  </si>
  <si>
    <t>12</t>
  </si>
  <si>
    <t>12 sz.m.</t>
  </si>
  <si>
    <t>11/A - A helyi önkormányzatok kiegészítő támogatásainak és egyéb kötött felhasználású támogatásainak elszámolása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</si>
  <si>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</si>
  <si>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</si>
  <si>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</si>
  <si>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</si>
  <si>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2. melléklet I.5. A költségvetési szerveknél foglalkoztatottak 2018. évi áthúzódó és 2019. évi kompenzációja</t>
  </si>
  <si>
    <t>2.melléklet I.6. Polgármesteri illetmény támogatása</t>
  </si>
  <si>
    <t>2.mellékletei III.2. A települési önkormányzatok szociális feladatainak egyéb támogatása</t>
  </si>
  <si>
    <t>2 melléklet IV.1.d)Települési önkormányzatok nyilvános könyvtári és közmüvelődési feladatainak támogatása</t>
  </si>
  <si>
    <t>3.melléklet I.Helyi Önkormányzatok müködési célú költségvetési támogatásai összesen(20+..+35)</t>
  </si>
  <si>
    <t>Mindösszesen (=1+2+3+4+14+18+19+36+52+..+124)</t>
  </si>
  <si>
    <t>3.melléklet I.8. A települési önkormányzatok szociális célú tűzelőanyag vásárlásához kapcsolodó támogatása</t>
  </si>
  <si>
    <t>23.cím Kiegészítő támogatás</t>
  </si>
  <si>
    <t>2020. évi Zárszámadás</t>
  </si>
  <si>
    <t>2020.évi Zárszámadás</t>
  </si>
  <si>
    <t>Költségvetési törvény szerint igényelt támogatás</t>
  </si>
  <si>
    <t>2022. évi elői.</t>
  </si>
  <si>
    <t>2023 évi elői.</t>
  </si>
  <si>
    <t>telefon,lámpa (hivatal)</t>
  </si>
  <si>
    <t>FERTŐBOZ</t>
  </si>
  <si>
    <t>KATASZTERI NAPLÓ</t>
  </si>
  <si>
    <t>Forgalomképesség</t>
  </si>
  <si>
    <t>Helyrajzi szám</t>
  </si>
  <si>
    <t>Utcanév</t>
  </si>
  <si>
    <t xml:space="preserve"> (ha)</t>
  </si>
  <si>
    <t xml:space="preserve"> (m2)</t>
  </si>
  <si>
    <t xml:space="preserve"> bruttó érték (eFt)</t>
  </si>
  <si>
    <t>1.FORGALOMKÉPTELEN</t>
  </si>
  <si>
    <t>6/   / /</t>
  </si>
  <si>
    <t>Árok</t>
  </si>
  <si>
    <t>9493 Fertőboz, -</t>
  </si>
  <si>
    <t>34/   / /</t>
  </si>
  <si>
    <t>Névnélküli út</t>
  </si>
  <si>
    <t>50/   / /</t>
  </si>
  <si>
    <t>92/   / /</t>
  </si>
  <si>
    <t>Közterület</t>
  </si>
  <si>
    <t>9493 Fertőboz, Fő</t>
  </si>
  <si>
    <t>105/   / /</t>
  </si>
  <si>
    <t>108/   / /</t>
  </si>
  <si>
    <t>115/   / /</t>
  </si>
  <si>
    <t>130/   / /</t>
  </si>
  <si>
    <t>151/  1/ /</t>
  </si>
  <si>
    <t>Fő u.-Mise u.+ buszváró</t>
  </si>
  <si>
    <t>161/   / /</t>
  </si>
  <si>
    <t>167/  2/ /</t>
  </si>
  <si>
    <t>183/  1/ /</t>
  </si>
  <si>
    <t>9493 Fertőboz, TEMETő ELőTT</t>
  </si>
  <si>
    <t>183/  3/ /</t>
  </si>
  <si>
    <t>250/  1/ /</t>
  </si>
  <si>
    <t>Névn.u.+buszváró</t>
  </si>
  <si>
    <t>9493 Fertőboz, KISBOZ</t>
  </si>
  <si>
    <t>265/   / /</t>
  </si>
  <si>
    <t>266/   / /</t>
  </si>
  <si>
    <t>Kisbozi u.</t>
  </si>
  <si>
    <t>03/   / /</t>
  </si>
  <si>
    <t>Közút</t>
  </si>
  <si>
    <t>9493 Fertőboz, KÜLTERÜLET</t>
  </si>
  <si>
    <t>027/  1/ /</t>
  </si>
  <si>
    <t>031/   / /</t>
  </si>
  <si>
    <t>033/   / /</t>
  </si>
  <si>
    <t>068/   / /</t>
  </si>
  <si>
    <t>182/   /A/</t>
  </si>
  <si>
    <t>Ravatalozó</t>
  </si>
  <si>
    <t>9493 Fertőboz, TEMETŐ</t>
  </si>
  <si>
    <t>143/  1/ /</t>
  </si>
  <si>
    <t>Saját használatú út</t>
  </si>
  <si>
    <t>9493 Fertőboz, GLORIETT FELÉ</t>
  </si>
  <si>
    <t>127/  1/ /</t>
  </si>
  <si>
    <t>Kerékpárút+buszvárók</t>
  </si>
  <si>
    <t>131/  1/ /</t>
  </si>
  <si>
    <t>131/  2/ /</t>
  </si>
  <si>
    <t>166/  5/ /</t>
  </si>
  <si>
    <t>143/ 20/ /</t>
  </si>
  <si>
    <t>143/ 31/ /</t>
  </si>
  <si>
    <t>Mise u.-Kisboz összekötő út</t>
  </si>
  <si>
    <t>126/  7/ /</t>
  </si>
  <si>
    <t>Kerékpárút + tűzoltókocsi</t>
  </si>
  <si>
    <t>02/  2/ /</t>
  </si>
  <si>
    <t>Kerékpárút</t>
  </si>
  <si>
    <t>137/  2/ /</t>
  </si>
  <si>
    <t>Emlékpark</t>
  </si>
  <si>
    <t>043/  1/ /</t>
  </si>
  <si>
    <t>044/  1/ /</t>
  </si>
  <si>
    <t>04/ 41/ /</t>
  </si>
  <si>
    <t>047/ 16/ /</t>
  </si>
  <si>
    <t>/   / /</t>
  </si>
  <si>
    <t>Kisbozi árokrendezés</t>
  </si>
  <si>
    <t>1/ 10/ /</t>
  </si>
  <si>
    <t>250/  7/ /</t>
  </si>
  <si>
    <t>Közpark</t>
  </si>
  <si>
    <t>250/ 17/ /</t>
  </si>
  <si>
    <t>Kisboz u. II.</t>
  </si>
  <si>
    <t>Kalmárdombi feljáró</t>
  </si>
  <si>
    <t>Közműfedlapok</t>
  </si>
  <si>
    <t>Szent Mihály szobor</t>
  </si>
  <si>
    <t>////</t>
  </si>
  <si>
    <t>I. világháborús emlékmű</t>
  </si>
  <si>
    <t>2.KORLÁTOZOTTAN FORGALOMKÉPES</t>
  </si>
  <si>
    <t>166/  3/ /</t>
  </si>
  <si>
    <t>Julianus-völgy, játszótér, szabadtéri színpad</t>
  </si>
  <si>
    <t>136/   / /</t>
  </si>
  <si>
    <t>Egészségház-Ifjúsági Klub</t>
  </si>
  <si>
    <t>9493 Fertőboz, Fő  4</t>
  </si>
  <si>
    <t>153/   / /</t>
  </si>
  <si>
    <t>Polgármesteri Hivatal+Könyvtár</t>
  </si>
  <si>
    <t>9493 Fertőboz, Fő  17</t>
  </si>
  <si>
    <t>176/   / /</t>
  </si>
  <si>
    <t>Üzemi épület</t>
  </si>
  <si>
    <t>9493 Fertőboz, Fő  24</t>
  </si>
  <si>
    <t>04/  2/ /</t>
  </si>
  <si>
    <t>Dögtér</t>
  </si>
  <si>
    <t>12/   / /</t>
  </si>
  <si>
    <t>Beépítetlen terület</t>
  </si>
  <si>
    <t>9493 Fertőboz, Fő  39</t>
  </si>
  <si>
    <t>16/   / /</t>
  </si>
  <si>
    <t>9493 Fertőboz, Fő  40</t>
  </si>
  <si>
    <t>18/   / /</t>
  </si>
  <si>
    <t>06/  1/ /</t>
  </si>
  <si>
    <t>Fásított terület</t>
  </si>
  <si>
    <t>Szennyvíz-közmű</t>
  </si>
  <si>
    <t>178/   / /</t>
  </si>
  <si>
    <t>Udvar</t>
  </si>
  <si>
    <t>9493 Fertőboz, Fő  25</t>
  </si>
  <si>
    <t>016/  7/ /</t>
  </si>
  <si>
    <t>Gloriett-kilátó</t>
  </si>
  <si>
    <t>19/   / /</t>
  </si>
  <si>
    <t>94/   / /</t>
  </si>
  <si>
    <t>9493 Fertőboz, Fő  69</t>
  </si>
  <si>
    <t>Ivóviz-közmű</t>
  </si>
  <si>
    <t>143/ 19/ /</t>
  </si>
  <si>
    <t>Beépitetlen terület</t>
  </si>
  <si>
    <t>250/  2/ /</t>
  </si>
  <si>
    <t>015/  1/ /</t>
  </si>
  <si>
    <t>Szennyvíztisztító területe</t>
  </si>
  <si>
    <t>9493 Gy-M-S, Megyei Önk FERTŐENDRÉD</t>
  </si>
  <si>
    <t>143/ 33/ /</t>
  </si>
  <si>
    <t>Vizmű terület</t>
  </si>
  <si>
    <t>143/ 34/ /</t>
  </si>
  <si>
    <t>143/ 35/ /</t>
  </si>
  <si>
    <t>157/   / /</t>
  </si>
  <si>
    <t>000000///</t>
  </si>
  <si>
    <t>Közvilágítás beruházásai</t>
  </si>
  <si>
    <t>9437 Fertőboz, -</t>
  </si>
  <si>
    <t>3.FORGALOMKÉPES</t>
  </si>
  <si>
    <t>250/  8/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</si>
</sst>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__"/>
    <numFmt numFmtId="166" formatCode="\ ##########"/>
  </numFmts>
  <fonts count="5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sz val="11"/>
      <name val="Bookman Old Style"/>
      <family val="1"/>
      <charset val="238"/>
    </font>
    <font>
      <b/>
      <i/>
      <u/>
      <sz val="11"/>
      <color indexed="8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Bookman Old Style"/>
      <family val="1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7" fillId="0" borderId="0"/>
  </cellStyleXfs>
  <cellXfs count="38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" xfId="0" applyBorder="1"/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2" fillId="0" borderId="1" xfId="0" applyFont="1" applyBorder="1"/>
    <xf numFmtId="0" fontId="14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wrapText="1"/>
    </xf>
    <xf numFmtId="0" fontId="12" fillId="3" borderId="1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0" fillId="0" borderId="0" xfId="0" applyFill="1"/>
    <xf numFmtId="0" fontId="21" fillId="0" borderId="2" xfId="0" applyFont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3" fontId="20" fillId="0" borderId="0" xfId="0" applyNumberFormat="1" applyFont="1"/>
    <xf numFmtId="3" fontId="21" fillId="0" borderId="0" xfId="1" applyNumberFormat="1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3" xfId="0" applyFont="1" applyBorder="1"/>
    <xf numFmtId="0" fontId="21" fillId="0" borderId="4" xfId="0" applyFont="1" applyBorder="1"/>
    <xf numFmtId="0" fontId="20" fillId="0" borderId="4" xfId="0" applyFont="1" applyBorder="1" applyAlignment="1">
      <alignment horizontal="center"/>
    </xf>
    <xf numFmtId="0" fontId="20" fillId="0" borderId="0" xfId="0" applyFont="1" applyBorder="1"/>
    <xf numFmtId="0" fontId="21" fillId="4" borderId="5" xfId="0" applyFont="1" applyFill="1" applyBorder="1"/>
    <xf numFmtId="0" fontId="21" fillId="4" borderId="6" xfId="0" applyFont="1" applyFill="1" applyBorder="1" applyAlignment="1">
      <alignment horizontal="center"/>
    </xf>
    <xf numFmtId="0" fontId="20" fillId="4" borderId="6" xfId="0" applyFont="1" applyFill="1" applyBorder="1"/>
    <xf numFmtId="0" fontId="20" fillId="5" borderId="0" xfId="0" applyFont="1" applyFill="1"/>
    <xf numFmtId="0" fontId="20" fillId="5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Fill="1"/>
    <xf numFmtId="0" fontId="0" fillId="0" borderId="0" xfId="0" applyAlignment="1">
      <alignment horizontal="center" wrapText="1"/>
    </xf>
    <xf numFmtId="0" fontId="23" fillId="0" borderId="0" xfId="0" applyFont="1"/>
    <xf numFmtId="0" fontId="21" fillId="0" borderId="7" xfId="0" applyFont="1" applyBorder="1" applyAlignment="1">
      <alignment horizontal="center"/>
    </xf>
    <xf numFmtId="0" fontId="20" fillId="0" borderId="7" xfId="0" applyFont="1" applyBorder="1"/>
    <xf numFmtId="0" fontId="20" fillId="0" borderId="1" xfId="0" applyFont="1" applyBorder="1"/>
    <xf numFmtId="0" fontId="20" fillId="0" borderId="7" xfId="0" applyFont="1" applyBorder="1" applyAlignment="1">
      <alignment horizontal="left"/>
    </xf>
    <xf numFmtId="0" fontId="21" fillId="5" borderId="7" xfId="0" applyFont="1" applyFill="1" applyBorder="1"/>
    <xf numFmtId="0" fontId="21" fillId="0" borderId="7" xfId="0" applyFont="1" applyBorder="1"/>
    <xf numFmtId="0" fontId="21" fillId="4" borderId="8" xfId="0" applyFont="1" applyFill="1" applyBorder="1"/>
    <xf numFmtId="0" fontId="20" fillId="0" borderId="9" xfId="0" applyFont="1" applyBorder="1"/>
    <xf numFmtId="3" fontId="20" fillId="0" borderId="10" xfId="0" applyNumberFormat="1" applyFont="1" applyBorder="1"/>
    <xf numFmtId="3" fontId="20" fillId="0" borderId="10" xfId="0" applyNumberFormat="1" applyFont="1" applyBorder="1" applyAlignment="1">
      <alignment horizontal="left"/>
    </xf>
    <xf numFmtId="3" fontId="21" fillId="5" borderId="10" xfId="0" applyNumberFormat="1" applyFont="1" applyFill="1" applyBorder="1"/>
    <xf numFmtId="3" fontId="21" fillId="0" borderId="10" xfId="0" applyNumberFormat="1" applyFont="1" applyBorder="1"/>
    <xf numFmtId="3" fontId="21" fillId="0" borderId="10" xfId="0" applyNumberFormat="1" applyFont="1" applyBorder="1" applyAlignment="1">
      <alignment horizontal="center"/>
    </xf>
    <xf numFmtId="3" fontId="21" fillId="4" borderId="11" xfId="0" applyNumberFormat="1" applyFont="1" applyFill="1" applyBorder="1"/>
    <xf numFmtId="3" fontId="20" fillId="0" borderId="9" xfId="0" applyNumberFormat="1" applyFont="1" applyBorder="1"/>
    <xf numFmtId="3" fontId="20" fillId="0" borderId="12" xfId="0" applyNumberFormat="1" applyFont="1" applyBorder="1"/>
    <xf numFmtId="3" fontId="21" fillId="5" borderId="9" xfId="0" applyNumberFormat="1" applyFont="1" applyFill="1" applyBorder="1"/>
    <xf numFmtId="3" fontId="21" fillId="0" borderId="9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3" fontId="21" fillId="4" borderId="13" xfId="0" applyNumberFormat="1" applyFont="1" applyFill="1" applyBorder="1"/>
    <xf numFmtId="3" fontId="20" fillId="0" borderId="10" xfId="0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0" fontId="12" fillId="0" borderId="0" xfId="0" applyFont="1" applyFill="1"/>
    <xf numFmtId="0" fontId="0" fillId="0" borderId="0" xfId="0" applyFont="1" applyFill="1" applyAlignment="1">
      <alignment wrapText="1"/>
    </xf>
    <xf numFmtId="0" fontId="25" fillId="0" borderId="12" xfId="0" applyFont="1" applyBorder="1" applyAlignment="1">
      <alignment horizontal="justify"/>
    </xf>
    <xf numFmtId="0" fontId="25" fillId="0" borderId="14" xfId="0" applyFont="1" applyBorder="1" applyAlignment="1">
      <alignment horizontal="justify"/>
    </xf>
    <xf numFmtId="0" fontId="26" fillId="0" borderId="14" xfId="0" applyFont="1" applyBorder="1" applyAlignment="1">
      <alignment horizontal="justify"/>
    </xf>
    <xf numFmtId="0" fontId="27" fillId="0" borderId="15" xfId="0" applyFont="1" applyBorder="1"/>
    <xf numFmtId="0" fontId="25" fillId="0" borderId="14" xfId="0" applyFont="1" applyBorder="1" applyAlignment="1">
      <alignment horizontal="justify" wrapText="1"/>
    </xf>
    <xf numFmtId="3" fontId="27" fillId="0" borderId="15" xfId="0" applyNumberFormat="1" applyFont="1" applyBorder="1"/>
    <xf numFmtId="0" fontId="27" fillId="0" borderId="16" xfId="0" applyFont="1" applyBorder="1"/>
    <xf numFmtId="0" fontId="0" fillId="0" borderId="17" xfId="0" applyBorder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2" borderId="1" xfId="0" applyFont="1" applyFill="1" applyBorder="1"/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11" fillId="3" borderId="1" xfId="0" applyFont="1" applyFill="1" applyBorder="1"/>
    <xf numFmtId="0" fontId="6" fillId="0" borderId="1" xfId="0" applyFont="1" applyBorder="1"/>
    <xf numFmtId="3" fontId="31" fillId="0" borderId="1" xfId="0" applyNumberFormat="1" applyFont="1" applyBorder="1"/>
    <xf numFmtId="3" fontId="32" fillId="3" borderId="1" xfId="0" applyNumberFormat="1" applyFont="1" applyFill="1" applyBorder="1"/>
    <xf numFmtId="3" fontId="33" fillId="3" borderId="1" xfId="0" applyNumberFormat="1" applyFont="1" applyFill="1" applyBorder="1"/>
    <xf numFmtId="3" fontId="33" fillId="0" borderId="1" xfId="0" applyNumberFormat="1" applyFont="1" applyBorder="1"/>
    <xf numFmtId="3" fontId="20" fillId="0" borderId="9" xfId="0" applyNumberFormat="1" applyFont="1" applyBorder="1" applyAlignment="1">
      <alignment horizontal="right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3" fontId="34" fillId="0" borderId="1" xfId="0" applyNumberFormat="1" applyFont="1" applyBorder="1"/>
    <xf numFmtId="0" fontId="22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3" fontId="30" fillId="0" borderId="1" xfId="0" applyNumberFormat="1" applyFont="1" applyBorder="1"/>
    <xf numFmtId="0" fontId="42" fillId="0" borderId="1" xfId="0" applyFont="1" applyBorder="1"/>
    <xf numFmtId="0" fontId="43" fillId="0" borderId="18" xfId="0" applyFont="1" applyBorder="1"/>
    <xf numFmtId="0" fontId="44" fillId="0" borderId="15" xfId="0" applyFont="1" applyBorder="1"/>
    <xf numFmtId="0" fontId="11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166" fontId="11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1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left" vertical="center"/>
    </xf>
    <xf numFmtId="166" fontId="6" fillId="6" borderId="1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Font="1"/>
    <xf numFmtId="0" fontId="0" fillId="0" borderId="0" xfId="0" applyFont="1" applyBorder="1"/>
    <xf numFmtId="0" fontId="6" fillId="11" borderId="19" xfId="0" applyFont="1" applyFill="1" applyBorder="1"/>
    <xf numFmtId="3" fontId="23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center" vertical="center" wrapText="1"/>
    </xf>
    <xf numFmtId="3" fontId="21" fillId="5" borderId="0" xfId="0" applyNumberFormat="1" applyFont="1" applyFill="1"/>
    <xf numFmtId="0" fontId="42" fillId="0" borderId="0" xfId="0" applyFont="1"/>
    <xf numFmtId="3" fontId="21" fillId="4" borderId="1" xfId="0" applyNumberFormat="1" applyFont="1" applyFill="1" applyBorder="1"/>
    <xf numFmtId="0" fontId="32" fillId="5" borderId="6" xfId="0" applyFont="1" applyFill="1" applyBorder="1" applyAlignment="1">
      <alignment horizontal="left"/>
    </xf>
    <xf numFmtId="0" fontId="32" fillId="5" borderId="1" xfId="0" applyFont="1" applyFill="1" applyBorder="1" applyAlignment="1">
      <alignment horizontal="center"/>
    </xf>
    <xf numFmtId="0" fontId="32" fillId="5" borderId="20" xfId="0" applyFont="1" applyFill="1" applyBorder="1" applyAlignment="1"/>
    <xf numFmtId="0" fontId="32" fillId="5" borderId="10" xfId="0" applyFont="1" applyFill="1" applyBorder="1" applyAlignment="1">
      <alignment horizontal="center"/>
    </xf>
    <xf numFmtId="0" fontId="32" fillId="5" borderId="9" xfId="0" applyFont="1" applyFill="1" applyBorder="1" applyAlignment="1"/>
    <xf numFmtId="0" fontId="20" fillId="4" borderId="21" xfId="0" applyFont="1" applyFill="1" applyBorder="1"/>
    <xf numFmtId="3" fontId="21" fillId="0" borderId="22" xfId="0" applyNumberFormat="1" applyFont="1" applyBorder="1"/>
    <xf numFmtId="3" fontId="20" fillId="0" borderId="22" xfId="0" applyNumberFormat="1" applyFont="1" applyBorder="1"/>
    <xf numFmtId="3" fontId="20" fillId="0" borderId="23" xfId="0" applyNumberFormat="1" applyFont="1" applyBorder="1"/>
    <xf numFmtId="3" fontId="21" fillId="4" borderId="1" xfId="0" applyNumberFormat="1" applyFont="1" applyFill="1" applyBorder="1" applyAlignment="1">
      <alignment horizontal="right"/>
    </xf>
    <xf numFmtId="3" fontId="21" fillId="5" borderId="0" xfId="0" applyNumberFormat="1" applyFont="1" applyFill="1" applyBorder="1" applyAlignment="1"/>
    <xf numFmtId="0" fontId="20" fillId="4" borderId="13" xfId="0" applyFont="1" applyFill="1" applyBorder="1"/>
    <xf numFmtId="0" fontId="3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/>
    </xf>
    <xf numFmtId="0" fontId="20" fillId="0" borderId="20" xfId="0" applyFont="1" applyBorder="1"/>
    <xf numFmtId="0" fontId="20" fillId="0" borderId="10" xfId="0" applyFont="1" applyBorder="1"/>
    <xf numFmtId="0" fontId="21" fillId="0" borderId="10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3" fontId="21" fillId="12" borderId="9" xfId="0" applyNumberFormat="1" applyFont="1" applyFill="1" applyBorder="1"/>
    <xf numFmtId="3" fontId="21" fillId="0" borderId="9" xfId="0" applyNumberFormat="1" applyFont="1" applyBorder="1"/>
    <xf numFmtId="0" fontId="21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1" fillId="0" borderId="24" xfId="0" applyFont="1" applyBorder="1" applyAlignment="1">
      <alignment horizontal="center" vertical="center"/>
    </xf>
    <xf numFmtId="0" fontId="20" fillId="0" borderId="25" xfId="0" applyFont="1" applyBorder="1"/>
    <xf numFmtId="0" fontId="20" fillId="0" borderId="24" xfId="0" applyFont="1" applyBorder="1"/>
    <xf numFmtId="3" fontId="21" fillId="0" borderId="9" xfId="0" applyNumberFormat="1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9" borderId="1" xfId="0" applyFont="1" applyFill="1" applyBorder="1" applyAlignment="1">
      <alignment horizontal="left" vertical="top" wrapText="1"/>
    </xf>
    <xf numFmtId="3" fontId="3" fillId="9" borderId="1" xfId="0" applyNumberFormat="1" applyFont="1" applyFill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center" wrapText="1"/>
    </xf>
    <xf numFmtId="0" fontId="2" fillId="0" borderId="1" xfId="0" applyFont="1" applyBorder="1"/>
    <xf numFmtId="0" fontId="37" fillId="0" borderId="1" xfId="0" applyFont="1" applyBorder="1" applyAlignment="1">
      <alignment wrapText="1"/>
    </xf>
    <xf numFmtId="0" fontId="11" fillId="9" borderId="1" xfId="0" applyFont="1" applyFill="1" applyBorder="1"/>
    <xf numFmtId="0" fontId="3" fillId="4" borderId="1" xfId="0" applyFont="1" applyFill="1" applyBorder="1" applyAlignment="1">
      <alignment horizontal="left" vertical="top" wrapText="1"/>
    </xf>
    <xf numFmtId="3" fontId="3" fillId="4" borderId="1" xfId="0" applyNumberFormat="1" applyFont="1" applyFill="1" applyBorder="1" applyAlignment="1">
      <alignment horizontal="right" vertical="top" wrapText="1"/>
    </xf>
    <xf numFmtId="0" fontId="11" fillId="4" borderId="1" xfId="0" applyFont="1" applyFill="1" applyBorder="1"/>
    <xf numFmtId="0" fontId="5" fillId="9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0" fontId="31" fillId="0" borderId="1" xfId="0" applyNumberFormat="1" applyFont="1" applyBorder="1"/>
    <xf numFmtId="10" fontId="32" fillId="3" borderId="1" xfId="0" applyNumberFormat="1" applyFont="1" applyFill="1" applyBorder="1"/>
    <xf numFmtId="10" fontId="33" fillId="3" borderId="1" xfId="0" applyNumberFormat="1" applyFont="1" applyFill="1" applyBorder="1"/>
    <xf numFmtId="10" fontId="20" fillId="0" borderId="20" xfId="0" applyNumberFormat="1" applyFont="1" applyBorder="1"/>
    <xf numFmtId="10" fontId="21" fillId="5" borderId="20" xfId="0" applyNumberFormat="1" applyFont="1" applyFill="1" applyBorder="1"/>
    <xf numFmtId="10" fontId="21" fillId="4" borderId="27" xfId="0" applyNumberFormat="1" applyFont="1" applyFill="1" applyBorder="1"/>
    <xf numFmtId="10" fontId="20" fillId="0" borderId="24" xfId="0" applyNumberFormat="1" applyFont="1" applyBorder="1"/>
    <xf numFmtId="10" fontId="21" fillId="5" borderId="24" xfId="0" applyNumberFormat="1" applyFont="1" applyFill="1" applyBorder="1"/>
    <xf numFmtId="10" fontId="21" fillId="4" borderId="28" xfId="0" applyNumberFormat="1" applyFont="1" applyFill="1" applyBorder="1"/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10" fontId="42" fillId="0" borderId="1" xfId="0" applyNumberFormat="1" applyFont="1" applyBorder="1"/>
    <xf numFmtId="10" fontId="47" fillId="0" borderId="1" xfId="0" applyNumberFormat="1" applyFont="1" applyBorder="1"/>
    <xf numFmtId="10" fontId="21" fillId="5" borderId="0" xfId="0" applyNumberFormat="1" applyFont="1" applyFill="1" applyBorder="1" applyAlignment="1"/>
    <xf numFmtId="10" fontId="21" fillId="0" borderId="29" xfId="0" applyNumberFormat="1" applyFont="1" applyBorder="1"/>
    <xf numFmtId="10" fontId="21" fillId="0" borderId="22" xfId="0" applyNumberFormat="1" applyFont="1" applyBorder="1"/>
    <xf numFmtId="10" fontId="20" fillId="0" borderId="22" xfId="0" applyNumberFormat="1" applyFont="1" applyBorder="1"/>
    <xf numFmtId="0" fontId="22" fillId="3" borderId="1" xfId="0" applyFont="1" applyFill="1" applyBorder="1" applyAlignment="1">
      <alignment vertical="center" wrapText="1"/>
    </xf>
    <xf numFmtId="3" fontId="30" fillId="3" borderId="1" xfId="0" applyNumberFormat="1" applyFont="1" applyFill="1" applyBorder="1"/>
    <xf numFmtId="0" fontId="34" fillId="0" borderId="1" xfId="0" applyFont="1" applyFill="1" applyBorder="1" applyAlignment="1">
      <alignment horizontal="left" vertical="center"/>
    </xf>
    <xf numFmtId="0" fontId="30" fillId="0" borderId="1" xfId="0" applyFont="1" applyBorder="1"/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2" fillId="10" borderId="1" xfId="0" applyFont="1" applyFill="1" applyBorder="1" applyAlignment="1">
      <alignment vertical="center" wrapText="1"/>
    </xf>
    <xf numFmtId="0" fontId="34" fillId="0" borderId="0" xfId="0" applyFont="1"/>
    <xf numFmtId="0" fontId="22" fillId="0" borderId="1" xfId="0" applyFont="1" applyFill="1" applyBorder="1" applyAlignment="1">
      <alignment vertical="center" wrapText="1"/>
    </xf>
    <xf numFmtId="0" fontId="30" fillId="10" borderId="1" xfId="0" applyFont="1" applyFill="1" applyBorder="1" applyAlignment="1">
      <alignment horizontal="left" vertical="center"/>
    </xf>
    <xf numFmtId="10" fontId="30" fillId="10" borderId="1" xfId="0" applyNumberFormat="1" applyFont="1" applyFill="1" applyBorder="1"/>
    <xf numFmtId="0" fontId="48" fillId="0" borderId="0" xfId="0" applyFont="1" applyAlignment="1">
      <alignment wrapText="1"/>
    </xf>
    <xf numFmtId="10" fontId="42" fillId="13" borderId="1" xfId="0" applyNumberFormat="1" applyFont="1" applyFill="1" applyBorder="1"/>
    <xf numFmtId="0" fontId="4" fillId="0" borderId="1" xfId="0" quotePrefix="1" applyFont="1" applyBorder="1" applyAlignment="1">
      <alignment horizontal="left" vertical="top" wrapText="1"/>
    </xf>
    <xf numFmtId="3" fontId="42" fillId="0" borderId="1" xfId="0" applyNumberFormat="1" applyFont="1" applyBorder="1"/>
    <xf numFmtId="3" fontId="33" fillId="0" borderId="1" xfId="0" applyNumberFormat="1" applyFont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/>
    <xf numFmtId="3" fontId="20" fillId="0" borderId="18" xfId="0" applyNumberFormat="1" applyFont="1" applyBorder="1"/>
    <xf numFmtId="3" fontId="21" fillId="0" borderId="29" xfId="0" applyNumberFormat="1" applyFont="1" applyBorder="1"/>
    <xf numFmtId="3" fontId="47" fillId="0" borderId="1" xfId="0" applyNumberFormat="1" applyFont="1" applyBorder="1"/>
    <xf numFmtId="3" fontId="23" fillId="0" borderId="1" xfId="0" applyNumberFormat="1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left" vertical="center"/>
    </xf>
    <xf numFmtId="3" fontId="22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3" fontId="23" fillId="0" borderId="1" xfId="0" applyNumberFormat="1" applyFont="1" applyBorder="1"/>
    <xf numFmtId="3" fontId="30" fillId="10" borderId="1" xfId="0" applyNumberFormat="1" applyFont="1" applyFill="1" applyBorder="1"/>
    <xf numFmtId="0" fontId="42" fillId="0" borderId="1" xfId="0" applyFont="1" applyFill="1" applyBorder="1" applyAlignment="1">
      <alignment horizontal="left" vertical="center" wrapText="1"/>
    </xf>
    <xf numFmtId="0" fontId="47" fillId="3" borderId="1" xfId="0" applyFont="1" applyFill="1" applyBorder="1" applyAlignment="1">
      <alignment horizontal="left" vertical="center" wrapText="1"/>
    </xf>
    <xf numFmtId="3" fontId="47" fillId="3" borderId="1" xfId="0" applyNumberFormat="1" applyFont="1" applyFill="1" applyBorder="1"/>
    <xf numFmtId="0" fontId="42" fillId="0" borderId="0" xfId="0" applyFont="1" applyFill="1" applyBorder="1"/>
    <xf numFmtId="0" fontId="47" fillId="0" borderId="1" xfId="0" applyFont="1" applyFill="1" applyBorder="1"/>
    <xf numFmtId="0" fontId="30" fillId="3" borderId="9" xfId="0" applyFont="1" applyFill="1" applyBorder="1" applyAlignment="1">
      <alignment horizontal="left" vertical="center"/>
    </xf>
    <xf numFmtId="0" fontId="42" fillId="0" borderId="9" xfId="0" applyFont="1" applyFill="1" applyBorder="1" applyAlignment="1">
      <alignment horizontal="left" vertical="center"/>
    </xf>
    <xf numFmtId="0" fontId="47" fillId="3" borderId="9" xfId="0" applyFont="1" applyFill="1" applyBorder="1" applyAlignment="1">
      <alignment horizontal="left" vertical="center"/>
    </xf>
    <xf numFmtId="0" fontId="42" fillId="0" borderId="9" xfId="0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0" fontId="42" fillId="0" borderId="1" xfId="0" applyFont="1" applyFill="1" applyBorder="1"/>
    <xf numFmtId="0" fontId="21" fillId="0" borderId="30" xfId="0" applyFont="1" applyBorder="1" applyAlignment="1">
      <alignment horizontal="center"/>
    </xf>
    <xf numFmtId="0" fontId="21" fillId="0" borderId="30" xfId="0" applyFont="1" applyBorder="1"/>
    <xf numFmtId="0" fontId="20" fillId="4" borderId="1" xfId="0" applyFont="1" applyFill="1" applyBorder="1"/>
    <xf numFmtId="0" fontId="45" fillId="0" borderId="9" xfId="0" applyFont="1" applyBorder="1"/>
    <xf numFmtId="3" fontId="45" fillId="0" borderId="1" xfId="0" applyNumberFormat="1" applyFont="1" applyBorder="1"/>
    <xf numFmtId="0" fontId="45" fillId="0" borderId="1" xfId="0" applyFont="1" applyBorder="1"/>
    <xf numFmtId="3" fontId="34" fillId="0" borderId="1" xfId="0" applyNumberFormat="1" applyFont="1" applyBorder="1" applyAlignment="1">
      <alignment horizontal="right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left" vertical="center"/>
    </xf>
    <xf numFmtId="3" fontId="22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left" vertical="center"/>
    </xf>
    <xf numFmtId="3" fontId="34" fillId="0" borderId="0" xfId="0" applyNumberFormat="1" applyFont="1"/>
    <xf numFmtId="0" fontId="21" fillId="0" borderId="31" xfId="0" applyFont="1" applyBorder="1"/>
    <xf numFmtId="0" fontId="20" fillId="0" borderId="4" xfId="0" applyFont="1" applyBorder="1"/>
    <xf numFmtId="3" fontId="20" fillId="0" borderId="32" xfId="0" applyNumberFormat="1" applyFont="1" applyBorder="1"/>
    <xf numFmtId="3" fontId="21" fillId="0" borderId="32" xfId="0" applyNumberFormat="1" applyFont="1" applyBorder="1"/>
    <xf numFmtId="3" fontId="21" fillId="0" borderId="4" xfId="0" applyNumberFormat="1" applyFont="1" applyBorder="1"/>
    <xf numFmtId="3" fontId="20" fillId="0" borderId="4" xfId="0" applyNumberFormat="1" applyFont="1" applyBorder="1"/>
    <xf numFmtId="3" fontId="20" fillId="0" borderId="33" xfId="0" applyNumberFormat="1" applyFont="1" applyBorder="1"/>
    <xf numFmtId="0" fontId="20" fillId="0" borderId="34" xfId="0" applyFont="1" applyBorder="1" applyAlignment="1">
      <alignment horizontal="center"/>
    </xf>
    <xf numFmtId="10" fontId="21" fillId="14" borderId="1" xfId="0" applyNumberFormat="1" applyFont="1" applyFill="1" applyBorder="1"/>
    <xf numFmtId="0" fontId="21" fillId="0" borderId="4" xfId="0" applyFont="1" applyBorder="1" applyAlignment="1">
      <alignment horizontal="center"/>
    </xf>
    <xf numFmtId="3" fontId="35" fillId="0" borderId="4" xfId="0" applyNumberFormat="1" applyFont="1" applyBorder="1"/>
    <xf numFmtId="3" fontId="46" fillId="0" borderId="22" xfId="0" applyNumberFormat="1" applyFont="1" applyBorder="1"/>
    <xf numFmtId="0" fontId="32" fillId="0" borderId="4" xfId="0" applyFont="1" applyBorder="1" applyAlignment="1">
      <alignment horizontal="left"/>
    </xf>
    <xf numFmtId="0" fontId="43" fillId="0" borderId="4" xfId="0" applyFont="1" applyBorder="1" applyAlignment="1">
      <alignment horizontal="left"/>
    </xf>
    <xf numFmtId="0" fontId="35" fillId="0" borderId="4" xfId="0" applyFont="1" applyBorder="1" applyAlignment="1">
      <alignment horizontal="center"/>
    </xf>
    <xf numFmtId="3" fontId="20" fillId="0" borderId="15" xfId="0" applyNumberFormat="1" applyFont="1" applyBorder="1"/>
    <xf numFmtId="3" fontId="20" fillId="0" borderId="26" xfId="0" applyNumberFormat="1" applyFont="1" applyBorder="1"/>
    <xf numFmtId="10" fontId="21" fillId="0" borderId="32" xfId="0" applyNumberFormat="1" applyFont="1" applyBorder="1"/>
    <xf numFmtId="10" fontId="20" fillId="0" borderId="23" xfId="0" applyNumberFormat="1" applyFont="1" applyBorder="1"/>
    <xf numFmtId="10" fontId="21" fillId="4" borderId="1" xfId="0" applyNumberFormat="1" applyFont="1" applyFill="1" applyBorder="1" applyAlignment="1">
      <alignment horizontal="right"/>
    </xf>
    <xf numFmtId="0" fontId="43" fillId="0" borderId="33" xfId="0" applyFont="1" applyBorder="1" applyAlignment="1">
      <alignment horizontal="left"/>
    </xf>
    <xf numFmtId="3" fontId="35" fillId="0" borderId="33" xfId="0" applyNumberFormat="1" applyFont="1" applyBorder="1"/>
    <xf numFmtId="0" fontId="21" fillId="0" borderId="35" xfId="0" applyFont="1" applyBorder="1"/>
    <xf numFmtId="0" fontId="21" fillId="0" borderId="36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3" fontId="35" fillId="0" borderId="37" xfId="0" applyNumberFormat="1" applyFont="1" applyBorder="1"/>
    <xf numFmtId="3" fontId="35" fillId="0" borderId="38" xfId="0" applyNumberFormat="1" applyFont="1" applyBorder="1"/>
    <xf numFmtId="0" fontId="51" fillId="0" borderId="4" xfId="0" applyFont="1" applyBorder="1" applyAlignment="1">
      <alignment horizontal="left"/>
    </xf>
    <xf numFmtId="0" fontId="51" fillId="0" borderId="33" xfId="0" applyFont="1" applyBorder="1" applyAlignment="1">
      <alignment horizontal="left"/>
    </xf>
    <xf numFmtId="10" fontId="21" fillId="0" borderId="18" xfId="0" applyNumberFormat="1" applyFont="1" applyBorder="1"/>
    <xf numFmtId="10" fontId="21" fillId="0" borderId="17" xfId="0" applyNumberFormat="1" applyFont="1" applyBorder="1"/>
    <xf numFmtId="3" fontId="21" fillId="0" borderId="18" xfId="0" applyNumberFormat="1" applyFont="1" applyBorder="1"/>
    <xf numFmtId="3" fontId="51" fillId="0" borderId="32" xfId="0" applyNumberFormat="1" applyFont="1" applyBorder="1"/>
    <xf numFmtId="3" fontId="51" fillId="0" borderId="17" xfId="0" applyNumberFormat="1" applyFont="1" applyBorder="1"/>
    <xf numFmtId="3" fontId="21" fillId="4" borderId="10" xfId="0" applyNumberFormat="1" applyFont="1" applyFill="1" applyBorder="1"/>
    <xf numFmtId="3" fontId="20" fillId="0" borderId="17" xfId="0" applyNumberFormat="1" applyFont="1" applyBorder="1"/>
    <xf numFmtId="0" fontId="45" fillId="5" borderId="10" xfId="0" applyFont="1" applyFill="1" applyBorder="1" applyAlignment="1">
      <alignment horizontal="center"/>
    </xf>
    <xf numFmtId="0" fontId="32" fillId="5" borderId="39" xfId="0" applyFont="1" applyFill="1" applyBorder="1" applyAlignment="1">
      <alignment horizontal="left"/>
    </xf>
    <xf numFmtId="0" fontId="21" fillId="0" borderId="40" xfId="0" applyFont="1" applyBorder="1"/>
    <xf numFmtId="0" fontId="20" fillId="0" borderId="33" xfId="0" applyFont="1" applyBorder="1"/>
    <xf numFmtId="0" fontId="20" fillId="0" borderId="17" xfId="0" applyFont="1" applyBorder="1"/>
    <xf numFmtId="0" fontId="21" fillId="4" borderId="26" xfId="0" applyFont="1" applyFill="1" applyBorder="1"/>
    <xf numFmtId="0" fontId="21" fillId="4" borderId="26" xfId="0" applyFont="1" applyFill="1" applyBorder="1" applyAlignment="1">
      <alignment horizontal="center"/>
    </xf>
    <xf numFmtId="0" fontId="20" fillId="4" borderId="26" xfId="0" applyFont="1" applyFill="1" applyBorder="1"/>
    <xf numFmtId="0" fontId="32" fillId="5" borderId="3" xfId="0" applyFont="1" applyFill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20" fillId="0" borderId="3" xfId="0" applyFont="1" applyBorder="1"/>
    <xf numFmtId="3" fontId="21" fillId="0" borderId="10" xfId="0" applyNumberFormat="1" applyFont="1" applyBorder="1" applyAlignment="1">
      <alignment horizontal="right"/>
    </xf>
    <xf numFmtId="3" fontId="20" fillId="0" borderId="24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52" fillId="0" borderId="0" xfId="0" applyFont="1"/>
    <xf numFmtId="0" fontId="53" fillId="0" borderId="0" xfId="0" applyFont="1"/>
    <xf numFmtId="0" fontId="39" fillId="0" borderId="1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left" vertical="top" wrapText="1"/>
    </xf>
    <xf numFmtId="3" fontId="39" fillId="0" borderId="1" xfId="0" applyNumberFormat="1" applyFont="1" applyBorder="1" applyAlignment="1">
      <alignment horizontal="right" vertical="top" wrapText="1"/>
    </xf>
    <xf numFmtId="0" fontId="40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left" vertical="top" wrapText="1"/>
    </xf>
    <xf numFmtId="3" fontId="40" fillId="0" borderId="1" xfId="0" applyNumberFormat="1" applyFont="1" applyBorder="1" applyAlignment="1">
      <alignment horizontal="right" vertical="top" wrapText="1"/>
    </xf>
    <xf numFmtId="0" fontId="41" fillId="0" borderId="0" xfId="0" applyFont="1"/>
    <xf numFmtId="0" fontId="41" fillId="0" borderId="0" xfId="0" applyFont="1" applyAlignment="1">
      <alignment wrapText="1"/>
    </xf>
    <xf numFmtId="0" fontId="4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0" fontId="41" fillId="0" borderId="1" xfId="0" applyFont="1" applyBorder="1"/>
    <xf numFmtId="0" fontId="41" fillId="0" borderId="1" xfId="0" applyFont="1" applyBorder="1" applyAlignment="1">
      <alignment wrapText="1"/>
    </xf>
    <xf numFmtId="3" fontId="41" fillId="0" borderId="1" xfId="0" applyNumberFormat="1" applyFont="1" applyBorder="1"/>
    <xf numFmtId="0" fontId="34" fillId="0" borderId="1" xfId="0" applyFont="1" applyBorder="1"/>
    <xf numFmtId="3" fontId="23" fillId="0" borderId="15" xfId="0" applyNumberFormat="1" applyFont="1" applyBorder="1"/>
    <xf numFmtId="0" fontId="0" fillId="0" borderId="26" xfId="0" applyBorder="1"/>
    <xf numFmtId="0" fontId="54" fillId="0" borderId="48" xfId="0" applyFont="1" applyBorder="1"/>
    <xf numFmtId="0" fontId="54" fillId="0" borderId="49" xfId="0" applyFont="1" applyBorder="1"/>
    <xf numFmtId="0" fontId="54" fillId="0" borderId="50" xfId="0" applyFont="1" applyBorder="1"/>
    <xf numFmtId="0" fontId="54" fillId="0" borderId="0" xfId="0" applyFont="1"/>
    <xf numFmtId="0" fontId="0" fillId="0" borderId="8" xfId="0" applyBorder="1"/>
    <xf numFmtId="0" fontId="0" fillId="0" borderId="51" xfId="0" applyBorder="1"/>
    <xf numFmtId="0" fontId="0" fillId="0" borderId="28" xfId="0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center"/>
    </xf>
    <xf numFmtId="0" fontId="0" fillId="0" borderId="20" xfId="0" applyBorder="1" applyAlignment="1"/>
    <xf numFmtId="0" fontId="0" fillId="0" borderId="10" xfId="0" applyBorder="1" applyAlignment="1"/>
    <xf numFmtId="3" fontId="30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10" fillId="0" borderId="9" xfId="0" applyFont="1" applyBorder="1" applyAlignment="1">
      <alignment horizontal="center"/>
    </xf>
    <xf numFmtId="3" fontId="47" fillId="0" borderId="9" xfId="0" applyNumberFormat="1" applyFont="1" applyBorder="1" applyAlignment="1">
      <alignment horizontal="center"/>
    </xf>
    <xf numFmtId="3" fontId="21" fillId="0" borderId="0" xfId="1" applyNumberFormat="1" applyFont="1" applyAlignment="1">
      <alignment horizontal="center"/>
    </xf>
    <xf numFmtId="0" fontId="21" fillId="0" borderId="42" xfId="0" applyFont="1" applyBorder="1"/>
    <xf numFmtId="0" fontId="21" fillId="0" borderId="31" xfId="0" applyFont="1" applyBorder="1"/>
    <xf numFmtId="0" fontId="21" fillId="0" borderId="43" xfId="0" applyFont="1" applyBorder="1"/>
    <xf numFmtId="0" fontId="21" fillId="0" borderId="4" xfId="0" applyFont="1" applyBorder="1" applyAlignment="1">
      <alignment horizontal="left"/>
    </xf>
    <xf numFmtId="0" fontId="21" fillId="0" borderId="33" xfId="0" applyFont="1" applyBorder="1" applyAlignment="1">
      <alignment horizontal="left"/>
    </xf>
    <xf numFmtId="3" fontId="21" fillId="0" borderId="4" xfId="0" applyNumberFormat="1" applyFont="1" applyBorder="1"/>
    <xf numFmtId="3" fontId="21" fillId="0" borderId="33" xfId="0" applyNumberFormat="1" applyFont="1" applyBorder="1"/>
    <xf numFmtId="3" fontId="24" fillId="0" borderId="0" xfId="0" applyNumberFormat="1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3" fontId="22" fillId="0" borderId="44" xfId="0" applyNumberFormat="1" applyFont="1" applyBorder="1" applyAlignment="1">
      <alignment horizontal="center" vertical="center"/>
    </xf>
    <xf numFmtId="3" fontId="22" fillId="0" borderId="45" xfId="0" applyNumberFormat="1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5" xfId="0" applyBorder="1" applyAlignment="1"/>
    <xf numFmtId="0" fontId="0" fillId="0" borderId="46" xfId="0" applyBorder="1" applyAlignment="1"/>
    <xf numFmtId="0" fontId="21" fillId="0" borderId="20" xfId="0" applyFont="1" applyBorder="1" applyAlignment="1">
      <alignment horizontal="center"/>
    </xf>
    <xf numFmtId="0" fontId="0" fillId="0" borderId="47" xfId="0" applyBorder="1" applyAlignment="1"/>
    <xf numFmtId="0" fontId="1" fillId="0" borderId="1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/>
    <xf numFmtId="0" fontId="13" fillId="0" borderId="0" xfId="0" applyFont="1" applyAlignment="1">
      <alignment horizontal="center" wrapText="1"/>
    </xf>
    <xf numFmtId="0" fontId="39" fillId="0" borderId="9" xfId="0" applyFont="1" applyBorder="1" applyAlignment="1">
      <alignment horizontal="center" vertical="top" wrapText="1"/>
    </xf>
    <xf numFmtId="0" fontId="39" fillId="0" borderId="20" xfId="0" applyFont="1" applyBorder="1" applyAlignment="1">
      <alignment horizontal="center" vertical="top" wrapText="1"/>
    </xf>
    <xf numFmtId="0" fontId="39" fillId="0" borderId="10" xfId="0" applyFont="1" applyBorder="1" applyAlignment="1">
      <alignment horizontal="center" vertical="top" wrapText="1"/>
    </xf>
    <xf numFmtId="0" fontId="41" fillId="0" borderId="0" xfId="0" applyFont="1" applyAlignment="1">
      <alignment horizontal="center" vertical="center" wrapText="1"/>
    </xf>
    <xf numFmtId="0" fontId="0" fillId="0" borderId="29" xfId="0" applyBorder="1"/>
    <xf numFmtId="0" fontId="0" fillId="0" borderId="26" xfId="0" applyBorder="1"/>
    <xf numFmtId="0" fontId="41" fillId="0" borderId="29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wrapText="1"/>
    </xf>
    <xf numFmtId="0" fontId="41" fillId="0" borderId="26" xfId="0" applyFont="1" applyBorder="1" applyAlignment="1">
      <alignment horizontal="center" wrapText="1"/>
    </xf>
  </cellXfs>
  <cellStyles count="3">
    <cellStyle name="Ezres" xfId="1" builtinId="3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view="pageLayout" zoomScaleNormal="100" workbookViewId="0">
      <selection activeCell="D2" sqref="D2"/>
    </sheetView>
  </sheetViews>
  <sheetFormatPr defaultColWidth="9" defaultRowHeight="14.4" x14ac:dyDescent="0.3"/>
  <cols>
    <col min="1" max="1" width="85.5546875" customWidth="1"/>
    <col min="2" max="2" width="12.33203125" customWidth="1"/>
    <col min="3" max="3" width="14.44140625" customWidth="1"/>
    <col min="4" max="4" width="17.33203125" customWidth="1"/>
    <col min="5" max="5" width="16.6640625" bestFit="1" customWidth="1"/>
  </cols>
  <sheetData>
    <row r="1" spans="1:8" ht="18" x14ac:dyDescent="0.35">
      <c r="A1" s="331"/>
      <c r="B1" s="331"/>
      <c r="C1" s="331"/>
    </row>
    <row r="2" spans="1:8" ht="50.25" customHeight="1" x14ac:dyDescent="0.35">
      <c r="A2" s="332" t="s">
        <v>222</v>
      </c>
      <c r="B2" s="332"/>
      <c r="C2" s="332"/>
    </row>
    <row r="3" spans="1:8" ht="50.25" customHeight="1" x14ac:dyDescent="0.35">
      <c r="A3" s="16"/>
      <c r="B3" s="16"/>
      <c r="C3" s="16"/>
    </row>
    <row r="4" spans="1:8" x14ac:dyDescent="0.3">
      <c r="B4" s="333" t="s">
        <v>251</v>
      </c>
      <c r="C4" s="334"/>
      <c r="D4" s="334"/>
      <c r="E4" s="334"/>
    </row>
    <row r="5" spans="1:8" ht="47.25" customHeight="1" x14ac:dyDescent="0.3">
      <c r="B5" s="140" t="s">
        <v>760</v>
      </c>
      <c r="C5" s="140" t="s">
        <v>761</v>
      </c>
      <c r="D5" s="141" t="s">
        <v>525</v>
      </c>
      <c r="E5" s="141" t="s">
        <v>526</v>
      </c>
      <c r="F5" s="4"/>
      <c r="G5" s="4"/>
      <c r="H5" s="4"/>
    </row>
    <row r="6" spans="1:8" x14ac:dyDescent="0.3">
      <c r="A6" s="8" t="s">
        <v>47</v>
      </c>
      <c r="B6" s="92">
        <v>8689506</v>
      </c>
      <c r="C6" s="92">
        <v>8963177</v>
      </c>
      <c r="D6" s="92">
        <v>7528237</v>
      </c>
      <c r="E6" s="179">
        <f>D6/C6</f>
        <v>0.83990721147200376</v>
      </c>
      <c r="F6" s="4"/>
      <c r="G6" s="4"/>
      <c r="H6" s="4"/>
    </row>
    <row r="7" spans="1:8" x14ac:dyDescent="0.3">
      <c r="A7" s="8" t="s">
        <v>48</v>
      </c>
      <c r="B7" s="92">
        <v>1168670</v>
      </c>
      <c r="C7" s="92">
        <v>1168670</v>
      </c>
      <c r="D7" s="92">
        <v>768339</v>
      </c>
      <c r="E7" s="179">
        <f t="shared" ref="E7:E12" si="0">D7/C7</f>
        <v>0.65744735468524051</v>
      </c>
      <c r="F7" s="4"/>
      <c r="G7" s="4"/>
      <c r="H7" s="4"/>
    </row>
    <row r="8" spans="1:8" x14ac:dyDescent="0.3">
      <c r="A8" s="8" t="s">
        <v>49</v>
      </c>
      <c r="B8" s="92">
        <v>9457127</v>
      </c>
      <c r="C8" s="92">
        <v>11150425</v>
      </c>
      <c r="D8" s="92">
        <v>8278299</v>
      </c>
      <c r="E8" s="179">
        <f t="shared" si="0"/>
        <v>0.74242004228538372</v>
      </c>
      <c r="F8" s="4"/>
      <c r="G8" s="4"/>
      <c r="H8" s="4"/>
    </row>
    <row r="9" spans="1:8" x14ac:dyDescent="0.3">
      <c r="A9" s="8" t="s">
        <v>50</v>
      </c>
      <c r="B9" s="92">
        <v>2149650</v>
      </c>
      <c r="C9" s="92">
        <v>2239347</v>
      </c>
      <c r="D9" s="92">
        <v>2144167</v>
      </c>
      <c r="E9" s="179">
        <f t="shared" si="0"/>
        <v>0.95749653805328072</v>
      </c>
      <c r="F9" s="4"/>
      <c r="G9" s="4"/>
      <c r="H9" s="4"/>
    </row>
    <row r="10" spans="1:8" x14ac:dyDescent="0.3">
      <c r="A10" s="8" t="s">
        <v>51</v>
      </c>
      <c r="B10" s="92">
        <v>5359960</v>
      </c>
      <c r="C10" s="92">
        <v>7238635</v>
      </c>
      <c r="D10" s="92">
        <v>782695</v>
      </c>
      <c r="E10" s="179">
        <f t="shared" si="0"/>
        <v>0.1081274301024986</v>
      </c>
      <c r="F10" s="4"/>
      <c r="G10" s="4"/>
      <c r="H10" s="4"/>
    </row>
    <row r="11" spans="1:8" x14ac:dyDescent="0.3">
      <c r="A11" s="8" t="s">
        <v>52</v>
      </c>
      <c r="B11" s="92">
        <v>18449000</v>
      </c>
      <c r="C11" s="92">
        <v>20152774</v>
      </c>
      <c r="D11" s="92">
        <v>7959214</v>
      </c>
      <c r="E11" s="179">
        <f t="shared" si="0"/>
        <v>0.39494384247052045</v>
      </c>
      <c r="F11" s="4"/>
      <c r="G11" s="4"/>
      <c r="H11" s="4"/>
    </row>
    <row r="12" spans="1:8" x14ac:dyDescent="0.3">
      <c r="A12" s="8" t="s">
        <v>53</v>
      </c>
      <c r="B12" s="92">
        <v>38299797</v>
      </c>
      <c r="C12" s="92">
        <v>39081926</v>
      </c>
      <c r="D12" s="92">
        <v>37533086</v>
      </c>
      <c r="E12" s="179">
        <f t="shared" si="0"/>
        <v>0.96036940451706498</v>
      </c>
      <c r="F12" s="4"/>
      <c r="G12" s="4"/>
      <c r="H12" s="4"/>
    </row>
    <row r="13" spans="1:8" x14ac:dyDescent="0.3">
      <c r="A13" s="8" t="s">
        <v>54</v>
      </c>
      <c r="B13" s="92"/>
      <c r="C13" s="92"/>
      <c r="D13" s="234"/>
      <c r="E13" s="179"/>
      <c r="F13" s="4"/>
      <c r="G13" s="4"/>
      <c r="H13" s="4"/>
    </row>
    <row r="14" spans="1:8" x14ac:dyDescent="0.3">
      <c r="A14" s="9" t="s">
        <v>46</v>
      </c>
      <c r="B14" s="95">
        <f>SUM(B6:B13)</f>
        <v>83573710</v>
      </c>
      <c r="C14" s="95">
        <f>SUM(C6:C13)</f>
        <v>89994954</v>
      </c>
      <c r="D14" s="95">
        <f>SUM(D6:D13)</f>
        <v>64994037</v>
      </c>
      <c r="E14" s="179">
        <f t="shared" ref="E14:E19" si="1">D14/C14</f>
        <v>0.72219645781473485</v>
      </c>
      <c r="F14" s="4"/>
      <c r="G14" s="4"/>
      <c r="H14" s="4"/>
    </row>
    <row r="15" spans="1:8" x14ac:dyDescent="0.3">
      <c r="A15" s="9" t="s">
        <v>55</v>
      </c>
      <c r="B15" s="92">
        <v>660640</v>
      </c>
      <c r="C15" s="92">
        <v>660640</v>
      </c>
      <c r="D15" s="92">
        <v>660640</v>
      </c>
      <c r="E15" s="179">
        <f t="shared" si="1"/>
        <v>1</v>
      </c>
      <c r="F15" s="4"/>
      <c r="G15" s="4"/>
      <c r="H15" s="4"/>
    </row>
    <row r="16" spans="1:8" x14ac:dyDescent="0.3">
      <c r="A16" s="18" t="s">
        <v>220</v>
      </c>
      <c r="B16" s="93">
        <f>SUM(B14:B15)</f>
        <v>84234350</v>
      </c>
      <c r="C16" s="93">
        <f>SUM(C14:C15)</f>
        <v>90655594</v>
      </c>
      <c r="D16" s="93">
        <f>SUM(D14:D15)</f>
        <v>65654677</v>
      </c>
      <c r="E16" s="180">
        <f t="shared" si="1"/>
        <v>0.72422091239069042</v>
      </c>
      <c r="F16" s="4"/>
      <c r="G16" s="4"/>
      <c r="H16" s="4"/>
    </row>
    <row r="17" spans="1:8" x14ac:dyDescent="0.3">
      <c r="A17" s="8" t="s">
        <v>57</v>
      </c>
      <c r="B17" s="92">
        <v>16516000</v>
      </c>
      <c r="C17" s="92">
        <v>16944600</v>
      </c>
      <c r="D17" s="92">
        <v>16944600</v>
      </c>
      <c r="E17" s="179">
        <f t="shared" si="1"/>
        <v>1</v>
      </c>
      <c r="F17" s="4"/>
      <c r="G17" s="4"/>
      <c r="H17" s="4"/>
    </row>
    <row r="18" spans="1:8" x14ac:dyDescent="0.3">
      <c r="A18" s="8" t="s">
        <v>58</v>
      </c>
      <c r="B18" s="92">
        <v>0</v>
      </c>
      <c r="C18" s="92">
        <v>5992644</v>
      </c>
      <c r="D18" s="92">
        <v>5992644</v>
      </c>
      <c r="E18" s="179">
        <f t="shared" si="1"/>
        <v>1</v>
      </c>
      <c r="F18" s="4"/>
      <c r="G18" s="4"/>
      <c r="H18" s="4"/>
    </row>
    <row r="19" spans="1:8" x14ac:dyDescent="0.3">
      <c r="A19" s="8" t="s">
        <v>59</v>
      </c>
      <c r="B19" s="92">
        <v>13127280</v>
      </c>
      <c r="C19" s="92">
        <v>13127280</v>
      </c>
      <c r="D19" s="92">
        <v>10198278</v>
      </c>
      <c r="E19" s="179">
        <f t="shared" si="1"/>
        <v>0.77687670256138364</v>
      </c>
      <c r="F19" s="4"/>
      <c r="G19" s="4"/>
      <c r="H19" s="4"/>
    </row>
    <row r="20" spans="1:8" x14ac:dyDescent="0.3">
      <c r="A20" s="8" t="s">
        <v>60</v>
      </c>
      <c r="B20" s="92">
        <v>4731439</v>
      </c>
      <c r="C20" s="92">
        <v>4731439</v>
      </c>
      <c r="D20" s="92">
        <v>5113530</v>
      </c>
      <c r="E20" s="179">
        <f>D20/C20</f>
        <v>1.0807557700733328</v>
      </c>
      <c r="F20" s="4"/>
      <c r="G20" s="4"/>
      <c r="H20" s="4"/>
    </row>
    <row r="21" spans="1:8" x14ac:dyDescent="0.3">
      <c r="A21" s="8" t="s">
        <v>61</v>
      </c>
      <c r="B21" s="92"/>
      <c r="C21" s="92"/>
      <c r="D21" s="92">
        <v>6600000</v>
      </c>
      <c r="E21" s="179"/>
      <c r="F21" s="4"/>
      <c r="G21" s="4"/>
      <c r="H21" s="4"/>
    </row>
    <row r="22" spans="1:8" x14ac:dyDescent="0.3">
      <c r="A22" s="8" t="s">
        <v>62</v>
      </c>
      <c r="B22" s="92"/>
      <c r="C22" s="92"/>
      <c r="D22" s="92"/>
      <c r="E22" s="179"/>
      <c r="F22" s="4"/>
      <c r="G22" s="4"/>
      <c r="H22" s="4"/>
    </row>
    <row r="23" spans="1:8" x14ac:dyDescent="0.3">
      <c r="A23" s="8" t="s">
        <v>63</v>
      </c>
      <c r="B23" s="92"/>
      <c r="C23" s="92"/>
      <c r="D23" s="92"/>
      <c r="E23" s="179"/>
      <c r="F23" s="4"/>
      <c r="G23" s="4"/>
      <c r="H23" s="4"/>
    </row>
    <row r="24" spans="1:8" x14ac:dyDescent="0.3">
      <c r="A24" s="9" t="s">
        <v>56</v>
      </c>
      <c r="B24" s="95">
        <f>SUM(B17:B23)</f>
        <v>34374719</v>
      </c>
      <c r="C24" s="95">
        <f>SUM(C17:C23)</f>
        <v>40795963</v>
      </c>
      <c r="D24" s="95">
        <f>SUM(D17:D23)</f>
        <v>44849052</v>
      </c>
      <c r="E24" s="179">
        <f>D24/C24</f>
        <v>1.0993502469839969</v>
      </c>
      <c r="F24" s="4"/>
      <c r="G24" s="4"/>
      <c r="H24" s="4"/>
    </row>
    <row r="25" spans="1:8" x14ac:dyDescent="0.3">
      <c r="A25" s="9" t="s">
        <v>64</v>
      </c>
      <c r="B25" s="92">
        <v>49859631</v>
      </c>
      <c r="C25" s="92">
        <v>49859631</v>
      </c>
      <c r="D25" s="92">
        <v>49623732</v>
      </c>
      <c r="E25" s="179">
        <f>D25/C25</f>
        <v>0.99526873754841871</v>
      </c>
      <c r="F25" s="4"/>
      <c r="G25" s="4"/>
      <c r="H25" s="4"/>
    </row>
    <row r="26" spans="1:8" x14ac:dyDescent="0.3">
      <c r="A26" s="18" t="s">
        <v>221</v>
      </c>
      <c r="B26" s="94">
        <f>SUM(B24+B25)</f>
        <v>84234350</v>
      </c>
      <c r="C26" s="94">
        <f>SUM(C24+C25)</f>
        <v>90655594</v>
      </c>
      <c r="D26" s="94">
        <f>SUM(D24+D25)</f>
        <v>94472784</v>
      </c>
      <c r="E26" s="181">
        <f>D26/C26</f>
        <v>1.0421065025507417</v>
      </c>
      <c r="F26" s="4"/>
      <c r="G26" s="40"/>
      <c r="H26" s="4"/>
    </row>
    <row r="27" spans="1:8" x14ac:dyDescent="0.3">
      <c r="A27" s="4"/>
      <c r="B27" s="4"/>
      <c r="C27" s="4"/>
      <c r="D27" s="4"/>
      <c r="E27" s="4"/>
      <c r="F27" s="4"/>
      <c r="G27" s="4"/>
      <c r="H27" s="4"/>
    </row>
    <row r="28" spans="1:8" x14ac:dyDescent="0.3">
      <c r="A28" s="4"/>
      <c r="B28" s="4"/>
      <c r="C28" s="4"/>
      <c r="D28" s="4"/>
      <c r="E28" s="4"/>
      <c r="F28" s="4"/>
      <c r="G28" s="4"/>
      <c r="H28" s="4"/>
    </row>
    <row r="29" spans="1:8" x14ac:dyDescent="0.3">
      <c r="A29" s="4"/>
      <c r="B29" s="4"/>
      <c r="C29" s="4"/>
      <c r="D29" s="4"/>
      <c r="E29" s="4"/>
      <c r="F29" s="4"/>
      <c r="G29" s="4"/>
      <c r="H29" s="4"/>
    </row>
    <row r="30" spans="1:8" x14ac:dyDescent="0.3">
      <c r="A30" s="4"/>
      <c r="B30" s="4"/>
      <c r="C30" s="4"/>
      <c r="D30" s="4"/>
      <c r="E30" s="4"/>
      <c r="F30" s="4"/>
      <c r="G30" s="4"/>
      <c r="H30" s="4"/>
    </row>
    <row r="31" spans="1:8" x14ac:dyDescent="0.3">
      <c r="A31" s="4"/>
      <c r="B31" s="4"/>
      <c r="C31" s="4"/>
      <c r="D31" s="4"/>
      <c r="E31" s="4"/>
      <c r="F31" s="4"/>
      <c r="G31" s="4"/>
      <c r="H31" s="4"/>
    </row>
    <row r="32" spans="1:8" x14ac:dyDescent="0.3">
      <c r="A32" s="4"/>
      <c r="B32" s="4"/>
      <c r="C32" s="4"/>
      <c r="D32" s="4"/>
      <c r="E32" s="4"/>
      <c r="F32" s="4"/>
      <c r="G32" s="4"/>
      <c r="H32" s="4"/>
    </row>
    <row r="33" spans="1:8" x14ac:dyDescent="0.3">
      <c r="A33" s="4"/>
      <c r="B33" s="4"/>
      <c r="C33" s="4"/>
      <c r="D33" s="4"/>
      <c r="E33" s="4"/>
      <c r="F33" s="4"/>
      <c r="G33" s="4"/>
      <c r="H33" s="4"/>
    </row>
  </sheetData>
  <mergeCells count="3">
    <mergeCell ref="A1:C1"/>
    <mergeCell ref="A2:C2"/>
    <mergeCell ref="B4:E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headerFooter>
    <oddHeader>&amp;L&amp;"Times New Roman,Félkövér"&amp;14Fertőboz Község Önkormányzata&amp;C&amp;"Times New Roman,Félkövér"&amp;14 2020. évi Zárszámadás&amp;R&amp;"-,Félkövér"1.melléklet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0"/>
  <sheetViews>
    <sheetView zoomScaleNormal="100" workbookViewId="0">
      <selection activeCell="A13" sqref="A13"/>
    </sheetView>
  </sheetViews>
  <sheetFormatPr defaultRowHeight="14.4" x14ac:dyDescent="0.3"/>
  <cols>
    <col min="1" max="1" width="99" customWidth="1"/>
    <col min="2" max="2" width="17.5546875" customWidth="1"/>
    <col min="3" max="3" width="17.109375" customWidth="1"/>
  </cols>
  <sheetData>
    <row r="1" spans="1:3" ht="15" x14ac:dyDescent="0.35">
      <c r="A1" s="367" t="s">
        <v>776</v>
      </c>
      <c r="B1" s="335"/>
      <c r="C1" s="335"/>
    </row>
    <row r="2" spans="1:3" ht="15" x14ac:dyDescent="0.35">
      <c r="A2" s="332" t="s">
        <v>735</v>
      </c>
      <c r="B2" s="335"/>
      <c r="C2" s="335"/>
    </row>
    <row r="4" spans="1:3" x14ac:dyDescent="0.3">
      <c r="A4" s="4" t="s">
        <v>712</v>
      </c>
      <c r="B4" s="4"/>
      <c r="C4" s="4"/>
    </row>
    <row r="5" spans="1:3" ht="26.4" x14ac:dyDescent="0.3">
      <c r="A5" s="178" t="s">
        <v>34</v>
      </c>
      <c r="B5" s="161" t="s">
        <v>777</v>
      </c>
      <c r="C5" s="161" t="s">
        <v>778</v>
      </c>
    </row>
    <row r="6" spans="1:3" ht="18.75" customHeight="1" x14ac:dyDescent="0.3">
      <c r="A6" s="177" t="s">
        <v>528</v>
      </c>
      <c r="B6" s="8"/>
      <c r="C6" s="8"/>
    </row>
    <row r="7" spans="1:3" ht="18" customHeight="1" x14ac:dyDescent="0.3">
      <c r="A7" s="163" t="s">
        <v>529</v>
      </c>
      <c r="B7" s="164">
        <v>620160</v>
      </c>
      <c r="C7" s="164">
        <v>31188</v>
      </c>
    </row>
    <row r="8" spans="1:3" ht="18" customHeight="1" x14ac:dyDescent="0.3">
      <c r="A8" s="163" t="s">
        <v>530</v>
      </c>
      <c r="B8" s="164"/>
      <c r="C8" s="164">
        <v>8262</v>
      </c>
    </row>
    <row r="9" spans="1:3" ht="18" customHeight="1" x14ac:dyDescent="0.3">
      <c r="A9" s="163" t="s">
        <v>531</v>
      </c>
      <c r="B9" s="164"/>
      <c r="C9" s="164"/>
    </row>
    <row r="10" spans="1:3" ht="18" customHeight="1" x14ac:dyDescent="0.3">
      <c r="A10" s="162" t="s">
        <v>532</v>
      </c>
      <c r="B10" s="165">
        <f>SUM(B7:B9)</f>
        <v>620160</v>
      </c>
      <c r="C10" s="165">
        <f>SUM(C7:C9)</f>
        <v>39450</v>
      </c>
    </row>
    <row r="11" spans="1:3" ht="18" customHeight="1" x14ac:dyDescent="0.3">
      <c r="A11" s="163" t="s">
        <v>533</v>
      </c>
      <c r="B11" s="164">
        <v>247359312</v>
      </c>
      <c r="C11" s="164">
        <v>245910824</v>
      </c>
    </row>
    <row r="12" spans="1:3" ht="18" customHeight="1" x14ac:dyDescent="0.3">
      <c r="A12" s="163" t="s">
        <v>534</v>
      </c>
      <c r="B12" s="164">
        <v>10381019</v>
      </c>
      <c r="C12" s="164">
        <v>7811259</v>
      </c>
    </row>
    <row r="13" spans="1:3" ht="18" customHeight="1" x14ac:dyDescent="0.3">
      <c r="A13" s="163" t="s">
        <v>535</v>
      </c>
      <c r="B13" s="164"/>
      <c r="C13" s="164">
        <v>0</v>
      </c>
    </row>
    <row r="14" spans="1:3" ht="18" customHeight="1" x14ac:dyDescent="0.3">
      <c r="A14" s="163" t="s">
        <v>536</v>
      </c>
      <c r="B14" s="164">
        <v>11546304</v>
      </c>
      <c r="C14" s="164">
        <v>26988217</v>
      </c>
    </row>
    <row r="15" spans="1:3" ht="18" customHeight="1" x14ac:dyDescent="0.3">
      <c r="A15" s="163" t="s">
        <v>537</v>
      </c>
      <c r="B15" s="164"/>
      <c r="C15" s="164"/>
    </row>
    <row r="16" spans="1:3" ht="18" customHeight="1" x14ac:dyDescent="0.3">
      <c r="A16" s="162" t="s">
        <v>538</v>
      </c>
      <c r="B16" s="165">
        <f>SUM(B11:B15)</f>
        <v>269286635</v>
      </c>
      <c r="C16" s="165">
        <f>SUM(C11:C15)</f>
        <v>280710300</v>
      </c>
    </row>
    <row r="17" spans="1:3" ht="18" customHeight="1" x14ac:dyDescent="0.3">
      <c r="A17" s="163" t="s">
        <v>539</v>
      </c>
      <c r="B17" s="164">
        <v>1328000</v>
      </c>
      <c r="C17" s="164">
        <v>1328000</v>
      </c>
    </row>
    <row r="18" spans="1:3" ht="18" customHeight="1" x14ac:dyDescent="0.3">
      <c r="A18" s="163" t="s">
        <v>540</v>
      </c>
      <c r="B18" s="164"/>
      <c r="C18" s="164"/>
    </row>
    <row r="19" spans="1:3" ht="18" customHeight="1" x14ac:dyDescent="0.3">
      <c r="A19" s="163" t="s">
        <v>541</v>
      </c>
      <c r="B19" s="164"/>
      <c r="C19" s="164"/>
    </row>
    <row r="20" spans="1:3" ht="18" customHeight="1" x14ac:dyDescent="0.3">
      <c r="A20" s="162" t="s">
        <v>542</v>
      </c>
      <c r="B20" s="165">
        <f>SUM(B17:B19)</f>
        <v>1328000</v>
      </c>
      <c r="C20" s="165">
        <f>SUM(C17:C19)</f>
        <v>1328000</v>
      </c>
    </row>
    <row r="21" spans="1:3" ht="18" customHeight="1" x14ac:dyDescent="0.3">
      <c r="A21" s="163" t="s">
        <v>543</v>
      </c>
      <c r="B21" s="164"/>
      <c r="C21" s="164"/>
    </row>
    <row r="22" spans="1:3" ht="18" customHeight="1" x14ac:dyDescent="0.3">
      <c r="A22" s="163" t="s">
        <v>544</v>
      </c>
      <c r="B22" s="164"/>
      <c r="C22" s="164"/>
    </row>
    <row r="23" spans="1:3" ht="18" customHeight="1" x14ac:dyDescent="0.3">
      <c r="A23" s="162" t="s">
        <v>545</v>
      </c>
      <c r="B23" s="165"/>
      <c r="C23" s="165"/>
    </row>
    <row r="24" spans="1:3" ht="18" customHeight="1" x14ac:dyDescent="0.3">
      <c r="A24" s="162" t="s">
        <v>546</v>
      </c>
      <c r="B24" s="165">
        <f>SUM(B10+B16+B20)</f>
        <v>271234795</v>
      </c>
      <c r="C24" s="165">
        <f>SUM(C10+C16+C20)</f>
        <v>282077750</v>
      </c>
    </row>
    <row r="25" spans="1:3" ht="18" customHeight="1" x14ac:dyDescent="0.3">
      <c r="A25" s="163" t="s">
        <v>547</v>
      </c>
      <c r="B25" s="164"/>
      <c r="C25" s="164"/>
    </row>
    <row r="26" spans="1:3" ht="18" customHeight="1" x14ac:dyDescent="0.3">
      <c r="A26" s="163" t="s">
        <v>548</v>
      </c>
      <c r="B26" s="164"/>
      <c r="C26" s="164"/>
    </row>
    <row r="27" spans="1:3" ht="18" customHeight="1" x14ac:dyDescent="0.3">
      <c r="A27" s="163" t="s">
        <v>549</v>
      </c>
      <c r="B27" s="164"/>
      <c r="C27" s="164"/>
    </row>
    <row r="28" spans="1:3" ht="18" customHeight="1" x14ac:dyDescent="0.3">
      <c r="A28" s="163" t="s">
        <v>550</v>
      </c>
      <c r="B28" s="164"/>
      <c r="C28" s="164"/>
    </row>
    <row r="29" spans="1:3" ht="18" customHeight="1" x14ac:dyDescent="0.3">
      <c r="A29" s="163" t="s">
        <v>551</v>
      </c>
      <c r="B29" s="164"/>
      <c r="C29" s="164"/>
    </row>
    <row r="30" spans="1:3" ht="18" customHeight="1" x14ac:dyDescent="0.3">
      <c r="A30" s="162" t="s">
        <v>552</v>
      </c>
      <c r="B30" s="165">
        <f>SUM(B25:B29)</f>
        <v>0</v>
      </c>
      <c r="C30" s="165">
        <f>SUM(C25:C29)</f>
        <v>0</v>
      </c>
    </row>
    <row r="31" spans="1:3" ht="18" customHeight="1" x14ac:dyDescent="0.3">
      <c r="A31" s="163" t="s">
        <v>553</v>
      </c>
      <c r="B31" s="164"/>
      <c r="C31" s="164"/>
    </row>
    <row r="32" spans="1:3" ht="18" customHeight="1" x14ac:dyDescent="0.3">
      <c r="A32" s="163" t="s">
        <v>554</v>
      </c>
      <c r="B32" s="164"/>
      <c r="C32" s="164"/>
    </row>
    <row r="33" spans="1:3" ht="18" customHeight="1" x14ac:dyDescent="0.3">
      <c r="A33" s="163" t="s">
        <v>555</v>
      </c>
      <c r="B33" s="164"/>
      <c r="C33" s="164"/>
    </row>
    <row r="34" spans="1:3" ht="18" customHeight="1" x14ac:dyDescent="0.3">
      <c r="A34" s="163" t="s">
        <v>556</v>
      </c>
      <c r="B34" s="164"/>
      <c r="C34" s="164"/>
    </row>
    <row r="35" spans="1:3" ht="18" customHeight="1" x14ac:dyDescent="0.3">
      <c r="A35" s="163" t="s">
        <v>557</v>
      </c>
      <c r="B35" s="164"/>
      <c r="C35" s="164"/>
    </row>
    <row r="36" spans="1:3" ht="18" customHeight="1" x14ac:dyDescent="0.3">
      <c r="A36" s="163" t="s">
        <v>558</v>
      </c>
      <c r="B36" s="164"/>
      <c r="C36" s="164"/>
    </row>
    <row r="37" spans="1:3" ht="18" customHeight="1" x14ac:dyDescent="0.3">
      <c r="A37" s="163" t="s">
        <v>559</v>
      </c>
      <c r="B37" s="164"/>
      <c r="C37" s="164"/>
    </row>
    <row r="38" spans="1:3" ht="18" customHeight="1" x14ac:dyDescent="0.3">
      <c r="A38" s="162" t="s">
        <v>560</v>
      </c>
      <c r="B38" s="165"/>
      <c r="C38" s="165"/>
    </row>
    <row r="39" spans="1:3" ht="18" customHeight="1" x14ac:dyDescent="0.3">
      <c r="A39" s="162" t="s">
        <v>561</v>
      </c>
      <c r="B39" s="165">
        <f>B30</f>
        <v>0</v>
      </c>
      <c r="C39" s="165">
        <f>C30</f>
        <v>0</v>
      </c>
    </row>
    <row r="40" spans="1:3" ht="18" customHeight="1" x14ac:dyDescent="0.3">
      <c r="A40" s="163" t="s">
        <v>562</v>
      </c>
      <c r="B40" s="164"/>
      <c r="C40" s="164"/>
    </row>
    <row r="41" spans="1:3" ht="18" customHeight="1" x14ac:dyDescent="0.3">
      <c r="A41" s="163" t="s">
        <v>563</v>
      </c>
      <c r="B41" s="164">
        <v>100020</v>
      </c>
      <c r="C41" s="164">
        <v>263705</v>
      </c>
    </row>
    <row r="42" spans="1:3" ht="18" customHeight="1" x14ac:dyDescent="0.3">
      <c r="A42" s="162" t="s">
        <v>746</v>
      </c>
      <c r="B42" s="165">
        <f>B41</f>
        <v>100020</v>
      </c>
      <c r="C42" s="165">
        <f>C41</f>
        <v>263705</v>
      </c>
    </row>
    <row r="43" spans="1:3" ht="18" customHeight="1" x14ac:dyDescent="0.3">
      <c r="A43" s="163" t="s">
        <v>743</v>
      </c>
      <c r="B43" s="164">
        <v>18194083</v>
      </c>
      <c r="C43" s="164">
        <v>33546208</v>
      </c>
    </row>
    <row r="44" spans="1:3" ht="18" customHeight="1" x14ac:dyDescent="0.3">
      <c r="A44" s="163" t="s">
        <v>744</v>
      </c>
      <c r="B44" s="164">
        <v>33894797</v>
      </c>
      <c r="C44" s="164">
        <v>0</v>
      </c>
    </row>
    <row r="45" spans="1:3" ht="18" customHeight="1" x14ac:dyDescent="0.3">
      <c r="A45" s="163" t="s">
        <v>564</v>
      </c>
      <c r="B45" s="164"/>
      <c r="C45" s="164"/>
    </row>
    <row r="46" spans="1:3" ht="18" customHeight="1" x14ac:dyDescent="0.3">
      <c r="A46" s="163" t="s">
        <v>565</v>
      </c>
      <c r="B46" s="164"/>
      <c r="C46" s="164"/>
    </row>
    <row r="47" spans="1:3" ht="18" customHeight="1" x14ac:dyDescent="0.3">
      <c r="A47" s="162" t="s">
        <v>745</v>
      </c>
      <c r="B47" s="165">
        <f>B43+B44</f>
        <v>52088880</v>
      </c>
      <c r="C47" s="165">
        <f>C43+C44</f>
        <v>33546208</v>
      </c>
    </row>
    <row r="48" spans="1:3" ht="18" customHeight="1" x14ac:dyDescent="0.3">
      <c r="A48" s="162" t="s">
        <v>566</v>
      </c>
      <c r="B48" s="165">
        <f>SUM(B42:B46)</f>
        <v>52188900</v>
      </c>
      <c r="C48" s="165">
        <f>SUM(C42:C46)</f>
        <v>33809913</v>
      </c>
    </row>
    <row r="49" spans="1:3" ht="27.75" customHeight="1" x14ac:dyDescent="0.3">
      <c r="A49" s="163" t="s">
        <v>567</v>
      </c>
      <c r="B49" s="164"/>
      <c r="C49" s="164"/>
    </row>
    <row r="50" spans="1:3" ht="27" customHeight="1" x14ac:dyDescent="0.3">
      <c r="A50" s="163" t="s">
        <v>568</v>
      </c>
      <c r="B50" s="164"/>
      <c r="C50" s="164"/>
    </row>
    <row r="51" spans="1:3" ht="18" customHeight="1" x14ac:dyDescent="0.3">
      <c r="A51" s="163" t="s">
        <v>569</v>
      </c>
      <c r="B51" s="164">
        <v>913191</v>
      </c>
      <c r="C51" s="164">
        <v>5064178</v>
      </c>
    </row>
    <row r="52" spans="1:3" ht="18" customHeight="1" x14ac:dyDescent="0.3">
      <c r="A52" s="163" t="s">
        <v>747</v>
      </c>
      <c r="B52" s="164">
        <v>329241</v>
      </c>
      <c r="C52" s="164">
        <v>2230297</v>
      </c>
    </row>
    <row r="53" spans="1:3" ht="18" customHeight="1" x14ac:dyDescent="0.3">
      <c r="A53" s="163" t="s">
        <v>748</v>
      </c>
      <c r="B53" s="164">
        <v>495159</v>
      </c>
      <c r="C53" s="164">
        <v>2626652</v>
      </c>
    </row>
    <row r="54" spans="1:3" ht="18" customHeight="1" x14ac:dyDescent="0.3">
      <c r="A54" s="163" t="s">
        <v>749</v>
      </c>
      <c r="B54" s="164">
        <v>88791</v>
      </c>
      <c r="C54" s="164">
        <v>207229</v>
      </c>
    </row>
    <row r="55" spans="1:3" ht="19.5" customHeight="1" x14ac:dyDescent="0.3">
      <c r="A55" s="163" t="s">
        <v>570</v>
      </c>
      <c r="B55" s="164">
        <v>83009</v>
      </c>
      <c r="C55" s="164">
        <v>26417</v>
      </c>
    </row>
    <row r="56" spans="1:3" ht="33.75" customHeight="1" x14ac:dyDescent="0.3">
      <c r="A56" s="163" t="s">
        <v>750</v>
      </c>
      <c r="B56" s="164">
        <v>83000</v>
      </c>
      <c r="C56" s="164">
        <v>26408</v>
      </c>
    </row>
    <row r="57" spans="1:3" ht="19.5" customHeight="1" x14ac:dyDescent="0.3">
      <c r="A57" s="163" t="s">
        <v>751</v>
      </c>
      <c r="B57" s="164">
        <v>9</v>
      </c>
      <c r="C57" s="164">
        <v>9</v>
      </c>
    </row>
    <row r="58" spans="1:3" ht="21" customHeight="1" x14ac:dyDescent="0.3">
      <c r="A58" s="163" t="s">
        <v>571</v>
      </c>
      <c r="B58" s="164"/>
      <c r="C58" s="164"/>
    </row>
    <row r="59" spans="1:3" ht="18" customHeight="1" x14ac:dyDescent="0.3">
      <c r="A59" s="163" t="s">
        <v>572</v>
      </c>
      <c r="B59" s="164"/>
      <c r="C59" s="164"/>
    </row>
    <row r="60" spans="1:3" ht="18" customHeight="1" x14ac:dyDescent="0.3">
      <c r="A60" s="163" t="s">
        <v>573</v>
      </c>
      <c r="B60" s="164"/>
      <c r="C60" s="164"/>
    </row>
    <row r="61" spans="1:3" ht="18" customHeight="1" x14ac:dyDescent="0.3">
      <c r="A61" s="163" t="s">
        <v>574</v>
      </c>
      <c r="B61" s="164"/>
      <c r="C61" s="164"/>
    </row>
    <row r="62" spans="1:3" ht="18" customHeight="1" x14ac:dyDescent="0.3">
      <c r="A62" s="162" t="s">
        <v>575</v>
      </c>
      <c r="B62" s="165">
        <f>B51+B55</f>
        <v>996200</v>
      </c>
      <c r="C62" s="165">
        <f>C51+C55</f>
        <v>5090595</v>
      </c>
    </row>
    <row r="63" spans="1:3" ht="29.25" customHeight="1" x14ac:dyDescent="0.3">
      <c r="A63" s="163" t="s">
        <v>576</v>
      </c>
      <c r="B63" s="164"/>
      <c r="C63" s="164"/>
    </row>
    <row r="64" spans="1:3" ht="29.25" customHeight="1" x14ac:dyDescent="0.3">
      <c r="A64" s="163" t="s">
        <v>577</v>
      </c>
      <c r="B64" s="164"/>
      <c r="C64" s="164"/>
    </row>
    <row r="65" spans="1:3" ht="18.75" customHeight="1" x14ac:dyDescent="0.3">
      <c r="A65" s="163" t="s">
        <v>578</v>
      </c>
      <c r="B65" s="164"/>
      <c r="C65" s="164"/>
    </row>
    <row r="66" spans="1:3" ht="18" customHeight="1" x14ac:dyDescent="0.3">
      <c r="A66" s="163" t="s">
        <v>579</v>
      </c>
      <c r="B66" s="164"/>
      <c r="C66" s="164"/>
    </row>
    <row r="67" spans="1:3" ht="18" customHeight="1" x14ac:dyDescent="0.3">
      <c r="A67" s="163" t="s">
        <v>580</v>
      </c>
      <c r="B67" s="164"/>
      <c r="C67" s="164"/>
    </row>
    <row r="68" spans="1:3" ht="18" customHeight="1" x14ac:dyDescent="0.3">
      <c r="A68" s="163" t="s">
        <v>581</v>
      </c>
      <c r="B68" s="164"/>
      <c r="C68" s="164"/>
    </row>
    <row r="69" spans="1:3" ht="18" customHeight="1" x14ac:dyDescent="0.3">
      <c r="A69" s="163" t="s">
        <v>582</v>
      </c>
      <c r="B69" s="164"/>
      <c r="C69" s="164"/>
    </row>
    <row r="70" spans="1:3" ht="18" customHeight="1" x14ac:dyDescent="0.3">
      <c r="A70" s="163" t="s">
        <v>583</v>
      </c>
      <c r="B70" s="164"/>
      <c r="C70" s="164"/>
    </row>
    <row r="71" spans="1:3" ht="18" customHeight="1" x14ac:dyDescent="0.3">
      <c r="A71" s="162" t="s">
        <v>584</v>
      </c>
      <c r="B71" s="165"/>
      <c r="C71" s="165"/>
    </row>
    <row r="72" spans="1:3" ht="18" customHeight="1" x14ac:dyDescent="0.3">
      <c r="A72" s="163" t="s">
        <v>585</v>
      </c>
      <c r="B72" s="164">
        <v>29658</v>
      </c>
      <c r="C72" s="164">
        <v>26580</v>
      </c>
    </row>
    <row r="73" spans="1:3" ht="18" customHeight="1" x14ac:dyDescent="0.3">
      <c r="A73" s="163" t="s">
        <v>586</v>
      </c>
      <c r="B73" s="164"/>
      <c r="C73" s="164"/>
    </row>
    <row r="74" spans="1:3" ht="18" customHeight="1" x14ac:dyDescent="0.3">
      <c r="A74" s="163" t="s">
        <v>587</v>
      </c>
      <c r="B74" s="164"/>
      <c r="C74" s="164"/>
    </row>
    <row r="75" spans="1:3" ht="18" customHeight="1" x14ac:dyDescent="0.3">
      <c r="A75" s="163" t="s">
        <v>588</v>
      </c>
      <c r="B75" s="164"/>
      <c r="C75" s="164"/>
    </row>
    <row r="76" spans="1:3" ht="18" customHeight="1" x14ac:dyDescent="0.3">
      <c r="A76" s="163" t="s">
        <v>589</v>
      </c>
      <c r="B76" s="164"/>
      <c r="C76" s="164"/>
    </row>
    <row r="77" spans="1:3" ht="18" customHeight="1" x14ac:dyDescent="0.3">
      <c r="A77" s="163" t="s">
        <v>590</v>
      </c>
      <c r="B77" s="164"/>
      <c r="C77" s="164"/>
    </row>
    <row r="78" spans="1:3" ht="18" customHeight="1" x14ac:dyDescent="0.3">
      <c r="A78" s="163" t="s">
        <v>710</v>
      </c>
      <c r="B78" s="164">
        <v>29658</v>
      </c>
      <c r="C78" s="164">
        <v>26580</v>
      </c>
    </row>
    <row r="79" spans="1:3" ht="18" customHeight="1" x14ac:dyDescent="0.3">
      <c r="A79" s="163" t="s">
        <v>591</v>
      </c>
      <c r="B79" s="164"/>
      <c r="C79" s="164"/>
    </row>
    <row r="80" spans="1:3" ht="18" customHeight="1" x14ac:dyDescent="0.3">
      <c r="A80" s="163" t="s">
        <v>592</v>
      </c>
      <c r="B80" s="164"/>
      <c r="C80" s="164"/>
    </row>
    <row r="81" spans="1:3" ht="18" customHeight="1" x14ac:dyDescent="0.3">
      <c r="A81" s="163" t="s">
        <v>593</v>
      </c>
      <c r="B81" s="164"/>
      <c r="C81" s="164"/>
    </row>
    <row r="82" spans="1:3" ht="18" customHeight="1" x14ac:dyDescent="0.3">
      <c r="A82" s="163" t="s">
        <v>594</v>
      </c>
      <c r="B82" s="164"/>
      <c r="C82" s="164"/>
    </row>
    <row r="83" spans="1:3" ht="18" customHeight="1" x14ac:dyDescent="0.3">
      <c r="A83" s="163" t="s">
        <v>595</v>
      </c>
      <c r="B83" s="164"/>
      <c r="C83" s="164"/>
    </row>
    <row r="84" spans="1:3" ht="18" customHeight="1" x14ac:dyDescent="0.3">
      <c r="A84" s="163" t="s">
        <v>596</v>
      </c>
      <c r="B84" s="164"/>
      <c r="C84" s="164"/>
    </row>
    <row r="85" spans="1:3" ht="18" customHeight="1" x14ac:dyDescent="0.3">
      <c r="A85" s="162" t="s">
        <v>597</v>
      </c>
      <c r="B85" s="165">
        <f>SUM(B73:B84)</f>
        <v>29658</v>
      </c>
      <c r="C85" s="165">
        <f>SUM(C73:C84)</f>
        <v>26580</v>
      </c>
    </row>
    <row r="86" spans="1:3" ht="18" customHeight="1" x14ac:dyDescent="0.3">
      <c r="A86" s="162" t="s">
        <v>598</v>
      </c>
      <c r="B86" s="165">
        <f>SUM(B85+B62)</f>
        <v>1025858</v>
      </c>
      <c r="C86" s="165">
        <f>SUM(C85+C62)</f>
        <v>5117175</v>
      </c>
    </row>
    <row r="87" spans="1:3" ht="18" customHeight="1" x14ac:dyDescent="0.3">
      <c r="A87" s="163" t="s">
        <v>724</v>
      </c>
      <c r="B87" s="165">
        <v>0</v>
      </c>
      <c r="C87" s="165">
        <v>-63104</v>
      </c>
    </row>
    <row r="88" spans="1:3" ht="18" customHeight="1" x14ac:dyDescent="0.3">
      <c r="A88" s="163" t="s">
        <v>779</v>
      </c>
      <c r="B88" s="165"/>
      <c r="C88" s="165">
        <v>756</v>
      </c>
    </row>
    <row r="89" spans="1:3" ht="18" customHeight="1" x14ac:dyDescent="0.3">
      <c r="A89" s="162" t="s">
        <v>599</v>
      </c>
      <c r="B89" s="165">
        <v>0</v>
      </c>
      <c r="C89" s="165">
        <f>C87+C88</f>
        <v>-62348</v>
      </c>
    </row>
    <row r="90" spans="1:3" ht="18" customHeight="1" x14ac:dyDescent="0.3">
      <c r="A90" s="163" t="s">
        <v>600</v>
      </c>
      <c r="B90" s="164"/>
      <c r="C90" s="164"/>
    </row>
    <row r="91" spans="1:3" ht="18" customHeight="1" x14ac:dyDescent="0.3">
      <c r="A91" s="163" t="s">
        <v>601</v>
      </c>
      <c r="B91" s="164"/>
      <c r="C91" s="164"/>
    </row>
    <row r="92" spans="1:3" ht="18" customHeight="1" x14ac:dyDescent="0.3">
      <c r="A92" s="163" t="s">
        <v>602</v>
      </c>
      <c r="B92" s="164"/>
      <c r="C92" s="164"/>
    </row>
    <row r="93" spans="1:3" ht="18" customHeight="1" x14ac:dyDescent="0.3">
      <c r="A93" s="162" t="s">
        <v>603</v>
      </c>
      <c r="B93" s="165"/>
      <c r="C93" s="165"/>
    </row>
    <row r="94" spans="1:3" ht="18" customHeight="1" x14ac:dyDescent="0.3">
      <c r="A94" s="166" t="s">
        <v>604</v>
      </c>
      <c r="B94" s="167">
        <f>SUM(B89+B90+B86+B48+B24+B30)</f>
        <v>324449553</v>
      </c>
      <c r="C94" s="167">
        <f>SUM(C89+C90+C86+C48+C24+C30)</f>
        <v>320942490</v>
      </c>
    </row>
    <row r="95" spans="1:3" ht="18" customHeight="1" x14ac:dyDescent="0.3">
      <c r="A95" s="162" t="s">
        <v>605</v>
      </c>
      <c r="B95" s="8"/>
      <c r="C95" s="8"/>
    </row>
    <row r="96" spans="1:3" ht="18" customHeight="1" x14ac:dyDescent="0.3">
      <c r="A96" s="163" t="s">
        <v>606</v>
      </c>
      <c r="B96" s="164">
        <v>181177738</v>
      </c>
      <c r="C96" s="164">
        <v>181177738</v>
      </c>
    </row>
    <row r="97" spans="1:3" ht="18" customHeight="1" x14ac:dyDescent="0.3">
      <c r="A97" s="163" t="s">
        <v>607</v>
      </c>
      <c r="B97" s="164">
        <v>79692079</v>
      </c>
      <c r="C97" s="164">
        <v>79692079</v>
      </c>
    </row>
    <row r="98" spans="1:3" ht="18" customHeight="1" x14ac:dyDescent="0.3">
      <c r="A98" s="163" t="s">
        <v>608</v>
      </c>
      <c r="B98" s="164">
        <v>2993182</v>
      </c>
      <c r="C98" s="164">
        <v>2993182</v>
      </c>
    </row>
    <row r="99" spans="1:3" ht="18" customHeight="1" x14ac:dyDescent="0.3">
      <c r="A99" s="163" t="s">
        <v>609</v>
      </c>
      <c r="B99" s="164">
        <v>54355186</v>
      </c>
      <c r="C99" s="164">
        <v>56268138</v>
      </c>
    </row>
    <row r="100" spans="1:3" ht="18" customHeight="1" x14ac:dyDescent="0.3">
      <c r="A100" s="163" t="s">
        <v>610</v>
      </c>
      <c r="B100" s="164"/>
      <c r="C100" s="164"/>
    </row>
    <row r="101" spans="1:3" ht="18" customHeight="1" x14ac:dyDescent="0.3">
      <c r="A101" s="163" t="s">
        <v>611</v>
      </c>
      <c r="B101" s="164">
        <v>1912952</v>
      </c>
      <c r="C101" s="164">
        <v>-6575500</v>
      </c>
    </row>
    <row r="102" spans="1:3" ht="18" customHeight="1" x14ac:dyDescent="0.3">
      <c r="A102" s="162" t="s">
        <v>612</v>
      </c>
      <c r="B102" s="165">
        <f>SUM(B96:B101)</f>
        <v>320131137</v>
      </c>
      <c r="C102" s="165">
        <f>SUM(C96:C101)</f>
        <v>313555637</v>
      </c>
    </row>
    <row r="103" spans="1:3" ht="18" customHeight="1" x14ac:dyDescent="0.3">
      <c r="A103" s="163" t="s">
        <v>613</v>
      </c>
      <c r="B103" s="164"/>
      <c r="C103" s="164"/>
    </row>
    <row r="104" spans="1:3" ht="30.75" customHeight="1" x14ac:dyDescent="0.3">
      <c r="A104" s="163" t="s">
        <v>614</v>
      </c>
      <c r="B104" s="164"/>
      <c r="C104" s="164"/>
    </row>
    <row r="105" spans="1:3" ht="18" customHeight="1" x14ac:dyDescent="0.3">
      <c r="A105" s="163" t="s">
        <v>615</v>
      </c>
      <c r="B105" s="164"/>
      <c r="C105" s="164">
        <v>1755</v>
      </c>
    </row>
    <row r="106" spans="1:3" ht="18" customHeight="1" x14ac:dyDescent="0.3">
      <c r="A106" s="163" t="s">
        <v>616</v>
      </c>
      <c r="B106" s="164"/>
      <c r="C106" s="164"/>
    </row>
    <row r="107" spans="1:3" ht="18" customHeight="1" x14ac:dyDescent="0.3">
      <c r="A107" s="163" t="s">
        <v>617</v>
      </c>
      <c r="B107" s="164"/>
      <c r="C107" s="164"/>
    </row>
    <row r="108" spans="1:3" ht="18" customHeight="1" x14ac:dyDescent="0.3">
      <c r="A108" s="163" t="s">
        <v>618</v>
      </c>
      <c r="B108" s="164">
        <v>0</v>
      </c>
      <c r="C108" s="164">
        <v>213539</v>
      </c>
    </row>
    <row r="109" spans="1:3" ht="18" customHeight="1" x14ac:dyDescent="0.3">
      <c r="A109" s="163" t="s">
        <v>619</v>
      </c>
      <c r="B109" s="164">
        <v>0</v>
      </c>
      <c r="C109" s="164">
        <v>107132</v>
      </c>
    </row>
    <row r="110" spans="1:3" ht="18" customHeight="1" x14ac:dyDescent="0.3">
      <c r="A110" s="163" t="s">
        <v>620</v>
      </c>
      <c r="B110" s="164"/>
      <c r="C110" s="164"/>
    </row>
    <row r="111" spans="1:3" ht="18" customHeight="1" x14ac:dyDescent="0.3">
      <c r="A111" s="163" t="s">
        <v>621</v>
      </c>
      <c r="B111" s="164"/>
      <c r="C111" s="164"/>
    </row>
    <row r="112" spans="1:3" ht="18" customHeight="1" x14ac:dyDescent="0.3">
      <c r="A112" s="162" t="s">
        <v>622</v>
      </c>
      <c r="B112" s="165">
        <f>SUM(B103:B111)</f>
        <v>0</v>
      </c>
      <c r="C112" s="165">
        <f>SUM(C103:C111)</f>
        <v>322426</v>
      </c>
    </row>
    <row r="113" spans="1:3" ht="18" customHeight="1" x14ac:dyDescent="0.3">
      <c r="A113" s="163" t="s">
        <v>623</v>
      </c>
      <c r="B113" s="164"/>
      <c r="C113" s="164"/>
    </row>
    <row r="114" spans="1:3" ht="27.75" customHeight="1" x14ac:dyDescent="0.3">
      <c r="A114" s="163" t="s">
        <v>624</v>
      </c>
      <c r="B114" s="164"/>
      <c r="C114" s="164"/>
    </row>
    <row r="115" spans="1:3" ht="18" customHeight="1" x14ac:dyDescent="0.3">
      <c r="A115" s="163" t="s">
        <v>625</v>
      </c>
      <c r="B115" s="164"/>
      <c r="C115" s="164"/>
    </row>
    <row r="116" spans="1:3" ht="18" customHeight="1" x14ac:dyDescent="0.3">
      <c r="A116" s="163" t="s">
        <v>626</v>
      </c>
      <c r="B116" s="164"/>
      <c r="C116" s="164"/>
    </row>
    <row r="117" spans="1:3" ht="18" customHeight="1" x14ac:dyDescent="0.3">
      <c r="A117" s="163" t="s">
        <v>627</v>
      </c>
      <c r="B117" s="164"/>
      <c r="C117" s="164"/>
    </row>
    <row r="118" spans="1:3" ht="18" customHeight="1" x14ac:dyDescent="0.3">
      <c r="A118" s="163" t="s">
        <v>628</v>
      </c>
      <c r="B118" s="164"/>
      <c r="C118" s="164"/>
    </row>
    <row r="119" spans="1:3" ht="18" customHeight="1" x14ac:dyDescent="0.3">
      <c r="A119" s="163" t="s">
        <v>629</v>
      </c>
      <c r="B119" s="164"/>
      <c r="C119" s="164"/>
    </row>
    <row r="120" spans="1:3" ht="18" customHeight="1" x14ac:dyDescent="0.3">
      <c r="A120" s="163" t="s">
        <v>630</v>
      </c>
      <c r="B120" s="164"/>
      <c r="C120" s="164"/>
    </row>
    <row r="121" spans="1:3" ht="18" customHeight="1" x14ac:dyDescent="0.3">
      <c r="A121" s="163" t="s">
        <v>631</v>
      </c>
      <c r="B121" s="164">
        <v>660640</v>
      </c>
      <c r="C121" s="164">
        <v>756525</v>
      </c>
    </row>
    <row r="122" spans="1:3" ht="32.25" customHeight="1" x14ac:dyDescent="0.3">
      <c r="A122" s="163" t="s">
        <v>752</v>
      </c>
      <c r="B122" s="164">
        <v>660640</v>
      </c>
      <c r="C122" s="164">
        <v>756525</v>
      </c>
    </row>
    <row r="123" spans="1:3" ht="18" customHeight="1" x14ac:dyDescent="0.3">
      <c r="A123" s="162" t="s">
        <v>632</v>
      </c>
      <c r="B123" s="165">
        <f>SUM(B113:B121)</f>
        <v>660640</v>
      </c>
      <c r="C123" s="165">
        <f>SUM(C113:C121)</f>
        <v>756525</v>
      </c>
    </row>
    <row r="124" spans="1:3" ht="18" customHeight="1" x14ac:dyDescent="0.3">
      <c r="A124" s="163" t="s">
        <v>633</v>
      </c>
      <c r="B124" s="164">
        <v>3325863</v>
      </c>
      <c r="C124" s="164">
        <v>5379868</v>
      </c>
    </row>
    <row r="125" spans="1:3" ht="18" customHeight="1" x14ac:dyDescent="0.3">
      <c r="A125" s="163" t="s">
        <v>634</v>
      </c>
      <c r="B125" s="164"/>
      <c r="C125" s="164"/>
    </row>
    <row r="126" spans="1:3" ht="18" customHeight="1" x14ac:dyDescent="0.3">
      <c r="A126" s="163" t="s">
        <v>635</v>
      </c>
      <c r="B126" s="164">
        <v>25488</v>
      </c>
      <c r="C126" s="164">
        <v>88518</v>
      </c>
    </row>
    <row r="127" spans="1:3" ht="18" customHeight="1" x14ac:dyDescent="0.3">
      <c r="A127" s="163" t="s">
        <v>636</v>
      </c>
      <c r="B127" s="164"/>
      <c r="C127" s="164"/>
    </row>
    <row r="128" spans="1:3" ht="18" customHeight="1" x14ac:dyDescent="0.3">
      <c r="A128" s="163" t="s">
        <v>637</v>
      </c>
      <c r="B128" s="164"/>
      <c r="C128" s="164"/>
    </row>
    <row r="129" spans="1:10" ht="18" customHeight="1" x14ac:dyDescent="0.3">
      <c r="A129" s="163" t="s">
        <v>638</v>
      </c>
      <c r="B129" s="164"/>
      <c r="C129" s="164"/>
    </row>
    <row r="130" spans="1:10" ht="18" customHeight="1" x14ac:dyDescent="0.3">
      <c r="A130" s="163" t="s">
        <v>639</v>
      </c>
      <c r="B130" s="164"/>
      <c r="C130" s="164"/>
    </row>
    <row r="131" spans="1:10" ht="18" customHeight="1" x14ac:dyDescent="0.3">
      <c r="A131" s="163" t="s">
        <v>711</v>
      </c>
      <c r="B131" s="164"/>
      <c r="C131" s="164"/>
    </row>
    <row r="132" spans="1:10" ht="18" customHeight="1" x14ac:dyDescent="0.3">
      <c r="A132" s="162" t="s">
        <v>640</v>
      </c>
      <c r="B132" s="165">
        <f>SUM(B124:B131)</f>
        <v>3351351</v>
      </c>
      <c r="C132" s="165">
        <f>SUM(C124:C131)</f>
        <v>5468386</v>
      </c>
      <c r="D132" s="119"/>
      <c r="E132" s="119"/>
      <c r="F132" s="119"/>
      <c r="G132" s="119"/>
      <c r="H132" s="119"/>
      <c r="I132" s="119"/>
      <c r="J132" s="119"/>
    </row>
    <row r="133" spans="1:10" ht="18" customHeight="1" x14ac:dyDescent="0.3">
      <c r="A133" s="162" t="s">
        <v>641</v>
      </c>
      <c r="B133" s="165">
        <f>SUM(B132+B123+B112)</f>
        <v>4011991</v>
      </c>
      <c r="C133" s="165">
        <f>SUM(C132+C123+C112)</f>
        <v>6547337</v>
      </c>
      <c r="D133" s="168"/>
      <c r="E133" s="168"/>
      <c r="F133" s="168"/>
      <c r="G133" s="168"/>
      <c r="H133" s="168"/>
      <c r="I133" s="168"/>
      <c r="J133" s="168"/>
    </row>
    <row r="134" spans="1:10" ht="18" customHeight="1" x14ac:dyDescent="0.3">
      <c r="A134" s="162" t="s">
        <v>642</v>
      </c>
      <c r="B134" s="165"/>
      <c r="C134" s="165"/>
      <c r="D134" s="119"/>
      <c r="E134" s="119"/>
      <c r="F134" s="119"/>
      <c r="G134" s="119"/>
      <c r="H134" s="119"/>
      <c r="I134" s="119"/>
      <c r="J134" s="119"/>
    </row>
    <row r="135" spans="1:10" ht="18" customHeight="1" x14ac:dyDescent="0.3">
      <c r="A135" s="162" t="s">
        <v>643</v>
      </c>
      <c r="B135" s="165"/>
      <c r="C135" s="165"/>
    </row>
    <row r="136" spans="1:10" ht="18" customHeight="1" x14ac:dyDescent="0.3">
      <c r="A136" s="163" t="s">
        <v>644</v>
      </c>
      <c r="B136" s="164"/>
      <c r="C136" s="164"/>
    </row>
    <row r="137" spans="1:10" ht="18" customHeight="1" x14ac:dyDescent="0.3">
      <c r="A137" s="163" t="s">
        <v>645</v>
      </c>
      <c r="B137" s="164">
        <v>306425</v>
      </c>
      <c r="C137" s="164">
        <v>839516</v>
      </c>
    </row>
    <row r="138" spans="1:10" ht="18" customHeight="1" x14ac:dyDescent="0.3">
      <c r="A138" s="163" t="s">
        <v>646</v>
      </c>
      <c r="B138" s="164"/>
      <c r="C138" s="164"/>
    </row>
    <row r="139" spans="1:10" ht="18" customHeight="1" x14ac:dyDescent="0.3">
      <c r="A139" s="162" t="s">
        <v>647</v>
      </c>
      <c r="B139" s="165">
        <f>SUM(B137:B138)</f>
        <v>306425</v>
      </c>
      <c r="C139" s="165">
        <f>SUM(C137:C138)</f>
        <v>839516</v>
      </c>
    </row>
    <row r="140" spans="1:10" ht="18" customHeight="1" x14ac:dyDescent="0.3">
      <c r="A140" s="166" t="s">
        <v>648</v>
      </c>
      <c r="B140" s="167">
        <f>SUM(B134+B139+B102+B133)</f>
        <v>324449553</v>
      </c>
      <c r="C140" s="167">
        <f>SUM(C134+C139+C102+C133)</f>
        <v>320942490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8" scale="75" orientation="portrait" r:id="rId1"/>
  <headerFooter>
    <oddHeader>&amp;L&amp;"-,Félkövér"Fertőboz Község Önkormányzata &amp;C&amp;"-,Félkövér"2019.évi Zárszámadás &amp;R&amp;"-,Félkövér"11.melléklet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14"/>
  <sheetViews>
    <sheetView view="pageLayout" topLeftCell="B1" zoomScaleNormal="100" workbookViewId="0">
      <selection activeCell="B9" sqref="B9"/>
    </sheetView>
  </sheetViews>
  <sheetFormatPr defaultColWidth="7.44140625" defaultRowHeight="14.4" x14ac:dyDescent="0.3"/>
  <cols>
    <col min="1" max="1" width="12.44140625" customWidth="1"/>
    <col min="2" max="2" width="92.6640625" customWidth="1"/>
    <col min="3" max="3" width="10.109375" bestFit="1" customWidth="1"/>
    <col min="4" max="4" width="4.5546875" customWidth="1"/>
    <col min="5" max="5" width="16.5546875" customWidth="1"/>
    <col min="6" max="6" width="15" customWidth="1"/>
  </cols>
  <sheetData>
    <row r="1" spans="2:6" x14ac:dyDescent="0.3">
      <c r="B1" s="67"/>
      <c r="C1" s="22"/>
      <c r="D1" s="22"/>
      <c r="E1" s="22"/>
    </row>
    <row r="2" spans="2:6" ht="27" customHeight="1" x14ac:dyDescent="0.35">
      <c r="B2" s="370"/>
      <c r="C2" s="370"/>
      <c r="D2" s="68"/>
      <c r="E2" s="68"/>
      <c r="F2" s="66"/>
    </row>
    <row r="3" spans="2:6" ht="18" x14ac:dyDescent="0.35">
      <c r="B3" s="332" t="s">
        <v>736</v>
      </c>
      <c r="C3" s="332"/>
    </row>
    <row r="4" spans="2:6" ht="15" customHeight="1" x14ac:dyDescent="0.3"/>
    <row r="5" spans="2:6" ht="52.5" customHeight="1" x14ac:dyDescent="0.35">
      <c r="B5" s="69" t="s">
        <v>0</v>
      </c>
      <c r="C5" s="105"/>
    </row>
    <row r="6" spans="2:6" ht="15" customHeight="1" x14ac:dyDescent="0.35">
      <c r="B6" s="70"/>
      <c r="C6" s="106"/>
    </row>
    <row r="7" spans="2:6" ht="36" x14ac:dyDescent="0.35">
      <c r="B7" s="71" t="s">
        <v>1</v>
      </c>
      <c r="C7" s="72">
        <v>0</v>
      </c>
    </row>
    <row r="8" spans="2:6" ht="36" x14ac:dyDescent="0.35">
      <c r="B8" s="71" t="s">
        <v>2</v>
      </c>
      <c r="C8" s="72">
        <v>0</v>
      </c>
    </row>
    <row r="9" spans="2:6" ht="36" x14ac:dyDescent="0.35">
      <c r="B9" s="71" t="s">
        <v>3</v>
      </c>
      <c r="C9" s="322">
        <v>2275000</v>
      </c>
    </row>
    <row r="10" spans="2:6" ht="17.25" customHeight="1" x14ac:dyDescent="0.35">
      <c r="B10" s="73" t="s">
        <v>5</v>
      </c>
      <c r="C10" s="74">
        <v>0</v>
      </c>
    </row>
    <row r="11" spans="2:6" ht="18" customHeight="1" x14ac:dyDescent="0.35">
      <c r="B11" s="73" t="s">
        <v>6</v>
      </c>
      <c r="C11" s="72">
        <v>0</v>
      </c>
    </row>
    <row r="12" spans="2:6" ht="36" x14ac:dyDescent="0.35">
      <c r="B12" s="71" t="s">
        <v>4</v>
      </c>
      <c r="C12" s="72">
        <v>0</v>
      </c>
    </row>
    <row r="13" spans="2:6" ht="18" x14ac:dyDescent="0.35">
      <c r="B13" s="71" t="s">
        <v>7</v>
      </c>
      <c r="C13" s="72">
        <v>0</v>
      </c>
    </row>
    <row r="14" spans="2:6" ht="18" x14ac:dyDescent="0.35">
      <c r="B14" s="75"/>
      <c r="C14" s="76"/>
    </row>
  </sheetData>
  <mergeCells count="2">
    <mergeCell ref="B2:C2"/>
    <mergeCell ref="B3:C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headerFooter>
    <oddHeader xml:space="preserve">&amp;L&amp;"Times New Roman,Félkövér"&amp;14Fertőboz Község Önkormányzata&amp;C&amp;"-,Félkövér" 2020. évi Zárszámadás
&amp;R&amp;"-,Félkövér"13. melléklet&amp;"-,Normál"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"/>
  <sheetViews>
    <sheetView zoomScaleNormal="100" workbookViewId="0">
      <selection activeCell="F29" sqref="F29"/>
    </sheetView>
  </sheetViews>
  <sheetFormatPr defaultRowHeight="14.4" x14ac:dyDescent="0.3"/>
  <cols>
    <col min="1" max="1" width="74.6640625" customWidth="1"/>
    <col min="2" max="2" width="12.5546875" customWidth="1"/>
    <col min="3" max="3" width="11.88671875" customWidth="1"/>
    <col min="4" max="4" width="12.5546875" customWidth="1"/>
    <col min="5" max="5" width="14.44140625" customWidth="1"/>
    <col min="6" max="6" width="11.88671875" customWidth="1"/>
    <col min="7" max="7" width="12.44140625" bestFit="1" customWidth="1"/>
  </cols>
  <sheetData>
    <row r="1" spans="1:7" ht="27.6" x14ac:dyDescent="0.3">
      <c r="A1" s="303"/>
      <c r="B1" s="304" t="s">
        <v>783</v>
      </c>
      <c r="C1" s="304" t="s">
        <v>782</v>
      </c>
      <c r="D1" s="304" t="s">
        <v>525</v>
      </c>
      <c r="E1" s="304" t="s">
        <v>784</v>
      </c>
      <c r="F1" s="304" t="s">
        <v>818</v>
      </c>
      <c r="G1" s="304" t="s">
        <v>819</v>
      </c>
    </row>
    <row r="2" spans="1:7" x14ac:dyDescent="0.3">
      <c r="A2" s="8" t="s">
        <v>47</v>
      </c>
      <c r="B2" s="92">
        <v>8689506</v>
      </c>
      <c r="C2" s="92">
        <v>8963177</v>
      </c>
      <c r="D2" s="92">
        <v>7528237</v>
      </c>
      <c r="E2" s="92">
        <v>8983420</v>
      </c>
      <c r="F2" s="92">
        <f>SUM(E2*1.02)</f>
        <v>9163088.4000000004</v>
      </c>
      <c r="G2" s="92">
        <f>SUM(F2*1.02)</f>
        <v>9346350.1680000015</v>
      </c>
    </row>
    <row r="3" spans="1:7" x14ac:dyDescent="0.3">
      <c r="A3" s="8" t="s">
        <v>48</v>
      </c>
      <c r="B3" s="92">
        <v>1168670</v>
      </c>
      <c r="C3" s="92">
        <v>1168670</v>
      </c>
      <c r="D3" s="92">
        <v>768339</v>
      </c>
      <c r="E3" s="92">
        <v>1417590</v>
      </c>
      <c r="F3" s="92">
        <f t="shared" ref="F3:G9" si="0">SUM(E3*1.02)</f>
        <v>1445941.8</v>
      </c>
      <c r="G3" s="92">
        <f t="shared" si="0"/>
        <v>1474860.6360000002</v>
      </c>
    </row>
    <row r="4" spans="1:7" x14ac:dyDescent="0.3">
      <c r="A4" s="8" t="s">
        <v>49</v>
      </c>
      <c r="B4" s="92">
        <v>9457127</v>
      </c>
      <c r="C4" s="92">
        <v>11150425</v>
      </c>
      <c r="D4" s="92">
        <v>8278299</v>
      </c>
      <c r="E4" s="92">
        <v>9768872</v>
      </c>
      <c r="F4" s="92">
        <f t="shared" si="0"/>
        <v>9964249.4399999995</v>
      </c>
      <c r="G4" s="92">
        <f t="shared" si="0"/>
        <v>10163534.4288</v>
      </c>
    </row>
    <row r="5" spans="1:7" x14ac:dyDescent="0.3">
      <c r="A5" s="8" t="s">
        <v>50</v>
      </c>
      <c r="B5" s="92">
        <v>2149650</v>
      </c>
      <c r="C5" s="92">
        <v>2239347</v>
      </c>
      <c r="D5" s="92">
        <v>2144167</v>
      </c>
      <c r="E5" s="92">
        <v>2968393</v>
      </c>
      <c r="F5" s="92">
        <f t="shared" si="0"/>
        <v>3027760.86</v>
      </c>
      <c r="G5" s="92">
        <f t="shared" si="0"/>
        <v>3088316.0771999997</v>
      </c>
    </row>
    <row r="6" spans="1:7" x14ac:dyDescent="0.3">
      <c r="A6" s="8" t="s">
        <v>51</v>
      </c>
      <c r="B6" s="92">
        <v>5359960</v>
      </c>
      <c r="C6" s="92">
        <v>7238635</v>
      </c>
      <c r="D6" s="92">
        <v>782695</v>
      </c>
      <c r="E6" s="92">
        <v>25282929</v>
      </c>
      <c r="F6" s="92">
        <f t="shared" si="0"/>
        <v>25788587.580000002</v>
      </c>
      <c r="G6" s="92">
        <f t="shared" si="0"/>
        <v>26304359.331600003</v>
      </c>
    </row>
    <row r="7" spans="1:7" x14ac:dyDescent="0.3">
      <c r="A7" s="8" t="s">
        <v>52</v>
      </c>
      <c r="B7" s="92">
        <v>18449000</v>
      </c>
      <c r="C7" s="92">
        <v>20152774</v>
      </c>
      <c r="D7" s="92">
        <v>7959214</v>
      </c>
      <c r="E7" s="92">
        <v>13422000</v>
      </c>
      <c r="F7" s="92">
        <f t="shared" si="0"/>
        <v>13690440</v>
      </c>
      <c r="G7" s="92">
        <f t="shared" si="0"/>
        <v>13964248.800000001</v>
      </c>
    </row>
    <row r="8" spans="1:7" x14ac:dyDescent="0.3">
      <c r="A8" s="8" t="s">
        <v>53</v>
      </c>
      <c r="B8" s="92">
        <v>38299797</v>
      </c>
      <c r="C8" s="92">
        <v>39081926</v>
      </c>
      <c r="D8" s="92">
        <v>37533086</v>
      </c>
      <c r="E8" s="92">
        <v>11262756</v>
      </c>
      <c r="F8" s="92">
        <f t="shared" si="0"/>
        <v>11488011.120000001</v>
      </c>
      <c r="G8" s="92">
        <f t="shared" si="0"/>
        <v>11717771.342400001</v>
      </c>
    </row>
    <row r="9" spans="1:7" x14ac:dyDescent="0.3">
      <c r="A9" s="8" t="s">
        <v>54</v>
      </c>
      <c r="B9" s="92"/>
      <c r="C9" s="92"/>
      <c r="D9" s="92"/>
      <c r="E9" s="92">
        <v>756525</v>
      </c>
      <c r="F9" s="92">
        <f t="shared" si="0"/>
        <v>771655.5</v>
      </c>
      <c r="G9" s="92">
        <f t="shared" si="0"/>
        <v>787088.61</v>
      </c>
    </row>
    <row r="10" spans="1:7" x14ac:dyDescent="0.3">
      <c r="A10" s="91" t="s">
        <v>46</v>
      </c>
      <c r="B10" s="95">
        <f t="shared" ref="B10:G10" si="1">SUM(B2:B9)</f>
        <v>83573710</v>
      </c>
      <c r="C10" s="95">
        <f t="shared" si="1"/>
        <v>89994954</v>
      </c>
      <c r="D10" s="95">
        <f t="shared" si="1"/>
        <v>64994037</v>
      </c>
      <c r="E10" s="95">
        <f t="shared" si="1"/>
        <v>73862485</v>
      </c>
      <c r="F10" s="95">
        <f t="shared" si="1"/>
        <v>75339734.700000003</v>
      </c>
      <c r="G10" s="95">
        <f t="shared" si="1"/>
        <v>76846529.393999994</v>
      </c>
    </row>
    <row r="11" spans="1:7" x14ac:dyDescent="0.3">
      <c r="A11" s="91" t="s">
        <v>55</v>
      </c>
      <c r="B11" s="92">
        <v>660640</v>
      </c>
      <c r="C11" s="92">
        <v>660640</v>
      </c>
      <c r="D11" s="92">
        <v>660640</v>
      </c>
      <c r="E11" s="92"/>
      <c r="F11" s="92"/>
      <c r="G11" s="92"/>
    </row>
    <row r="12" spans="1:7" x14ac:dyDescent="0.3">
      <c r="A12" s="89" t="s">
        <v>220</v>
      </c>
      <c r="B12" s="93">
        <f t="shared" ref="B12:G12" si="2">SUM(B10:B11)</f>
        <v>84234350</v>
      </c>
      <c r="C12" s="93">
        <f t="shared" si="2"/>
        <v>90655594</v>
      </c>
      <c r="D12" s="93">
        <f t="shared" si="2"/>
        <v>65654677</v>
      </c>
      <c r="E12" s="93">
        <f t="shared" si="2"/>
        <v>73862485</v>
      </c>
      <c r="F12" s="93">
        <f t="shared" si="2"/>
        <v>75339734.700000003</v>
      </c>
      <c r="G12" s="93">
        <f t="shared" si="2"/>
        <v>76846529.393999994</v>
      </c>
    </row>
    <row r="13" spans="1:7" x14ac:dyDescent="0.3">
      <c r="A13" s="8" t="s">
        <v>57</v>
      </c>
      <c r="B13" s="92">
        <v>16516000</v>
      </c>
      <c r="C13" s="92">
        <v>16944600</v>
      </c>
      <c r="D13" s="92">
        <v>16944600</v>
      </c>
      <c r="E13" s="92">
        <v>18913125</v>
      </c>
      <c r="F13" s="92">
        <f>SUM(E13*1.02)</f>
        <v>19291387.5</v>
      </c>
      <c r="G13" s="92">
        <f>SUM(F13*1.02)</f>
        <v>19677215.25</v>
      </c>
    </row>
    <row r="14" spans="1:7" x14ac:dyDescent="0.3">
      <c r="A14" s="8" t="s">
        <v>58</v>
      </c>
      <c r="B14" s="92">
        <v>0</v>
      </c>
      <c r="C14" s="92">
        <v>5992644</v>
      </c>
      <c r="D14" s="92">
        <v>5992644</v>
      </c>
      <c r="E14" s="92">
        <v>0</v>
      </c>
      <c r="F14" s="92">
        <f t="shared" ref="F14:G19" si="3">SUM(E14*1.02)</f>
        <v>0</v>
      </c>
      <c r="G14" s="92">
        <f t="shared" si="3"/>
        <v>0</v>
      </c>
    </row>
    <row r="15" spans="1:7" x14ac:dyDescent="0.3">
      <c r="A15" s="8" t="s">
        <v>59</v>
      </c>
      <c r="B15" s="92">
        <v>13127280</v>
      </c>
      <c r="C15" s="92">
        <v>13127280</v>
      </c>
      <c r="D15" s="92">
        <v>10198278</v>
      </c>
      <c r="E15" s="92">
        <v>10630000</v>
      </c>
      <c r="F15" s="92">
        <f t="shared" si="3"/>
        <v>10842600</v>
      </c>
      <c r="G15" s="92">
        <f t="shared" si="3"/>
        <v>11059452</v>
      </c>
    </row>
    <row r="16" spans="1:7" x14ac:dyDescent="0.3">
      <c r="A16" s="8" t="s">
        <v>60</v>
      </c>
      <c r="B16" s="92">
        <v>4731439</v>
      </c>
      <c r="C16" s="92">
        <v>4731439</v>
      </c>
      <c r="D16" s="92">
        <v>5113530</v>
      </c>
      <c r="E16" s="92">
        <v>4697965</v>
      </c>
      <c r="F16" s="92">
        <f t="shared" si="3"/>
        <v>4791924.3</v>
      </c>
      <c r="G16" s="92">
        <f t="shared" si="3"/>
        <v>4887762.7860000003</v>
      </c>
    </row>
    <row r="17" spans="1:7" x14ac:dyDescent="0.3">
      <c r="A17" s="8" t="s">
        <v>61</v>
      </c>
      <c r="B17" s="92">
        <v>0</v>
      </c>
      <c r="C17" s="92">
        <v>0</v>
      </c>
      <c r="D17" s="92">
        <v>6600000</v>
      </c>
      <c r="E17" s="92">
        <v>5900000</v>
      </c>
      <c r="F17" s="92">
        <f t="shared" si="3"/>
        <v>6018000</v>
      </c>
      <c r="G17" s="92">
        <f t="shared" si="3"/>
        <v>6138360</v>
      </c>
    </row>
    <row r="18" spans="1:7" x14ac:dyDescent="0.3">
      <c r="A18" s="8" t="s">
        <v>62</v>
      </c>
      <c r="B18" s="92">
        <v>0</v>
      </c>
      <c r="C18" s="92">
        <v>0</v>
      </c>
      <c r="D18" s="92"/>
      <c r="E18" s="92">
        <v>0</v>
      </c>
      <c r="F18" s="92">
        <f t="shared" si="3"/>
        <v>0</v>
      </c>
      <c r="G18" s="92">
        <f t="shared" si="3"/>
        <v>0</v>
      </c>
    </row>
    <row r="19" spans="1:7" x14ac:dyDescent="0.3">
      <c r="A19" s="8" t="s">
        <v>63</v>
      </c>
      <c r="B19" s="92">
        <v>0</v>
      </c>
      <c r="C19" s="92">
        <v>0</v>
      </c>
      <c r="D19" s="92"/>
      <c r="E19" s="92">
        <v>0</v>
      </c>
      <c r="F19" s="92">
        <f t="shared" si="3"/>
        <v>0</v>
      </c>
      <c r="G19" s="92">
        <f t="shared" si="3"/>
        <v>0</v>
      </c>
    </row>
    <row r="20" spans="1:7" x14ac:dyDescent="0.3">
      <c r="A20" s="91" t="s">
        <v>56</v>
      </c>
      <c r="B20" s="95">
        <f t="shared" ref="B20:G20" si="4">SUM(B13:B19)</f>
        <v>34374719</v>
      </c>
      <c r="C20" s="95">
        <f>SUM(C13:C19)</f>
        <v>40795963</v>
      </c>
      <c r="D20" s="95">
        <f t="shared" si="4"/>
        <v>44849052</v>
      </c>
      <c r="E20" s="95">
        <f t="shared" si="4"/>
        <v>40141090</v>
      </c>
      <c r="F20" s="95">
        <f t="shared" si="4"/>
        <v>40943911.799999997</v>
      </c>
      <c r="G20" s="95">
        <f t="shared" si="4"/>
        <v>41762790.035999998</v>
      </c>
    </row>
    <row r="21" spans="1:7" x14ac:dyDescent="0.3">
      <c r="A21" s="91" t="s">
        <v>64</v>
      </c>
      <c r="B21" s="92">
        <v>49859631</v>
      </c>
      <c r="C21" s="92">
        <v>49859631</v>
      </c>
      <c r="D21" s="92">
        <v>49623732</v>
      </c>
      <c r="E21" s="92">
        <v>33721395</v>
      </c>
      <c r="F21" s="92">
        <f>SUM(E21*1.02)</f>
        <v>34395822.899999999</v>
      </c>
      <c r="G21" s="92">
        <f>SUM(F21*1.02)</f>
        <v>35083739.358000003</v>
      </c>
    </row>
    <row r="22" spans="1:7" x14ac:dyDescent="0.3">
      <c r="A22" s="89" t="s">
        <v>221</v>
      </c>
      <c r="B22" s="94">
        <f t="shared" ref="B22:G22" si="5">SUM(B20+B21)</f>
        <v>84234350</v>
      </c>
      <c r="C22" s="94">
        <f t="shared" si="5"/>
        <v>90655594</v>
      </c>
      <c r="D22" s="94">
        <f t="shared" si="5"/>
        <v>94472784</v>
      </c>
      <c r="E22" s="94">
        <f t="shared" si="5"/>
        <v>73862485</v>
      </c>
      <c r="F22" s="94">
        <f t="shared" si="5"/>
        <v>75339734.699999988</v>
      </c>
      <c r="G22" s="94">
        <f t="shared" si="5"/>
        <v>76846529.393999994</v>
      </c>
    </row>
    <row r="23" spans="1:7" x14ac:dyDescent="0.3">
      <c r="A23" s="4"/>
      <c r="B23" s="4"/>
      <c r="C23" s="4"/>
      <c r="D23" s="4"/>
      <c r="E23" s="4"/>
      <c r="F23" s="4"/>
      <c r="G23" s="4"/>
    </row>
    <row r="24" spans="1:7" x14ac:dyDescent="0.3">
      <c r="A24" s="4"/>
      <c r="B24" s="4"/>
      <c r="C24" s="4"/>
      <c r="D24" s="4"/>
      <c r="E24" s="4"/>
      <c r="F24" s="4"/>
      <c r="G24" s="4"/>
    </row>
    <row r="27" spans="1:7" x14ac:dyDescent="0.3">
      <c r="F27" t="s">
        <v>713</v>
      </c>
    </row>
  </sheetData>
  <pageMargins left="0.7" right="0.7" top="0.75" bottom="0.75" header="0.3" footer="0.3"/>
  <pageSetup paperSize="9" orientation="portrait" horizontalDpi="0" verticalDpi="0" r:id="rId1"/>
  <headerFooter>
    <oddHeader xml:space="preserve">&amp;LFertőboz Község Önkormányzata&amp;C 2020. évi Zárszámadás
Gördülő tervezés&amp;R14. melléklet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C6AE-CA8B-4AE1-861F-DE052709CBD4}">
  <dimension ref="A1:G70"/>
  <sheetViews>
    <sheetView topLeftCell="A58" workbookViewId="0">
      <selection activeCell="D73" sqref="D73"/>
    </sheetView>
  </sheetViews>
  <sheetFormatPr defaultRowHeight="14.4" x14ac:dyDescent="0.3"/>
  <cols>
    <col min="1" max="1" width="34.6640625" bestFit="1" customWidth="1"/>
    <col min="2" max="2" width="13.6640625" bestFit="1" customWidth="1"/>
    <col min="3" max="3" width="40.44140625" bestFit="1" customWidth="1"/>
    <col min="4" max="4" width="37.44140625" bestFit="1" customWidth="1"/>
    <col min="5" max="5" width="5" bestFit="1" customWidth="1"/>
    <col min="6" max="6" width="5.5546875" bestFit="1" customWidth="1"/>
    <col min="7" max="7" width="17" bestFit="1" customWidth="1"/>
  </cols>
  <sheetData>
    <row r="1" spans="1:7" s="327" customFormat="1" ht="23.25" customHeight="1" x14ac:dyDescent="0.3">
      <c r="A1" s="324" t="s">
        <v>821</v>
      </c>
      <c r="B1" s="325"/>
      <c r="C1" s="325" t="s">
        <v>822</v>
      </c>
      <c r="D1" s="325"/>
      <c r="E1" s="325"/>
      <c r="F1" s="325"/>
      <c r="G1" s="326"/>
    </row>
    <row r="2" spans="1:7" ht="15" thickBot="1" x14ac:dyDescent="0.35">
      <c r="A2" s="328" t="s">
        <v>823</v>
      </c>
      <c r="B2" s="329" t="s">
        <v>824</v>
      </c>
      <c r="C2" s="329" t="s">
        <v>34</v>
      </c>
      <c r="D2" s="329" t="s">
        <v>825</v>
      </c>
      <c r="E2" s="329" t="s">
        <v>826</v>
      </c>
      <c r="F2" s="329" t="s">
        <v>827</v>
      </c>
      <c r="G2" s="330" t="s">
        <v>828</v>
      </c>
    </row>
    <row r="3" spans="1:7" x14ac:dyDescent="0.3">
      <c r="A3" s="323" t="s">
        <v>829</v>
      </c>
      <c r="B3" s="323" t="s">
        <v>830</v>
      </c>
      <c r="C3" s="323" t="s">
        <v>831</v>
      </c>
      <c r="D3" s="323" t="s">
        <v>832</v>
      </c>
      <c r="E3" s="323">
        <v>0</v>
      </c>
      <c r="F3" s="323">
        <v>335</v>
      </c>
      <c r="G3" s="323">
        <v>720</v>
      </c>
    </row>
    <row r="4" spans="1:7" x14ac:dyDescent="0.3">
      <c r="A4" s="5" t="s">
        <v>829</v>
      </c>
      <c r="B4" s="5" t="s">
        <v>833</v>
      </c>
      <c r="C4" s="5" t="s">
        <v>834</v>
      </c>
      <c r="D4" s="5" t="s">
        <v>832</v>
      </c>
      <c r="E4" s="5">
        <v>0</v>
      </c>
      <c r="F4" s="5">
        <v>94</v>
      </c>
      <c r="G4" s="5">
        <v>190</v>
      </c>
    </row>
    <row r="5" spans="1:7" x14ac:dyDescent="0.3">
      <c r="A5" s="5" t="s">
        <v>829</v>
      </c>
      <c r="B5" s="5" t="s">
        <v>835</v>
      </c>
      <c r="C5" s="5" t="s">
        <v>831</v>
      </c>
      <c r="D5" s="5" t="s">
        <v>832</v>
      </c>
      <c r="E5" s="5">
        <v>0</v>
      </c>
      <c r="F5" s="5">
        <v>334</v>
      </c>
      <c r="G5" s="5">
        <v>720</v>
      </c>
    </row>
    <row r="6" spans="1:7" x14ac:dyDescent="0.3">
      <c r="A6" s="5" t="s">
        <v>829</v>
      </c>
      <c r="B6" s="5" t="s">
        <v>836</v>
      </c>
      <c r="C6" s="5" t="s">
        <v>837</v>
      </c>
      <c r="D6" s="5" t="s">
        <v>838</v>
      </c>
      <c r="E6" s="5">
        <v>0</v>
      </c>
      <c r="F6" s="5">
        <v>132</v>
      </c>
      <c r="G6" s="5">
        <v>260</v>
      </c>
    </row>
    <row r="7" spans="1:7" x14ac:dyDescent="0.3">
      <c r="A7" s="5" t="s">
        <v>829</v>
      </c>
      <c r="B7" s="5" t="s">
        <v>839</v>
      </c>
      <c r="C7" s="5" t="s">
        <v>831</v>
      </c>
      <c r="D7" s="5" t="s">
        <v>832</v>
      </c>
      <c r="E7" s="5">
        <v>0</v>
      </c>
      <c r="F7" s="5">
        <v>311</v>
      </c>
      <c r="G7" s="5">
        <v>680</v>
      </c>
    </row>
    <row r="8" spans="1:7" x14ac:dyDescent="0.3">
      <c r="A8" s="5" t="s">
        <v>829</v>
      </c>
      <c r="B8" s="5" t="s">
        <v>840</v>
      </c>
      <c r="C8" s="5" t="s">
        <v>834</v>
      </c>
      <c r="D8" s="5" t="s">
        <v>832</v>
      </c>
      <c r="E8" s="5">
        <v>0</v>
      </c>
      <c r="F8" s="5">
        <v>277</v>
      </c>
      <c r="G8" s="5">
        <v>550</v>
      </c>
    </row>
    <row r="9" spans="1:7" x14ac:dyDescent="0.3">
      <c r="A9" s="5" t="s">
        <v>829</v>
      </c>
      <c r="B9" s="5" t="s">
        <v>841</v>
      </c>
      <c r="C9" s="5" t="s">
        <v>831</v>
      </c>
      <c r="D9" s="5" t="s">
        <v>832</v>
      </c>
      <c r="E9" s="5">
        <v>0</v>
      </c>
      <c r="F9" s="5">
        <v>133</v>
      </c>
      <c r="G9" s="5">
        <v>290</v>
      </c>
    </row>
    <row r="10" spans="1:7" x14ac:dyDescent="0.3">
      <c r="A10" s="5" t="s">
        <v>829</v>
      </c>
      <c r="B10" s="5" t="s">
        <v>842</v>
      </c>
      <c r="C10" s="5" t="s">
        <v>837</v>
      </c>
      <c r="D10" s="5" t="s">
        <v>838</v>
      </c>
      <c r="E10" s="5">
        <v>0</v>
      </c>
      <c r="F10" s="5">
        <v>128</v>
      </c>
      <c r="G10" s="5">
        <v>260</v>
      </c>
    </row>
    <row r="11" spans="1:7" x14ac:dyDescent="0.3">
      <c r="A11" s="5" t="s">
        <v>829</v>
      </c>
      <c r="B11" s="5" t="s">
        <v>843</v>
      </c>
      <c r="C11" s="5" t="s">
        <v>844</v>
      </c>
      <c r="D11" s="5" t="s">
        <v>832</v>
      </c>
      <c r="E11" s="5">
        <v>0</v>
      </c>
      <c r="F11" s="5">
        <v>2611</v>
      </c>
      <c r="G11" s="5">
        <v>13385.25</v>
      </c>
    </row>
    <row r="12" spans="1:7" x14ac:dyDescent="0.3">
      <c r="A12" s="5" t="s">
        <v>829</v>
      </c>
      <c r="B12" s="5" t="s">
        <v>845</v>
      </c>
      <c r="C12" s="5" t="s">
        <v>837</v>
      </c>
      <c r="D12" s="5" t="s">
        <v>832</v>
      </c>
      <c r="E12" s="5">
        <v>0</v>
      </c>
      <c r="F12" s="5">
        <v>79</v>
      </c>
      <c r="G12" s="5">
        <v>160</v>
      </c>
    </row>
    <row r="13" spans="1:7" x14ac:dyDescent="0.3">
      <c r="A13" s="5" t="s">
        <v>829</v>
      </c>
      <c r="B13" s="5" t="s">
        <v>846</v>
      </c>
      <c r="C13" s="5" t="s">
        <v>834</v>
      </c>
      <c r="D13" s="5" t="s">
        <v>832</v>
      </c>
      <c r="E13" s="5">
        <v>0</v>
      </c>
      <c r="F13" s="5">
        <v>110</v>
      </c>
      <c r="G13" s="5">
        <v>220</v>
      </c>
    </row>
    <row r="14" spans="1:7" x14ac:dyDescent="0.3">
      <c r="A14" s="5" t="s">
        <v>829</v>
      </c>
      <c r="B14" s="5" t="s">
        <v>847</v>
      </c>
      <c r="C14" s="5" t="s">
        <v>834</v>
      </c>
      <c r="D14" s="5" t="s">
        <v>848</v>
      </c>
      <c r="E14" s="5">
        <v>0</v>
      </c>
      <c r="F14" s="5">
        <v>534</v>
      </c>
      <c r="G14" s="5">
        <v>1803</v>
      </c>
    </row>
    <row r="15" spans="1:7" x14ac:dyDescent="0.3">
      <c r="A15" s="5" t="s">
        <v>829</v>
      </c>
      <c r="B15" s="5" t="s">
        <v>849</v>
      </c>
      <c r="C15" s="5" t="s">
        <v>837</v>
      </c>
      <c r="D15" s="5" t="s">
        <v>832</v>
      </c>
      <c r="E15" s="5">
        <v>0</v>
      </c>
      <c r="F15" s="5">
        <v>78</v>
      </c>
      <c r="G15" s="5">
        <v>160</v>
      </c>
    </row>
    <row r="16" spans="1:7" x14ac:dyDescent="0.3">
      <c r="A16" s="5" t="s">
        <v>829</v>
      </c>
      <c r="B16" s="5" t="s">
        <v>850</v>
      </c>
      <c r="C16" s="5" t="s">
        <v>851</v>
      </c>
      <c r="D16" s="5" t="s">
        <v>852</v>
      </c>
      <c r="E16" s="5">
        <v>0</v>
      </c>
      <c r="F16" s="5">
        <v>475</v>
      </c>
      <c r="G16" s="5">
        <v>1457</v>
      </c>
    </row>
    <row r="17" spans="1:7" x14ac:dyDescent="0.3">
      <c r="A17" s="5" t="s">
        <v>829</v>
      </c>
      <c r="B17" s="5" t="s">
        <v>853</v>
      </c>
      <c r="C17" s="5" t="s">
        <v>834</v>
      </c>
      <c r="D17" s="5" t="s">
        <v>852</v>
      </c>
      <c r="E17" s="5">
        <v>0</v>
      </c>
      <c r="F17" s="5">
        <v>802</v>
      </c>
      <c r="G17" s="5">
        <v>1880</v>
      </c>
    </row>
    <row r="18" spans="1:7" x14ac:dyDescent="0.3">
      <c r="A18" s="5" t="s">
        <v>829</v>
      </c>
      <c r="B18" s="5" t="s">
        <v>854</v>
      </c>
      <c r="C18" s="5" t="s">
        <v>855</v>
      </c>
      <c r="D18" s="5" t="s">
        <v>852</v>
      </c>
      <c r="E18" s="5">
        <v>0</v>
      </c>
      <c r="F18" s="5">
        <v>2550</v>
      </c>
      <c r="G18" s="5">
        <v>9050</v>
      </c>
    </row>
    <row r="19" spans="1:7" x14ac:dyDescent="0.3">
      <c r="A19" s="5" t="s">
        <v>829</v>
      </c>
      <c r="B19" s="5" t="s">
        <v>856</v>
      </c>
      <c r="C19" s="5" t="s">
        <v>857</v>
      </c>
      <c r="D19" s="5" t="s">
        <v>858</v>
      </c>
      <c r="E19" s="5">
        <v>0</v>
      </c>
      <c r="F19" s="5">
        <v>439</v>
      </c>
      <c r="G19" s="5">
        <v>120</v>
      </c>
    </row>
    <row r="20" spans="1:7" x14ac:dyDescent="0.3">
      <c r="A20" s="5" t="s">
        <v>829</v>
      </c>
      <c r="B20" s="5" t="s">
        <v>859</v>
      </c>
      <c r="C20" s="5" t="s">
        <v>857</v>
      </c>
      <c r="D20" s="5" t="s">
        <v>858</v>
      </c>
      <c r="E20" s="5">
        <v>1</v>
      </c>
      <c r="F20" s="5">
        <v>6694</v>
      </c>
      <c r="G20" s="5">
        <v>1530</v>
      </c>
    </row>
    <row r="21" spans="1:7" x14ac:dyDescent="0.3">
      <c r="A21" s="5" t="s">
        <v>829</v>
      </c>
      <c r="B21" s="5" t="s">
        <v>860</v>
      </c>
      <c r="C21" s="5" t="s">
        <v>857</v>
      </c>
      <c r="D21" s="5" t="s">
        <v>858</v>
      </c>
      <c r="E21" s="5">
        <v>0</v>
      </c>
      <c r="F21" s="5">
        <v>993</v>
      </c>
      <c r="G21" s="5">
        <v>160</v>
      </c>
    </row>
    <row r="22" spans="1:7" x14ac:dyDescent="0.3">
      <c r="A22" s="5" t="s">
        <v>829</v>
      </c>
      <c r="B22" s="5" t="s">
        <v>861</v>
      </c>
      <c r="C22" s="5" t="s">
        <v>857</v>
      </c>
      <c r="D22" s="5" t="s">
        <v>858</v>
      </c>
      <c r="E22" s="5">
        <v>0</v>
      </c>
      <c r="F22" s="5">
        <v>295</v>
      </c>
      <c r="G22" s="5">
        <v>120</v>
      </c>
    </row>
    <row r="23" spans="1:7" x14ac:dyDescent="0.3">
      <c r="A23" s="5" t="s">
        <v>829</v>
      </c>
      <c r="B23" s="5" t="s">
        <v>862</v>
      </c>
      <c r="C23" s="5" t="s">
        <v>831</v>
      </c>
      <c r="D23" s="5" t="s">
        <v>858</v>
      </c>
      <c r="E23" s="5">
        <v>0</v>
      </c>
      <c r="F23" s="5">
        <v>327</v>
      </c>
      <c r="G23" s="5">
        <v>90</v>
      </c>
    </row>
    <row r="24" spans="1:7" x14ac:dyDescent="0.3">
      <c r="A24" s="5" t="s">
        <v>829</v>
      </c>
      <c r="B24" s="5" t="s">
        <v>863</v>
      </c>
      <c r="C24" s="5" t="s">
        <v>864</v>
      </c>
      <c r="D24" s="5" t="s">
        <v>865</v>
      </c>
      <c r="E24" s="5">
        <v>0</v>
      </c>
      <c r="F24" s="5">
        <v>0</v>
      </c>
      <c r="G24" s="5">
        <v>10470.977000000001</v>
      </c>
    </row>
    <row r="25" spans="1:7" x14ac:dyDescent="0.3">
      <c r="A25" s="5" t="s">
        <v>829</v>
      </c>
      <c r="B25" s="5" t="s">
        <v>866</v>
      </c>
      <c r="C25" s="5" t="s">
        <v>867</v>
      </c>
      <c r="D25" s="5" t="s">
        <v>868</v>
      </c>
      <c r="E25" s="5">
        <v>0</v>
      </c>
      <c r="F25" s="5">
        <v>442</v>
      </c>
      <c r="G25" s="5">
        <v>440</v>
      </c>
    </row>
    <row r="26" spans="1:7" x14ac:dyDescent="0.3">
      <c r="A26" s="5" t="s">
        <v>829</v>
      </c>
      <c r="B26" s="5" t="s">
        <v>869</v>
      </c>
      <c r="C26" s="5" t="s">
        <v>870</v>
      </c>
      <c r="D26" s="5" t="s">
        <v>838</v>
      </c>
      <c r="E26" s="5">
        <v>0</v>
      </c>
      <c r="F26" s="5">
        <v>2951</v>
      </c>
      <c r="G26" s="5">
        <v>33655</v>
      </c>
    </row>
    <row r="27" spans="1:7" x14ac:dyDescent="0.3">
      <c r="A27" s="5" t="s">
        <v>829</v>
      </c>
      <c r="B27" s="5" t="s">
        <v>871</v>
      </c>
      <c r="C27" s="5" t="s">
        <v>837</v>
      </c>
      <c r="D27" s="5" t="s">
        <v>838</v>
      </c>
      <c r="E27" s="5">
        <v>0</v>
      </c>
      <c r="F27" s="5">
        <v>167</v>
      </c>
      <c r="G27" s="5">
        <v>500</v>
      </c>
    </row>
    <row r="28" spans="1:7" x14ac:dyDescent="0.3">
      <c r="A28" s="5" t="s">
        <v>829</v>
      </c>
      <c r="B28" s="5" t="s">
        <v>872</v>
      </c>
      <c r="C28" s="5" t="s">
        <v>837</v>
      </c>
      <c r="D28" s="5" t="s">
        <v>832</v>
      </c>
      <c r="E28" s="5">
        <v>0</v>
      </c>
      <c r="F28" s="5">
        <v>26</v>
      </c>
      <c r="G28" s="5">
        <v>50</v>
      </c>
    </row>
    <row r="29" spans="1:7" x14ac:dyDescent="0.3">
      <c r="A29" s="5" t="s">
        <v>829</v>
      </c>
      <c r="B29" s="5" t="s">
        <v>873</v>
      </c>
      <c r="C29" s="5" t="s">
        <v>837</v>
      </c>
      <c r="D29" s="5" t="s">
        <v>832</v>
      </c>
      <c r="E29" s="5">
        <v>0</v>
      </c>
      <c r="F29" s="5">
        <v>53</v>
      </c>
      <c r="G29" s="5">
        <v>110</v>
      </c>
    </row>
    <row r="30" spans="1:7" x14ac:dyDescent="0.3">
      <c r="A30" s="5" t="s">
        <v>829</v>
      </c>
      <c r="B30" s="5" t="s">
        <v>874</v>
      </c>
      <c r="C30" s="5" t="s">
        <v>834</v>
      </c>
      <c r="D30" s="5" t="s">
        <v>832</v>
      </c>
      <c r="E30" s="5">
        <v>0</v>
      </c>
      <c r="F30" s="5">
        <v>8100</v>
      </c>
      <c r="G30" s="5">
        <v>3250</v>
      </c>
    </row>
    <row r="31" spans="1:7" x14ac:dyDescent="0.3">
      <c r="A31" s="5" t="s">
        <v>829</v>
      </c>
      <c r="B31" s="5" t="s">
        <v>875</v>
      </c>
      <c r="C31" s="5" t="s">
        <v>876</v>
      </c>
      <c r="D31" s="5" t="s">
        <v>832</v>
      </c>
      <c r="E31" s="5">
        <v>0</v>
      </c>
      <c r="F31" s="5">
        <v>438</v>
      </c>
      <c r="G31" s="5">
        <v>1852</v>
      </c>
    </row>
    <row r="32" spans="1:7" x14ac:dyDescent="0.3">
      <c r="A32" s="5" t="s">
        <v>829</v>
      </c>
      <c r="B32" s="5" t="s">
        <v>877</v>
      </c>
      <c r="C32" s="5" t="s">
        <v>878</v>
      </c>
      <c r="D32" s="5" t="s">
        <v>838</v>
      </c>
      <c r="E32" s="5">
        <v>0</v>
      </c>
      <c r="F32" s="5">
        <v>304</v>
      </c>
      <c r="G32" s="5">
        <v>1301.98</v>
      </c>
    </row>
    <row r="33" spans="1:7" x14ac:dyDescent="0.3">
      <c r="A33" s="5" t="s">
        <v>829</v>
      </c>
      <c r="B33" s="5" t="s">
        <v>879</v>
      </c>
      <c r="C33" s="5" t="s">
        <v>880</v>
      </c>
      <c r="D33" s="5" t="s">
        <v>858</v>
      </c>
      <c r="E33" s="5">
        <v>0</v>
      </c>
      <c r="F33" s="5">
        <v>6613</v>
      </c>
      <c r="G33" s="5">
        <v>23896</v>
      </c>
    </row>
    <row r="34" spans="1:7" x14ac:dyDescent="0.3">
      <c r="A34" s="5" t="s">
        <v>829</v>
      </c>
      <c r="B34" s="5" t="s">
        <v>881</v>
      </c>
      <c r="C34" s="5" t="s">
        <v>882</v>
      </c>
      <c r="D34" s="5" t="s">
        <v>838</v>
      </c>
      <c r="E34" s="5">
        <v>0</v>
      </c>
      <c r="F34" s="5">
        <v>2386</v>
      </c>
      <c r="G34" s="5">
        <v>10479</v>
      </c>
    </row>
    <row r="35" spans="1:7" x14ac:dyDescent="0.3">
      <c r="A35" s="5" t="s">
        <v>829</v>
      </c>
      <c r="B35" s="5" t="s">
        <v>883</v>
      </c>
      <c r="C35" s="5" t="s">
        <v>857</v>
      </c>
      <c r="D35" s="5" t="s">
        <v>858</v>
      </c>
      <c r="E35" s="5">
        <v>0</v>
      </c>
      <c r="F35" s="5">
        <v>2755</v>
      </c>
      <c r="G35" s="5">
        <v>320</v>
      </c>
    </row>
    <row r="36" spans="1:7" x14ac:dyDescent="0.3">
      <c r="A36" s="5" t="s">
        <v>829</v>
      </c>
      <c r="B36" s="5" t="s">
        <v>884</v>
      </c>
      <c r="C36" s="5" t="s">
        <v>857</v>
      </c>
      <c r="D36" s="5" t="s">
        <v>858</v>
      </c>
      <c r="E36" s="5">
        <v>0</v>
      </c>
      <c r="F36" s="5">
        <v>2871</v>
      </c>
      <c r="G36" s="5">
        <v>320</v>
      </c>
    </row>
    <row r="37" spans="1:7" x14ac:dyDescent="0.3">
      <c r="A37" s="5" t="s">
        <v>829</v>
      </c>
      <c r="B37" s="5" t="s">
        <v>885</v>
      </c>
      <c r="C37" s="5" t="s">
        <v>880</v>
      </c>
      <c r="D37" s="5" t="s">
        <v>858</v>
      </c>
      <c r="E37" s="5">
        <v>0</v>
      </c>
      <c r="F37" s="5">
        <v>5303</v>
      </c>
      <c r="G37" s="5">
        <v>19149</v>
      </c>
    </row>
    <row r="38" spans="1:7" x14ac:dyDescent="0.3">
      <c r="A38" s="5" t="s">
        <v>829</v>
      </c>
      <c r="B38" s="5" t="s">
        <v>886</v>
      </c>
      <c r="C38" s="5" t="s">
        <v>880</v>
      </c>
      <c r="D38" s="5" t="s">
        <v>858</v>
      </c>
      <c r="E38" s="5">
        <v>0</v>
      </c>
      <c r="F38" s="5">
        <v>1026</v>
      </c>
      <c r="G38" s="5">
        <v>3703</v>
      </c>
    </row>
    <row r="39" spans="1:7" x14ac:dyDescent="0.3">
      <c r="A39" s="5" t="s">
        <v>829</v>
      </c>
      <c r="B39" s="5" t="s">
        <v>887</v>
      </c>
      <c r="C39" s="5" t="s">
        <v>888</v>
      </c>
      <c r="D39" s="5" t="s">
        <v>832</v>
      </c>
      <c r="E39" s="5">
        <v>0</v>
      </c>
      <c r="F39" s="5">
        <v>0</v>
      </c>
      <c r="G39" s="5">
        <v>330</v>
      </c>
    </row>
    <row r="40" spans="1:7" x14ac:dyDescent="0.3">
      <c r="A40" s="5" t="s">
        <v>829</v>
      </c>
      <c r="B40" s="5" t="s">
        <v>889</v>
      </c>
      <c r="C40" s="5" t="s">
        <v>834</v>
      </c>
      <c r="D40" s="5" t="s">
        <v>838</v>
      </c>
      <c r="E40" s="5">
        <v>0</v>
      </c>
      <c r="F40" s="5">
        <v>1268</v>
      </c>
      <c r="G40" s="5">
        <v>120</v>
      </c>
    </row>
    <row r="41" spans="1:7" x14ac:dyDescent="0.3">
      <c r="A41" s="5" t="s">
        <v>829</v>
      </c>
      <c r="B41" s="5" t="s">
        <v>890</v>
      </c>
      <c r="C41" s="5" t="s">
        <v>891</v>
      </c>
      <c r="D41" s="5" t="s">
        <v>852</v>
      </c>
      <c r="E41" s="5">
        <v>0</v>
      </c>
      <c r="F41" s="5">
        <v>674</v>
      </c>
      <c r="G41" s="5">
        <v>33</v>
      </c>
    </row>
    <row r="42" spans="1:7" x14ac:dyDescent="0.3">
      <c r="A42" s="5" t="s">
        <v>829</v>
      </c>
      <c r="B42" s="5" t="s">
        <v>892</v>
      </c>
      <c r="C42" s="5" t="s">
        <v>893</v>
      </c>
      <c r="D42" s="5" t="s">
        <v>852</v>
      </c>
      <c r="E42" s="5">
        <v>0</v>
      </c>
      <c r="F42" s="5">
        <v>3604</v>
      </c>
      <c r="G42" s="5">
        <v>177</v>
      </c>
    </row>
    <row r="43" spans="1:7" x14ac:dyDescent="0.3">
      <c r="A43" s="5" t="s">
        <v>829</v>
      </c>
      <c r="B43" s="5" t="s">
        <v>887</v>
      </c>
      <c r="C43" s="5" t="s">
        <v>894</v>
      </c>
      <c r="D43" s="5" t="s">
        <v>832</v>
      </c>
      <c r="E43" s="5">
        <v>0</v>
      </c>
      <c r="F43" s="5">
        <v>0</v>
      </c>
      <c r="G43" s="5">
        <v>393.57499999999999</v>
      </c>
    </row>
    <row r="44" spans="1:7" x14ac:dyDescent="0.3">
      <c r="A44" s="5" t="s">
        <v>829</v>
      </c>
      <c r="B44" s="5" t="s">
        <v>887</v>
      </c>
      <c r="C44" s="5" t="s">
        <v>895</v>
      </c>
      <c r="D44" s="5" t="s">
        <v>832</v>
      </c>
      <c r="E44" s="5">
        <v>0</v>
      </c>
      <c r="F44" s="5">
        <v>0</v>
      </c>
      <c r="G44" s="5">
        <v>625</v>
      </c>
    </row>
    <row r="45" spans="1:7" x14ac:dyDescent="0.3">
      <c r="A45" s="5" t="s">
        <v>829</v>
      </c>
      <c r="B45" s="5" t="s">
        <v>887</v>
      </c>
      <c r="C45" s="5" t="s">
        <v>896</v>
      </c>
      <c r="D45" s="5" t="s">
        <v>832</v>
      </c>
      <c r="E45" s="5">
        <v>0</v>
      </c>
      <c r="F45" s="5">
        <v>0</v>
      </c>
      <c r="G45" s="5">
        <v>2501.9</v>
      </c>
    </row>
    <row r="46" spans="1:7" x14ac:dyDescent="0.3">
      <c r="A46" s="5" t="s">
        <v>829</v>
      </c>
      <c r="B46" s="5" t="s">
        <v>897</v>
      </c>
      <c r="C46" s="5" t="s">
        <v>898</v>
      </c>
      <c r="D46" s="5" t="s">
        <v>865</v>
      </c>
      <c r="E46" s="5"/>
      <c r="F46" s="5"/>
      <c r="G46" s="5">
        <v>370</v>
      </c>
    </row>
    <row r="47" spans="1:7" x14ac:dyDescent="0.3">
      <c r="A47" s="5" t="s">
        <v>899</v>
      </c>
      <c r="B47" s="5" t="s">
        <v>900</v>
      </c>
      <c r="C47" s="5" t="s">
        <v>901</v>
      </c>
      <c r="D47" s="5" t="s">
        <v>832</v>
      </c>
      <c r="E47" s="5">
        <v>1</v>
      </c>
      <c r="F47" s="5">
        <v>6784</v>
      </c>
      <c r="G47" s="5">
        <v>6907.7790000000005</v>
      </c>
    </row>
    <row r="48" spans="1:7" x14ac:dyDescent="0.3">
      <c r="A48" s="5" t="s">
        <v>899</v>
      </c>
      <c r="B48" s="5" t="s">
        <v>902</v>
      </c>
      <c r="C48" s="5" t="s">
        <v>903</v>
      </c>
      <c r="D48" s="5" t="s">
        <v>904</v>
      </c>
      <c r="E48" s="5">
        <v>0</v>
      </c>
      <c r="F48" s="5">
        <v>356</v>
      </c>
      <c r="G48" s="5">
        <v>10980.705</v>
      </c>
    </row>
    <row r="49" spans="1:7" x14ac:dyDescent="0.3">
      <c r="A49" s="5" t="s">
        <v>899</v>
      </c>
      <c r="B49" s="5" t="s">
        <v>905</v>
      </c>
      <c r="C49" s="5" t="s">
        <v>906</v>
      </c>
      <c r="D49" s="5" t="s">
        <v>907</v>
      </c>
      <c r="E49" s="5">
        <v>0</v>
      </c>
      <c r="F49" s="5">
        <v>547</v>
      </c>
      <c r="G49" s="5">
        <v>14252.834000000001</v>
      </c>
    </row>
    <row r="50" spans="1:7" x14ac:dyDescent="0.3">
      <c r="A50" s="5" t="s">
        <v>899</v>
      </c>
      <c r="B50" s="5" t="s">
        <v>908</v>
      </c>
      <c r="C50" s="5" t="s">
        <v>909</v>
      </c>
      <c r="D50" s="5" t="s">
        <v>910</v>
      </c>
      <c r="E50" s="5">
        <v>0</v>
      </c>
      <c r="F50" s="5">
        <v>1136</v>
      </c>
      <c r="G50" s="5">
        <v>4093</v>
      </c>
    </row>
    <row r="51" spans="1:7" x14ac:dyDescent="0.3">
      <c r="A51" s="5" t="s">
        <v>899</v>
      </c>
      <c r="B51" s="5" t="s">
        <v>911</v>
      </c>
      <c r="C51" s="5" t="s">
        <v>912</v>
      </c>
      <c r="D51" s="5" t="s">
        <v>858</v>
      </c>
      <c r="E51" s="5">
        <v>0</v>
      </c>
      <c r="F51" s="5">
        <v>317</v>
      </c>
      <c r="G51" s="5">
        <v>10</v>
      </c>
    </row>
    <row r="52" spans="1:7" x14ac:dyDescent="0.3">
      <c r="A52" s="5" t="s">
        <v>899</v>
      </c>
      <c r="B52" s="5" t="s">
        <v>913</v>
      </c>
      <c r="C52" s="5" t="s">
        <v>914</v>
      </c>
      <c r="D52" s="5" t="s">
        <v>915</v>
      </c>
      <c r="E52" s="5">
        <v>0</v>
      </c>
      <c r="F52" s="5">
        <v>86</v>
      </c>
      <c r="G52" s="5">
        <v>40</v>
      </c>
    </row>
    <row r="53" spans="1:7" x14ac:dyDescent="0.3">
      <c r="A53" s="5" t="s">
        <v>899</v>
      </c>
      <c r="B53" s="5" t="s">
        <v>916</v>
      </c>
      <c r="C53" s="5" t="s">
        <v>914</v>
      </c>
      <c r="D53" s="5" t="s">
        <v>917</v>
      </c>
      <c r="E53" s="5">
        <v>0</v>
      </c>
      <c r="F53" s="5">
        <v>115</v>
      </c>
      <c r="G53" s="5">
        <v>60</v>
      </c>
    </row>
    <row r="54" spans="1:7" x14ac:dyDescent="0.3">
      <c r="A54" s="5" t="s">
        <v>899</v>
      </c>
      <c r="B54" s="5" t="s">
        <v>918</v>
      </c>
      <c r="C54" s="5" t="s">
        <v>914</v>
      </c>
      <c r="D54" s="5" t="s">
        <v>917</v>
      </c>
      <c r="E54" s="5">
        <v>0</v>
      </c>
      <c r="F54" s="5">
        <v>216</v>
      </c>
      <c r="G54" s="5">
        <v>110</v>
      </c>
    </row>
    <row r="55" spans="1:7" x14ac:dyDescent="0.3">
      <c r="A55" s="5" t="s">
        <v>899</v>
      </c>
      <c r="B55" s="5" t="s">
        <v>919</v>
      </c>
      <c r="C55" s="5" t="s">
        <v>920</v>
      </c>
      <c r="D55" s="5" t="s">
        <v>858</v>
      </c>
      <c r="E55" s="5">
        <v>1</v>
      </c>
      <c r="F55" s="5">
        <v>161</v>
      </c>
      <c r="G55" s="5">
        <v>500</v>
      </c>
    </row>
    <row r="56" spans="1:7" x14ac:dyDescent="0.3">
      <c r="A56" s="5" t="s">
        <v>899</v>
      </c>
      <c r="B56" s="5" t="s">
        <v>887</v>
      </c>
      <c r="C56" s="5" t="s">
        <v>921</v>
      </c>
      <c r="D56" s="5" t="s">
        <v>832</v>
      </c>
      <c r="E56" s="5">
        <v>0</v>
      </c>
      <c r="F56" s="5">
        <v>0</v>
      </c>
      <c r="G56" s="5">
        <v>105797.565</v>
      </c>
    </row>
    <row r="57" spans="1:7" x14ac:dyDescent="0.3">
      <c r="A57" s="5" t="s">
        <v>899</v>
      </c>
      <c r="B57" s="5" t="s">
        <v>922</v>
      </c>
      <c r="C57" s="5" t="s">
        <v>923</v>
      </c>
      <c r="D57" s="5" t="s">
        <v>924</v>
      </c>
      <c r="E57" s="5">
        <v>0</v>
      </c>
      <c r="F57" s="5">
        <v>412</v>
      </c>
      <c r="G57" s="5">
        <v>620</v>
      </c>
    </row>
    <row r="58" spans="1:7" x14ac:dyDescent="0.3">
      <c r="A58" s="5" t="s">
        <v>899</v>
      </c>
      <c r="B58" s="5" t="s">
        <v>925</v>
      </c>
      <c r="C58" s="5" t="s">
        <v>926</v>
      </c>
      <c r="D58" s="5" t="s">
        <v>858</v>
      </c>
      <c r="E58" s="5">
        <v>0</v>
      </c>
      <c r="F58" s="5">
        <v>3316</v>
      </c>
      <c r="G58" s="5">
        <v>320</v>
      </c>
    </row>
    <row r="59" spans="1:7" x14ac:dyDescent="0.3">
      <c r="A59" s="5" t="s">
        <v>899</v>
      </c>
      <c r="B59" s="5" t="s">
        <v>927</v>
      </c>
      <c r="C59" s="5" t="s">
        <v>914</v>
      </c>
      <c r="D59" s="5" t="s">
        <v>917</v>
      </c>
      <c r="E59" s="5">
        <v>0</v>
      </c>
      <c r="F59" s="5">
        <v>101</v>
      </c>
      <c r="G59" s="5">
        <v>40</v>
      </c>
    </row>
    <row r="60" spans="1:7" x14ac:dyDescent="0.3">
      <c r="A60" s="5" t="s">
        <v>899</v>
      </c>
      <c r="B60" s="5" t="s">
        <v>928</v>
      </c>
      <c r="C60" s="5" t="s">
        <v>914</v>
      </c>
      <c r="D60" s="5" t="s">
        <v>929</v>
      </c>
      <c r="E60" s="5">
        <v>0</v>
      </c>
      <c r="F60" s="5">
        <v>237</v>
      </c>
      <c r="G60" s="5">
        <v>50</v>
      </c>
    </row>
    <row r="61" spans="1:7" x14ac:dyDescent="0.3">
      <c r="A61" s="5" t="s">
        <v>899</v>
      </c>
      <c r="B61" s="5" t="s">
        <v>887</v>
      </c>
      <c r="C61" s="5" t="s">
        <v>930</v>
      </c>
      <c r="D61" s="5" t="s">
        <v>832</v>
      </c>
      <c r="E61" s="5">
        <v>0</v>
      </c>
      <c r="F61" s="5">
        <v>0</v>
      </c>
      <c r="G61" s="5">
        <v>35173.595999999998</v>
      </c>
    </row>
    <row r="62" spans="1:7" x14ac:dyDescent="0.3">
      <c r="A62" s="5" t="s">
        <v>899</v>
      </c>
      <c r="B62" s="5" t="s">
        <v>931</v>
      </c>
      <c r="C62" s="5" t="s">
        <v>932</v>
      </c>
      <c r="D62" s="5" t="s">
        <v>832</v>
      </c>
      <c r="E62" s="5">
        <v>0</v>
      </c>
      <c r="F62" s="5">
        <v>7049</v>
      </c>
      <c r="G62" s="5">
        <v>7000</v>
      </c>
    </row>
    <row r="63" spans="1:7" x14ac:dyDescent="0.3">
      <c r="A63" s="5" t="s">
        <v>899</v>
      </c>
      <c r="B63" s="5" t="s">
        <v>933</v>
      </c>
      <c r="C63" s="5" t="s">
        <v>932</v>
      </c>
      <c r="D63" s="5" t="s">
        <v>832</v>
      </c>
      <c r="E63" s="5">
        <v>0</v>
      </c>
      <c r="F63" s="5">
        <v>471</v>
      </c>
      <c r="G63" s="5">
        <v>700</v>
      </c>
    </row>
    <row r="64" spans="1:7" x14ac:dyDescent="0.3">
      <c r="A64" s="5" t="s">
        <v>899</v>
      </c>
      <c r="B64" s="5" t="s">
        <v>934</v>
      </c>
      <c r="C64" s="5" t="s">
        <v>935</v>
      </c>
      <c r="D64" s="5" t="s">
        <v>936</v>
      </c>
      <c r="E64" s="5">
        <v>0</v>
      </c>
      <c r="F64" s="5">
        <v>1040</v>
      </c>
      <c r="G64" s="5">
        <v>40</v>
      </c>
    </row>
    <row r="65" spans="1:7" x14ac:dyDescent="0.3">
      <c r="A65" s="5" t="s">
        <v>899</v>
      </c>
      <c r="B65" s="5" t="s">
        <v>937</v>
      </c>
      <c r="C65" s="5" t="s">
        <v>938</v>
      </c>
      <c r="D65" s="5" t="s">
        <v>832</v>
      </c>
      <c r="E65" s="5">
        <v>0</v>
      </c>
      <c r="F65" s="5">
        <v>1106</v>
      </c>
      <c r="G65" s="5">
        <v>559.96</v>
      </c>
    </row>
    <row r="66" spans="1:7" x14ac:dyDescent="0.3">
      <c r="A66" s="5" t="s">
        <v>899</v>
      </c>
      <c r="B66" s="5" t="s">
        <v>939</v>
      </c>
      <c r="C66" s="5" t="s">
        <v>938</v>
      </c>
      <c r="D66" s="5" t="s">
        <v>832</v>
      </c>
      <c r="E66" s="5">
        <v>0</v>
      </c>
      <c r="F66" s="5">
        <v>638</v>
      </c>
      <c r="G66" s="5">
        <v>330.68</v>
      </c>
    </row>
    <row r="67" spans="1:7" x14ac:dyDescent="0.3">
      <c r="A67" s="5" t="s">
        <v>899</v>
      </c>
      <c r="B67" s="5" t="s">
        <v>940</v>
      </c>
      <c r="C67" s="5" t="s">
        <v>938</v>
      </c>
      <c r="D67" s="5" t="s">
        <v>832</v>
      </c>
      <c r="E67" s="5">
        <v>0</v>
      </c>
      <c r="F67" s="5">
        <v>76</v>
      </c>
      <c r="G67" s="5">
        <v>55.16</v>
      </c>
    </row>
    <row r="68" spans="1:7" x14ac:dyDescent="0.3">
      <c r="A68" s="5" t="s">
        <v>899</v>
      </c>
      <c r="B68" s="5" t="s">
        <v>941</v>
      </c>
      <c r="C68" s="5" t="s">
        <v>938</v>
      </c>
      <c r="D68" s="5" t="s">
        <v>832</v>
      </c>
      <c r="E68" s="5">
        <v>0</v>
      </c>
      <c r="F68" s="5">
        <v>1334</v>
      </c>
      <c r="G68" s="5">
        <v>200.04</v>
      </c>
    </row>
    <row r="69" spans="1:7" x14ac:dyDescent="0.3">
      <c r="A69" s="5" t="s">
        <v>899</v>
      </c>
      <c r="B69" s="5" t="s">
        <v>942</v>
      </c>
      <c r="C69" s="5" t="s">
        <v>943</v>
      </c>
      <c r="D69" s="5" t="s">
        <v>944</v>
      </c>
      <c r="E69" s="5"/>
      <c r="F69" s="5"/>
      <c r="G69" s="5">
        <v>258.21199999999999</v>
      </c>
    </row>
    <row r="70" spans="1:7" x14ac:dyDescent="0.3">
      <c r="A70" s="5" t="s">
        <v>945</v>
      </c>
      <c r="B70" s="5" t="s">
        <v>946</v>
      </c>
      <c r="C70" s="5" t="s">
        <v>914</v>
      </c>
      <c r="D70" s="5" t="s">
        <v>852</v>
      </c>
      <c r="E70" s="5">
        <v>0</v>
      </c>
      <c r="F70" s="5">
        <v>700</v>
      </c>
      <c r="G70" s="5">
        <v>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workbookViewId="0">
      <selection activeCell="U11" sqref="U11"/>
    </sheetView>
  </sheetViews>
  <sheetFormatPr defaultColWidth="9.109375" defaultRowHeight="14.4" x14ac:dyDescent="0.3"/>
  <cols>
    <col min="1" max="1" width="5.44140625" customWidth="1"/>
    <col min="2" max="2" width="15.88671875" customWidth="1"/>
    <col min="3" max="3" width="13.6640625" customWidth="1"/>
    <col min="5" max="5" width="10.44140625" customWidth="1"/>
    <col min="6" max="6" width="9.6640625" customWidth="1"/>
    <col min="7" max="7" width="11.109375" customWidth="1"/>
    <col min="8" max="8" width="17" customWidth="1"/>
    <col min="9" max="9" width="11.33203125" customWidth="1"/>
    <col min="10" max="10" width="16.109375" customWidth="1"/>
    <col min="11" max="11" width="14.5546875" customWidth="1"/>
  </cols>
  <sheetData>
    <row r="2" spans="1:11" x14ac:dyDescent="0.3">
      <c r="A2" s="305" t="s">
        <v>712</v>
      </c>
      <c r="B2" s="305"/>
      <c r="C2" s="305"/>
      <c r="D2" s="305" t="s">
        <v>816</v>
      </c>
      <c r="E2" s="305"/>
      <c r="F2" s="306"/>
      <c r="G2" s="306"/>
      <c r="H2" s="306"/>
      <c r="I2" s="306"/>
      <c r="J2" s="306"/>
      <c r="K2" s="306"/>
    </row>
    <row r="3" spans="1:1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4" spans="1:11" x14ac:dyDescent="0.3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1" x14ac:dyDescent="0.3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</row>
    <row r="6" spans="1:11" x14ac:dyDescent="0.3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</row>
    <row r="7" spans="1:11" ht="15" customHeight="1" x14ac:dyDescent="0.3">
      <c r="A7" s="371" t="s">
        <v>785</v>
      </c>
      <c r="B7" s="372"/>
      <c r="C7" s="372"/>
      <c r="D7" s="372"/>
      <c r="E7" s="372"/>
      <c r="F7" s="372"/>
      <c r="G7" s="372"/>
      <c r="H7" s="372"/>
      <c r="I7" s="372"/>
      <c r="J7" s="372"/>
      <c r="K7" s="373"/>
    </row>
    <row r="8" spans="1:11" ht="162" customHeight="1" x14ac:dyDescent="0.3">
      <c r="A8" s="307"/>
      <c r="B8" s="307" t="s">
        <v>34</v>
      </c>
      <c r="C8" s="307" t="s">
        <v>817</v>
      </c>
      <c r="D8" s="307" t="s">
        <v>786</v>
      </c>
      <c r="E8" s="307" t="s">
        <v>787</v>
      </c>
      <c r="F8" s="307" t="s">
        <v>788</v>
      </c>
      <c r="G8" s="307" t="s">
        <v>789</v>
      </c>
      <c r="H8" s="307" t="s">
        <v>790</v>
      </c>
      <c r="I8" s="307" t="s">
        <v>791</v>
      </c>
      <c r="J8" s="307" t="s">
        <v>792</v>
      </c>
      <c r="K8" s="307" t="s">
        <v>793</v>
      </c>
    </row>
    <row r="9" spans="1:11" x14ac:dyDescent="0.3">
      <c r="A9" s="307">
        <v>1</v>
      </c>
      <c r="B9" s="307">
        <v>2</v>
      </c>
      <c r="C9" s="307">
        <v>3</v>
      </c>
      <c r="D9" s="307">
        <v>4</v>
      </c>
      <c r="E9" s="307">
        <v>5</v>
      </c>
      <c r="F9" s="307">
        <v>6</v>
      </c>
      <c r="G9" s="307">
        <v>7</v>
      </c>
      <c r="H9" s="307">
        <v>8</v>
      </c>
      <c r="I9" s="307">
        <v>9</v>
      </c>
      <c r="J9" s="307">
        <v>10</v>
      </c>
      <c r="K9" s="307">
        <v>11</v>
      </c>
    </row>
    <row r="10" spans="1:11" ht="63.75" customHeight="1" x14ac:dyDescent="0.3">
      <c r="A10" s="307" t="s">
        <v>794</v>
      </c>
      <c r="B10" s="308" t="s">
        <v>795</v>
      </c>
      <c r="C10" s="309">
        <v>11611850</v>
      </c>
      <c r="D10" s="309">
        <v>0</v>
      </c>
      <c r="E10" s="309">
        <v>0</v>
      </c>
      <c r="F10" s="309">
        <v>11611850</v>
      </c>
      <c r="G10" s="309">
        <v>0</v>
      </c>
      <c r="H10" s="309">
        <v>59685581</v>
      </c>
      <c r="I10" s="309">
        <v>11611850</v>
      </c>
      <c r="J10" s="309">
        <v>0</v>
      </c>
      <c r="K10" s="309">
        <v>0</v>
      </c>
    </row>
    <row r="11" spans="1:11" ht="72" customHeight="1" x14ac:dyDescent="0.3">
      <c r="A11" s="307" t="s">
        <v>796</v>
      </c>
      <c r="B11" s="308" t="s">
        <v>797</v>
      </c>
      <c r="C11" s="309">
        <v>0</v>
      </c>
      <c r="D11" s="309">
        <v>0</v>
      </c>
      <c r="E11" s="309">
        <v>0</v>
      </c>
      <c r="F11" s="309">
        <v>0</v>
      </c>
      <c r="G11" s="309">
        <v>0</v>
      </c>
      <c r="H11" s="309">
        <v>4853218</v>
      </c>
      <c r="I11" s="309">
        <v>0</v>
      </c>
      <c r="J11" s="309">
        <v>0</v>
      </c>
      <c r="K11" s="309">
        <v>0</v>
      </c>
    </row>
    <row r="12" spans="1:11" ht="69.75" customHeight="1" x14ac:dyDescent="0.3">
      <c r="A12" s="307" t="s">
        <v>798</v>
      </c>
      <c r="B12" s="308" t="s">
        <v>799</v>
      </c>
      <c r="C12" s="309">
        <v>0</v>
      </c>
      <c r="D12" s="309">
        <v>0</v>
      </c>
      <c r="E12" s="309">
        <v>0</v>
      </c>
      <c r="F12" s="309">
        <v>0</v>
      </c>
      <c r="G12" s="309">
        <v>0</v>
      </c>
      <c r="H12" s="309">
        <v>4907007</v>
      </c>
      <c r="I12" s="309">
        <v>0</v>
      </c>
      <c r="J12" s="309">
        <v>0</v>
      </c>
      <c r="K12" s="309">
        <v>0</v>
      </c>
    </row>
    <row r="13" spans="1:11" x14ac:dyDescent="0.3">
      <c r="A13" s="310" t="s">
        <v>800</v>
      </c>
      <c r="B13" s="311" t="s">
        <v>252</v>
      </c>
      <c r="C13" s="312">
        <f>SUM(C10:C12)</f>
        <v>11611850</v>
      </c>
      <c r="D13" s="312">
        <f t="shared" ref="D13:K13" si="0">SUM(D10:D12)</f>
        <v>0</v>
      </c>
      <c r="E13" s="312">
        <f t="shared" si="0"/>
        <v>0</v>
      </c>
      <c r="F13" s="312">
        <f t="shared" si="0"/>
        <v>11611850</v>
      </c>
      <c r="G13" s="312">
        <f t="shared" si="0"/>
        <v>0</v>
      </c>
      <c r="H13" s="312">
        <f t="shared" si="0"/>
        <v>69445806</v>
      </c>
      <c r="I13" s="312">
        <f t="shared" si="0"/>
        <v>11611850</v>
      </c>
      <c r="J13" s="312">
        <f t="shared" si="0"/>
        <v>0</v>
      </c>
      <c r="K13" s="312">
        <f t="shared" si="0"/>
        <v>0</v>
      </c>
    </row>
  </sheetData>
  <mergeCells count="1">
    <mergeCell ref="A7:K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7"/>
  <sheetViews>
    <sheetView workbookViewId="0">
      <selection activeCell="L11" sqref="L11"/>
    </sheetView>
  </sheetViews>
  <sheetFormatPr defaultColWidth="9.109375" defaultRowHeight="14.4" x14ac:dyDescent="0.3"/>
  <cols>
    <col min="1" max="1" width="7.6640625" customWidth="1"/>
    <col min="2" max="2" width="37.88671875" customWidth="1"/>
    <col min="3" max="3" width="24.5546875" customWidth="1"/>
    <col min="4" max="4" width="21" customWidth="1"/>
    <col min="5" max="5" width="26.33203125" customWidth="1"/>
    <col min="6" max="6" width="14.5546875" bestFit="1" customWidth="1"/>
  </cols>
  <sheetData>
    <row r="2" spans="1:9" x14ac:dyDescent="0.3">
      <c r="B2" s="313" t="s">
        <v>712</v>
      </c>
      <c r="C2" s="313" t="s">
        <v>815</v>
      </c>
      <c r="D2" s="313"/>
      <c r="E2" s="313"/>
      <c r="F2" s="314" t="s">
        <v>801</v>
      </c>
    </row>
    <row r="3" spans="1:9" ht="4.5" customHeight="1" x14ac:dyDescent="0.3"/>
    <row r="4" spans="1:9" ht="63" customHeight="1" x14ac:dyDescent="0.3">
      <c r="C4" s="374" t="s">
        <v>802</v>
      </c>
      <c r="D4" s="374"/>
      <c r="E4" s="374"/>
      <c r="F4" s="302"/>
      <c r="G4" s="302"/>
      <c r="H4" s="302"/>
      <c r="I4" s="302"/>
    </row>
    <row r="5" spans="1:9" ht="33" customHeight="1" x14ac:dyDescent="0.3">
      <c r="C5" s="313"/>
      <c r="D5" s="313"/>
      <c r="E5" s="313"/>
    </row>
    <row r="6" spans="1:9" ht="15" customHeight="1" x14ac:dyDescent="0.3">
      <c r="A6" s="375"/>
      <c r="B6" s="377" t="s">
        <v>34</v>
      </c>
      <c r="C6" s="379" t="s">
        <v>803</v>
      </c>
      <c r="D6" s="379" t="s">
        <v>804</v>
      </c>
      <c r="E6" s="379" t="s">
        <v>805</v>
      </c>
      <c r="F6" s="315" t="s">
        <v>806</v>
      </c>
    </row>
    <row r="7" spans="1:9" ht="57" customHeight="1" x14ac:dyDescent="0.3">
      <c r="A7" s="376"/>
      <c r="B7" s="378"/>
      <c r="C7" s="380"/>
      <c r="D7" s="380"/>
      <c r="E7" s="380"/>
      <c r="F7" s="39"/>
    </row>
    <row r="8" spans="1:9" x14ac:dyDescent="0.3">
      <c r="A8" s="5"/>
      <c r="B8" s="5"/>
      <c r="C8" s="5"/>
      <c r="D8" s="5"/>
      <c r="E8" s="5"/>
      <c r="F8" s="5"/>
    </row>
    <row r="9" spans="1:9" ht="43.2" x14ac:dyDescent="0.3">
      <c r="A9" s="5"/>
      <c r="B9" s="316" t="s">
        <v>807</v>
      </c>
      <c r="C9" s="317"/>
      <c r="D9" s="317"/>
      <c r="E9" s="317"/>
      <c r="F9" s="317"/>
    </row>
    <row r="10" spans="1:9" ht="28.8" x14ac:dyDescent="0.3">
      <c r="A10" s="5"/>
      <c r="B10" s="316" t="s">
        <v>808</v>
      </c>
      <c r="C10" s="317">
        <v>954500</v>
      </c>
      <c r="D10" s="317">
        <v>954500</v>
      </c>
      <c r="E10" s="317">
        <v>0</v>
      </c>
      <c r="F10" s="317">
        <f t="shared" ref="F10:F16" si="0">C10-D10-E10</f>
        <v>0</v>
      </c>
    </row>
    <row r="11" spans="1:9" ht="43.2" x14ac:dyDescent="0.3">
      <c r="A11" s="5"/>
      <c r="B11" s="316" t="s">
        <v>809</v>
      </c>
      <c r="C11" s="317">
        <v>2149650</v>
      </c>
      <c r="D11" s="317">
        <v>2141616</v>
      </c>
      <c r="E11" s="317">
        <v>0</v>
      </c>
      <c r="F11" s="317">
        <f t="shared" si="0"/>
        <v>8034</v>
      </c>
    </row>
    <row r="12" spans="1:9" ht="43.2" x14ac:dyDescent="0.3">
      <c r="A12" s="5"/>
      <c r="B12" s="316" t="s">
        <v>810</v>
      </c>
      <c r="C12" s="317">
        <v>1800000</v>
      </c>
      <c r="D12" s="317">
        <v>1800000</v>
      </c>
      <c r="E12" s="5">
        <v>0</v>
      </c>
      <c r="F12" s="317">
        <f t="shared" si="0"/>
        <v>0</v>
      </c>
    </row>
    <row r="13" spans="1:9" ht="43.2" x14ac:dyDescent="0.3">
      <c r="A13" s="5">
        <v>28</v>
      </c>
      <c r="B13" s="316" t="s">
        <v>813</v>
      </c>
      <c r="C13" s="317">
        <v>228600</v>
      </c>
      <c r="D13" s="317">
        <v>228600</v>
      </c>
      <c r="E13" s="317"/>
      <c r="F13" s="317">
        <f t="shared" si="0"/>
        <v>0</v>
      </c>
    </row>
    <row r="14" spans="1:9" ht="43.2" x14ac:dyDescent="0.3">
      <c r="A14" s="318"/>
      <c r="B14" s="319" t="s">
        <v>811</v>
      </c>
      <c r="C14" s="320">
        <f>SUM(C13)</f>
        <v>228600</v>
      </c>
      <c r="D14" s="320">
        <f>SUM(D13)</f>
        <v>228600</v>
      </c>
      <c r="E14" s="320">
        <f>SUM(E13)</f>
        <v>0</v>
      </c>
      <c r="F14" s="317">
        <f t="shared" si="0"/>
        <v>0</v>
      </c>
    </row>
    <row r="15" spans="1:9" x14ac:dyDescent="0.3">
      <c r="A15" s="5"/>
      <c r="B15" s="316" t="s">
        <v>814</v>
      </c>
      <c r="C15" s="317">
        <v>200000</v>
      </c>
      <c r="D15" s="317">
        <v>200000</v>
      </c>
      <c r="E15" s="5">
        <v>0</v>
      </c>
      <c r="F15" s="317">
        <f t="shared" si="0"/>
        <v>0</v>
      </c>
    </row>
    <row r="16" spans="1:9" x14ac:dyDescent="0.3">
      <c r="A16" s="5"/>
      <c r="B16" s="316"/>
      <c r="C16" s="317"/>
      <c r="D16" s="317">
        <v>0</v>
      </c>
      <c r="E16" s="317"/>
      <c r="F16" s="317">
        <f t="shared" si="0"/>
        <v>0</v>
      </c>
    </row>
    <row r="17" spans="1:6" ht="28.8" x14ac:dyDescent="0.3">
      <c r="A17" s="318"/>
      <c r="B17" s="319" t="s">
        <v>812</v>
      </c>
      <c r="C17" s="320">
        <f>C10+C11+C12+C13+C15</f>
        <v>5332750</v>
      </c>
      <c r="D17" s="320">
        <f>D10+D11+D12+D13+D15</f>
        <v>5324716</v>
      </c>
      <c r="E17" s="320">
        <f>E10+E11+E12+E13+E15</f>
        <v>0</v>
      </c>
      <c r="F17" s="320">
        <f>F10+F11+F12+F13+F15</f>
        <v>8034</v>
      </c>
    </row>
  </sheetData>
  <mergeCells count="6">
    <mergeCell ref="C4:E4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view="pageLayout" zoomScaleNormal="100" workbookViewId="0">
      <selection activeCell="D14" sqref="D14"/>
    </sheetView>
  </sheetViews>
  <sheetFormatPr defaultRowHeight="14.4" x14ac:dyDescent="0.3"/>
  <cols>
    <col min="1" max="1" width="91" customWidth="1"/>
    <col min="3" max="3" width="14" customWidth="1"/>
    <col min="4" max="4" width="15.44140625" customWidth="1"/>
    <col min="5" max="5" width="16.33203125" customWidth="1"/>
    <col min="6" max="6" width="18.44140625" bestFit="1" customWidth="1"/>
  </cols>
  <sheetData>
    <row r="1" spans="1:6" ht="24" customHeight="1" x14ac:dyDescent="0.35">
      <c r="A1" s="332" t="s">
        <v>742</v>
      </c>
      <c r="B1" s="335"/>
      <c r="C1" s="335"/>
      <c r="D1" s="336"/>
      <c r="F1" s="20"/>
    </row>
    <row r="2" spans="1:6" ht="18" x14ac:dyDescent="0.35">
      <c r="A2" s="10"/>
    </row>
    <row r="3" spans="1:6" x14ac:dyDescent="0.3">
      <c r="A3" s="4" t="s">
        <v>35</v>
      </c>
      <c r="C3" s="337" t="s">
        <v>253</v>
      </c>
      <c r="D3" s="338"/>
      <c r="E3" s="338"/>
      <c r="F3" s="339"/>
    </row>
    <row r="4" spans="1:6" ht="27.6" x14ac:dyDescent="0.3">
      <c r="A4" s="2" t="s">
        <v>65</v>
      </c>
      <c r="B4" s="3" t="s">
        <v>45</v>
      </c>
      <c r="C4" s="211" t="s">
        <v>764</v>
      </c>
      <c r="D4" s="212" t="s">
        <v>765</v>
      </c>
      <c r="E4" s="213" t="s">
        <v>525</v>
      </c>
      <c r="F4" s="143" t="s">
        <v>526</v>
      </c>
    </row>
    <row r="5" spans="1:6" ht="17.100000000000001" customHeight="1" x14ac:dyDescent="0.3">
      <c r="A5" s="77" t="s">
        <v>71</v>
      </c>
      <c r="B5" s="78" t="s">
        <v>72</v>
      </c>
      <c r="C5" s="252">
        <v>12566350</v>
      </c>
      <c r="D5" s="99">
        <v>12566350</v>
      </c>
      <c r="E5" s="210">
        <v>12566350</v>
      </c>
      <c r="F5" s="190">
        <f>E5/D5</f>
        <v>1</v>
      </c>
    </row>
    <row r="6" spans="1:6" ht="17.100000000000001" customHeight="1" x14ac:dyDescent="0.3">
      <c r="A6" s="79" t="s">
        <v>73</v>
      </c>
      <c r="B6" s="78" t="s">
        <v>74</v>
      </c>
      <c r="C6" s="99">
        <v>0</v>
      </c>
      <c r="D6" s="99">
        <v>0</v>
      </c>
      <c r="E6" s="210"/>
      <c r="F6" s="190"/>
    </row>
    <row r="7" spans="1:6" ht="17.100000000000001" customHeight="1" x14ac:dyDescent="0.3">
      <c r="A7" s="79" t="s">
        <v>75</v>
      </c>
      <c r="B7" s="78" t="s">
        <v>76</v>
      </c>
      <c r="C7" s="99">
        <v>2149650</v>
      </c>
      <c r="D7" s="99">
        <v>2149650</v>
      </c>
      <c r="E7" s="210">
        <v>2149650</v>
      </c>
      <c r="F7" s="190">
        <f>E7/D7</f>
        <v>1</v>
      </c>
    </row>
    <row r="8" spans="1:6" ht="17.100000000000001" customHeight="1" x14ac:dyDescent="0.3">
      <c r="A8" s="79" t="s">
        <v>77</v>
      </c>
      <c r="B8" s="78" t="s">
        <v>78</v>
      </c>
      <c r="C8" s="99">
        <v>1800000</v>
      </c>
      <c r="D8" s="99">
        <v>2000000</v>
      </c>
      <c r="E8" s="210">
        <v>2000000</v>
      </c>
      <c r="F8" s="190">
        <f>E8/D8</f>
        <v>1</v>
      </c>
    </row>
    <row r="9" spans="1:6" ht="17.100000000000001" customHeight="1" x14ac:dyDescent="0.3">
      <c r="A9" s="79" t="s">
        <v>79</v>
      </c>
      <c r="B9" s="78" t="s">
        <v>80</v>
      </c>
      <c r="C9" s="99">
        <v>0</v>
      </c>
      <c r="D9" s="99">
        <v>228600</v>
      </c>
      <c r="E9" s="210">
        <v>228600</v>
      </c>
      <c r="F9" s="190">
        <f>E9/D9</f>
        <v>1</v>
      </c>
    </row>
    <row r="10" spans="1:6" ht="17.100000000000001" customHeight="1" x14ac:dyDescent="0.3">
      <c r="A10" s="79" t="s">
        <v>81</v>
      </c>
      <c r="B10" s="78" t="s">
        <v>82</v>
      </c>
      <c r="C10" s="99">
        <v>0</v>
      </c>
      <c r="D10" s="99"/>
      <c r="E10" s="210"/>
      <c r="F10" s="190"/>
    </row>
    <row r="11" spans="1:6" ht="17.100000000000001" customHeight="1" x14ac:dyDescent="0.3">
      <c r="A11" s="7" t="s">
        <v>223</v>
      </c>
      <c r="B11" s="12" t="s">
        <v>83</v>
      </c>
      <c r="C11" s="103">
        <f>SUM(C5:C10)</f>
        <v>16516000</v>
      </c>
      <c r="D11" s="103">
        <f>SUM(D5:D10)</f>
        <v>16944600</v>
      </c>
      <c r="E11" s="103">
        <f>SUM(E5:E10)</f>
        <v>16944600</v>
      </c>
      <c r="F11" s="191">
        <f>E11/D11</f>
        <v>1</v>
      </c>
    </row>
    <row r="12" spans="1:6" ht="17.100000000000001" customHeight="1" x14ac:dyDescent="0.3">
      <c r="A12" s="79" t="s">
        <v>84</v>
      </c>
      <c r="B12" s="78" t="s">
        <v>85</v>
      </c>
      <c r="C12" s="99">
        <v>0</v>
      </c>
      <c r="D12" s="99">
        <v>0</v>
      </c>
      <c r="E12" s="210"/>
      <c r="F12" s="190"/>
    </row>
    <row r="13" spans="1:6" ht="27.6" x14ac:dyDescent="0.3">
      <c r="A13" s="79" t="s">
        <v>86</v>
      </c>
      <c r="B13" s="78" t="s">
        <v>87</v>
      </c>
      <c r="C13" s="99">
        <v>0</v>
      </c>
      <c r="D13" s="99">
        <v>0</v>
      </c>
      <c r="E13" s="210"/>
      <c r="F13" s="190"/>
    </row>
    <row r="14" spans="1:6" ht="27.6" x14ac:dyDescent="0.3">
      <c r="A14" s="79" t="s">
        <v>187</v>
      </c>
      <c r="B14" s="78" t="s">
        <v>88</v>
      </c>
      <c r="C14" s="99">
        <v>0</v>
      </c>
      <c r="D14" s="99">
        <v>0</v>
      </c>
      <c r="E14" s="210"/>
      <c r="F14" s="190"/>
    </row>
    <row r="15" spans="1:6" ht="27.6" x14ac:dyDescent="0.3">
      <c r="A15" s="79" t="s">
        <v>188</v>
      </c>
      <c r="B15" s="78" t="s">
        <v>89</v>
      </c>
      <c r="C15" s="99">
        <v>0</v>
      </c>
      <c r="D15" s="99"/>
      <c r="E15" s="210"/>
      <c r="F15" s="190"/>
    </row>
    <row r="16" spans="1:6" ht="17.100000000000001" customHeight="1" x14ac:dyDescent="0.3">
      <c r="A16" s="79" t="s">
        <v>189</v>
      </c>
      <c r="B16" s="78" t="s">
        <v>90</v>
      </c>
      <c r="C16" s="99">
        <v>0</v>
      </c>
      <c r="D16" s="99">
        <v>0</v>
      </c>
      <c r="E16" s="210"/>
      <c r="F16" s="190"/>
    </row>
    <row r="17" spans="1:6" ht="17.100000000000001" customHeight="1" x14ac:dyDescent="0.3">
      <c r="A17" s="7" t="s">
        <v>224</v>
      </c>
      <c r="B17" s="12" t="s">
        <v>91</v>
      </c>
      <c r="C17" s="103">
        <f>SUM(C11)</f>
        <v>16516000</v>
      </c>
      <c r="D17" s="103">
        <f>SUM(D11:D16)</f>
        <v>16944600</v>
      </c>
      <c r="E17" s="103">
        <f>SUM(E11:E16)</f>
        <v>16944600</v>
      </c>
      <c r="F17" s="191">
        <f>E17/D17</f>
        <v>1</v>
      </c>
    </row>
    <row r="18" spans="1:6" ht="17.100000000000001" customHeight="1" x14ac:dyDescent="0.3">
      <c r="A18" s="79" t="s">
        <v>193</v>
      </c>
      <c r="B18" s="78" t="s">
        <v>100</v>
      </c>
      <c r="C18" s="99">
        <v>0</v>
      </c>
      <c r="D18" s="99">
        <v>0</v>
      </c>
      <c r="E18" s="210"/>
      <c r="F18" s="190"/>
    </row>
    <row r="19" spans="1:6" ht="17.100000000000001" customHeight="1" x14ac:dyDescent="0.3">
      <c r="A19" s="79" t="s">
        <v>194</v>
      </c>
      <c r="B19" s="78" t="s">
        <v>101</v>
      </c>
      <c r="C19" s="99">
        <v>0</v>
      </c>
      <c r="D19" s="99">
        <v>0</v>
      </c>
      <c r="E19" s="210"/>
      <c r="F19" s="190"/>
    </row>
    <row r="20" spans="1:6" ht="17.100000000000001" customHeight="1" x14ac:dyDescent="0.3">
      <c r="A20" s="7" t="s">
        <v>226</v>
      </c>
      <c r="B20" s="12" t="s">
        <v>102</v>
      </c>
      <c r="C20" s="99">
        <v>0</v>
      </c>
      <c r="D20" s="99">
        <v>0</v>
      </c>
      <c r="E20" s="99">
        <f>SUM(E18:E19)</f>
        <v>0</v>
      </c>
      <c r="F20" s="99">
        <f>SUM(F18:F19)</f>
        <v>0</v>
      </c>
    </row>
    <row r="21" spans="1:6" ht="17.100000000000001" customHeight="1" x14ac:dyDescent="0.3">
      <c r="A21" s="79" t="s">
        <v>195</v>
      </c>
      <c r="B21" s="78" t="s">
        <v>103</v>
      </c>
      <c r="C21" s="99">
        <v>0</v>
      </c>
      <c r="D21" s="99">
        <v>0</v>
      </c>
      <c r="E21" s="210"/>
      <c r="F21" s="190"/>
    </row>
    <row r="22" spans="1:6" ht="17.100000000000001" customHeight="1" x14ac:dyDescent="0.3">
      <c r="A22" s="79" t="s">
        <v>196</v>
      </c>
      <c r="B22" s="78" t="s">
        <v>104</v>
      </c>
      <c r="C22" s="99">
        <v>0</v>
      </c>
      <c r="D22" s="99">
        <v>0</v>
      </c>
      <c r="E22" s="210"/>
      <c r="F22" s="190"/>
    </row>
    <row r="23" spans="1:6" ht="17.100000000000001" customHeight="1" x14ac:dyDescent="0.3">
      <c r="A23" s="79" t="s">
        <v>197</v>
      </c>
      <c r="B23" s="78" t="s">
        <v>105</v>
      </c>
      <c r="C23" s="99">
        <v>6620115</v>
      </c>
      <c r="D23" s="99">
        <v>6620115</v>
      </c>
      <c r="E23" s="210">
        <v>7455689</v>
      </c>
      <c r="F23" s="190">
        <f>E23/D23</f>
        <v>1.1262174448631179</v>
      </c>
    </row>
    <row r="24" spans="1:6" ht="17.100000000000001" customHeight="1" x14ac:dyDescent="0.3">
      <c r="A24" s="79" t="s">
        <v>198</v>
      </c>
      <c r="B24" s="78" t="s">
        <v>106</v>
      </c>
      <c r="C24" s="99">
        <v>3612810</v>
      </c>
      <c r="D24" s="99">
        <v>3612810</v>
      </c>
      <c r="E24" s="210">
        <v>2648626</v>
      </c>
      <c r="F24" s="190">
        <f>E24/D24</f>
        <v>0.73312075641951835</v>
      </c>
    </row>
    <row r="25" spans="1:6" ht="17.100000000000001" customHeight="1" x14ac:dyDescent="0.3">
      <c r="A25" s="79" t="s">
        <v>199</v>
      </c>
      <c r="B25" s="78" t="s">
        <v>107</v>
      </c>
      <c r="C25" s="99">
        <v>0</v>
      </c>
      <c r="D25" s="99">
        <v>0</v>
      </c>
      <c r="E25" s="210"/>
      <c r="F25" s="190"/>
    </row>
    <row r="26" spans="1:6" ht="17.100000000000001" customHeight="1" x14ac:dyDescent="0.3">
      <c r="A26" s="79" t="s">
        <v>108</v>
      </c>
      <c r="B26" s="78" t="s">
        <v>109</v>
      </c>
      <c r="C26" s="99">
        <v>0</v>
      </c>
      <c r="D26" s="99">
        <v>0</v>
      </c>
      <c r="E26" s="210"/>
      <c r="F26" s="190"/>
    </row>
    <row r="27" spans="1:6" ht="17.100000000000001" customHeight="1" x14ac:dyDescent="0.3">
      <c r="A27" s="79" t="s">
        <v>200</v>
      </c>
      <c r="B27" s="78" t="s">
        <v>110</v>
      </c>
      <c r="C27" s="99">
        <v>2721513</v>
      </c>
      <c r="D27" s="99">
        <v>2721513</v>
      </c>
      <c r="E27" s="210">
        <v>0</v>
      </c>
      <c r="F27" s="190">
        <f>E27/D27</f>
        <v>0</v>
      </c>
    </row>
    <row r="28" spans="1:6" ht="17.100000000000001" customHeight="1" x14ac:dyDescent="0.3">
      <c r="A28" s="79" t="s">
        <v>201</v>
      </c>
      <c r="B28" s="78" t="s">
        <v>111</v>
      </c>
      <c r="C28" s="99">
        <v>0</v>
      </c>
      <c r="D28" s="99">
        <v>0</v>
      </c>
      <c r="E28" s="210"/>
      <c r="F28" s="190"/>
    </row>
    <row r="29" spans="1:6" ht="17.100000000000001" customHeight="1" x14ac:dyDescent="0.3">
      <c r="A29" s="7" t="s">
        <v>227</v>
      </c>
      <c r="B29" s="12" t="s">
        <v>112</v>
      </c>
      <c r="C29" s="103">
        <f>SUM(C24:C28)</f>
        <v>6334323</v>
      </c>
      <c r="D29" s="103">
        <f>SUM(D24:D28)</f>
        <v>6334323</v>
      </c>
      <c r="E29" s="103">
        <f>SUM(E24:E28)</f>
        <v>2648626</v>
      </c>
      <c r="F29" s="191">
        <f>E29/D29</f>
        <v>0.41813876557921026</v>
      </c>
    </row>
    <row r="30" spans="1:6" ht="17.100000000000001" customHeight="1" x14ac:dyDescent="0.3">
      <c r="A30" s="79" t="s">
        <v>202</v>
      </c>
      <c r="B30" s="78" t="s">
        <v>113</v>
      </c>
      <c r="C30" s="99">
        <v>172842</v>
      </c>
      <c r="D30" s="99">
        <v>172842</v>
      </c>
      <c r="E30" s="210">
        <v>93963</v>
      </c>
      <c r="F30" s="190">
        <f>E30/D30</f>
        <v>0.54363522754885962</v>
      </c>
    </row>
    <row r="31" spans="1:6" ht="17.100000000000001" customHeight="1" x14ac:dyDescent="0.3">
      <c r="A31" s="7" t="s">
        <v>228</v>
      </c>
      <c r="B31" s="12" t="s">
        <v>114</v>
      </c>
      <c r="C31" s="103">
        <f>SUM(C29+C20+C21+C23+C22+C30)</f>
        <v>13127280</v>
      </c>
      <c r="D31" s="103">
        <f>SUM(D29+D20+D21+D23+D22+D30)</f>
        <v>13127280</v>
      </c>
      <c r="E31" s="103">
        <f>SUM(E29+E20+E21+E23+E22+E30)</f>
        <v>10198278</v>
      </c>
      <c r="F31" s="191">
        <f>E31/D31</f>
        <v>0.77687670256138364</v>
      </c>
    </row>
    <row r="32" spans="1:6" ht="17.100000000000001" customHeight="1" x14ac:dyDescent="0.3">
      <c r="A32" s="80" t="s">
        <v>115</v>
      </c>
      <c r="B32" s="78" t="s">
        <v>116</v>
      </c>
      <c r="C32" s="99">
        <v>0</v>
      </c>
      <c r="D32" s="99">
        <v>0</v>
      </c>
      <c r="E32" s="210"/>
      <c r="F32" s="190"/>
    </row>
    <row r="33" spans="1:6" ht="17.100000000000001" customHeight="1" x14ac:dyDescent="0.3">
      <c r="A33" s="80" t="s">
        <v>203</v>
      </c>
      <c r="B33" s="78" t="s">
        <v>117</v>
      </c>
      <c r="C33" s="99">
        <v>460000</v>
      </c>
      <c r="D33" s="99">
        <v>460000</v>
      </c>
      <c r="E33" s="210">
        <v>188966</v>
      </c>
      <c r="F33" s="190">
        <f>E33/D33</f>
        <v>0.41079565217391306</v>
      </c>
    </row>
    <row r="34" spans="1:6" ht="17.100000000000001" customHeight="1" x14ac:dyDescent="0.3">
      <c r="A34" s="80" t="s">
        <v>204</v>
      </c>
      <c r="B34" s="78" t="s">
        <v>118</v>
      </c>
      <c r="C34" s="99">
        <v>0</v>
      </c>
      <c r="D34" s="99">
        <v>0</v>
      </c>
      <c r="E34" s="210"/>
      <c r="F34" s="190"/>
    </row>
    <row r="35" spans="1:6" ht="17.100000000000001" customHeight="1" x14ac:dyDescent="0.3">
      <c r="A35" s="80" t="s">
        <v>205</v>
      </c>
      <c r="B35" s="78" t="s">
        <v>119</v>
      </c>
      <c r="C35" s="99">
        <v>4269439</v>
      </c>
      <c r="D35" s="99">
        <v>4269439</v>
      </c>
      <c r="E35" s="210">
        <v>4850444</v>
      </c>
      <c r="F35" s="190">
        <f>E35/D35</f>
        <v>1.1360846237643869</v>
      </c>
    </row>
    <row r="36" spans="1:6" ht="17.100000000000001" customHeight="1" x14ac:dyDescent="0.3">
      <c r="A36" s="80" t="s">
        <v>120</v>
      </c>
      <c r="B36" s="78" t="s">
        <v>121</v>
      </c>
      <c r="C36" s="99">
        <v>0</v>
      </c>
      <c r="D36" s="99">
        <v>0</v>
      </c>
      <c r="E36" s="210"/>
      <c r="F36" s="190"/>
    </row>
    <row r="37" spans="1:6" ht="17.100000000000001" customHeight="1" x14ac:dyDescent="0.3">
      <c r="A37" s="80" t="s">
        <v>122</v>
      </c>
      <c r="B37" s="78" t="s">
        <v>123</v>
      </c>
      <c r="C37" s="99">
        <v>0</v>
      </c>
      <c r="D37" s="99">
        <v>0</v>
      </c>
      <c r="E37" s="210"/>
      <c r="F37" s="190"/>
    </row>
    <row r="38" spans="1:6" ht="17.100000000000001" customHeight="1" x14ac:dyDescent="0.3">
      <c r="A38" s="80" t="s">
        <v>124</v>
      </c>
      <c r="B38" s="78" t="s">
        <v>125</v>
      </c>
      <c r="C38" s="99">
        <v>0</v>
      </c>
      <c r="D38" s="99">
        <v>0</v>
      </c>
      <c r="E38" s="210"/>
      <c r="F38" s="190"/>
    </row>
    <row r="39" spans="1:6" ht="17.100000000000001" customHeight="1" x14ac:dyDescent="0.3">
      <c r="A39" s="80" t="s">
        <v>206</v>
      </c>
      <c r="B39" s="78" t="s">
        <v>126</v>
      </c>
      <c r="C39" s="99">
        <v>2000</v>
      </c>
      <c r="D39" s="99">
        <v>2000</v>
      </c>
      <c r="E39" s="210">
        <v>31</v>
      </c>
      <c r="F39" s="190"/>
    </row>
    <row r="40" spans="1:6" ht="17.100000000000001" customHeight="1" x14ac:dyDescent="0.3">
      <c r="A40" s="80" t="s">
        <v>207</v>
      </c>
      <c r="B40" s="78" t="s">
        <v>127</v>
      </c>
      <c r="C40" s="99">
        <v>0</v>
      </c>
      <c r="D40" s="99">
        <v>0</v>
      </c>
      <c r="E40" s="210"/>
      <c r="F40" s="190"/>
    </row>
    <row r="41" spans="1:6" ht="17.100000000000001" customHeight="1" x14ac:dyDescent="0.3">
      <c r="A41" s="80" t="s">
        <v>717</v>
      </c>
      <c r="B41" s="78" t="s">
        <v>128</v>
      </c>
      <c r="C41" s="99">
        <v>0</v>
      </c>
      <c r="D41" s="99">
        <v>0</v>
      </c>
      <c r="E41" s="210"/>
      <c r="F41" s="190"/>
    </row>
    <row r="42" spans="1:6" ht="17.100000000000001" customHeight="1" x14ac:dyDescent="0.3">
      <c r="A42" s="80" t="s">
        <v>208</v>
      </c>
      <c r="B42" s="78" t="s">
        <v>716</v>
      </c>
      <c r="C42" s="103"/>
      <c r="D42" s="103"/>
      <c r="E42" s="210">
        <v>74089</v>
      </c>
      <c r="F42" s="190"/>
    </row>
    <row r="43" spans="1:6" ht="17.100000000000001" customHeight="1" x14ac:dyDescent="0.3">
      <c r="A43" s="11" t="s">
        <v>229</v>
      </c>
      <c r="B43" s="12" t="s">
        <v>129</v>
      </c>
      <c r="C43" s="103">
        <f>SUM(C33:C42)</f>
        <v>4731439</v>
      </c>
      <c r="D43" s="103">
        <f>SUM(D33:D42)</f>
        <v>4731439</v>
      </c>
      <c r="E43" s="103">
        <f>SUM(E32:E42)</f>
        <v>5113530</v>
      </c>
      <c r="F43" s="191">
        <f>E43/D43</f>
        <v>1.0807557700733328</v>
      </c>
    </row>
    <row r="44" spans="1:6" ht="27.6" x14ac:dyDescent="0.3">
      <c r="A44" s="80" t="s">
        <v>138</v>
      </c>
      <c r="B44" s="78" t="s">
        <v>139</v>
      </c>
      <c r="C44" s="99">
        <v>0</v>
      </c>
      <c r="D44" s="99">
        <v>0</v>
      </c>
      <c r="E44" s="210"/>
      <c r="F44" s="190"/>
    </row>
    <row r="45" spans="1:6" ht="15.6" x14ac:dyDescent="0.3">
      <c r="A45" s="79" t="s">
        <v>517</v>
      </c>
      <c r="B45" s="78" t="s">
        <v>140</v>
      </c>
      <c r="C45" s="99">
        <v>0</v>
      </c>
      <c r="D45" s="99">
        <v>0</v>
      </c>
      <c r="E45" s="210"/>
      <c r="F45" s="190"/>
    </row>
    <row r="46" spans="1:6" ht="17.100000000000001" customHeight="1" x14ac:dyDescent="0.3">
      <c r="A46" s="80" t="s">
        <v>519</v>
      </c>
      <c r="B46" s="78" t="s">
        <v>141</v>
      </c>
      <c r="C46" s="99">
        <v>0</v>
      </c>
      <c r="D46" s="99">
        <v>0</v>
      </c>
      <c r="E46" s="210"/>
      <c r="F46" s="190"/>
    </row>
    <row r="47" spans="1:6" ht="17.100000000000001" customHeight="1" x14ac:dyDescent="0.3">
      <c r="A47" s="80" t="s">
        <v>516</v>
      </c>
      <c r="B47" s="78" t="s">
        <v>514</v>
      </c>
      <c r="C47" s="99">
        <v>0</v>
      </c>
      <c r="D47" s="99">
        <v>0</v>
      </c>
      <c r="E47" s="210"/>
      <c r="F47" s="190"/>
    </row>
    <row r="48" spans="1:6" ht="17.100000000000001" customHeight="1" x14ac:dyDescent="0.3">
      <c r="A48" s="80" t="s">
        <v>518</v>
      </c>
      <c r="B48" s="78" t="s">
        <v>515</v>
      </c>
      <c r="C48" s="103"/>
      <c r="D48" s="103"/>
      <c r="E48" s="210"/>
      <c r="F48" s="190"/>
    </row>
    <row r="49" spans="1:6" ht="17.100000000000001" customHeight="1" x14ac:dyDescent="0.3">
      <c r="A49" s="7" t="s">
        <v>231</v>
      </c>
      <c r="B49" s="12" t="s">
        <v>142</v>
      </c>
      <c r="C49" s="99">
        <v>0</v>
      </c>
      <c r="D49" s="99">
        <v>0</v>
      </c>
      <c r="E49" s="103">
        <f>SUM(E44:E48)</f>
        <v>0</v>
      </c>
      <c r="F49" s="190"/>
    </row>
    <row r="50" spans="1:6" ht="17.100000000000001" customHeight="1" x14ac:dyDescent="0.3">
      <c r="A50" s="81" t="s">
        <v>26</v>
      </c>
      <c r="B50" s="15"/>
      <c r="C50" s="99">
        <v>0</v>
      </c>
      <c r="D50" s="99">
        <v>0</v>
      </c>
      <c r="E50" s="210"/>
      <c r="F50" s="190"/>
    </row>
    <row r="51" spans="1:6" ht="15.6" x14ac:dyDescent="0.3">
      <c r="A51" s="79" t="s">
        <v>92</v>
      </c>
      <c r="B51" s="78" t="s">
        <v>93</v>
      </c>
      <c r="C51" s="99">
        <v>0</v>
      </c>
      <c r="D51" s="99">
        <v>0</v>
      </c>
      <c r="E51" s="210"/>
      <c r="F51" s="190"/>
    </row>
    <row r="52" spans="1:6" ht="27.6" x14ac:dyDescent="0.3">
      <c r="A52" s="79" t="s">
        <v>94</v>
      </c>
      <c r="B52" s="78" t="s">
        <v>95</v>
      </c>
      <c r="C52" s="99">
        <v>0</v>
      </c>
      <c r="D52" s="99">
        <v>0</v>
      </c>
      <c r="E52" s="210"/>
      <c r="F52" s="190"/>
    </row>
    <row r="53" spans="1:6" ht="27.6" x14ac:dyDescent="0.3">
      <c r="A53" s="79" t="s">
        <v>190</v>
      </c>
      <c r="B53" s="78" t="s">
        <v>96</v>
      </c>
      <c r="C53" s="99">
        <v>0</v>
      </c>
      <c r="D53" s="99">
        <v>0</v>
      </c>
      <c r="E53" s="210"/>
      <c r="F53" s="190"/>
    </row>
    <row r="54" spans="1:6" ht="27.6" x14ac:dyDescent="0.3">
      <c r="A54" s="79" t="s">
        <v>191</v>
      </c>
      <c r="B54" s="78" t="s">
        <v>97</v>
      </c>
      <c r="C54" s="99"/>
      <c r="D54" s="99"/>
      <c r="E54" s="210"/>
      <c r="F54" s="190"/>
    </row>
    <row r="55" spans="1:6" ht="17.100000000000001" customHeight="1" x14ac:dyDescent="0.3">
      <c r="A55" s="79" t="s">
        <v>192</v>
      </c>
      <c r="B55" s="78" t="s">
        <v>98</v>
      </c>
      <c r="C55" s="103">
        <f>SUM(C50:C54)</f>
        <v>0</v>
      </c>
      <c r="D55" s="103">
        <v>5992644</v>
      </c>
      <c r="E55" s="210">
        <v>5992644</v>
      </c>
      <c r="F55" s="190"/>
    </row>
    <row r="56" spans="1:6" ht="17.100000000000001" customHeight="1" x14ac:dyDescent="0.3">
      <c r="A56" s="7" t="s">
        <v>225</v>
      </c>
      <c r="B56" s="12" t="s">
        <v>99</v>
      </c>
      <c r="C56" s="99">
        <v>0</v>
      </c>
      <c r="D56" s="103">
        <f>SUM(D51:D55)</f>
        <v>5992644</v>
      </c>
      <c r="E56" s="103">
        <f>SUM(E51:E55)</f>
        <v>5992644</v>
      </c>
      <c r="F56" s="191"/>
    </row>
    <row r="57" spans="1:6" ht="17.100000000000001" customHeight="1" x14ac:dyDescent="0.3">
      <c r="A57" s="80" t="s">
        <v>209</v>
      </c>
      <c r="B57" s="78" t="s">
        <v>130</v>
      </c>
      <c r="C57" s="99">
        <v>0</v>
      </c>
      <c r="D57" s="99">
        <v>0</v>
      </c>
      <c r="E57" s="210"/>
      <c r="F57" s="190"/>
    </row>
    <row r="58" spans="1:6" ht="17.100000000000001" customHeight="1" x14ac:dyDescent="0.3">
      <c r="A58" s="80" t="s">
        <v>210</v>
      </c>
      <c r="B58" s="78" t="s">
        <v>131</v>
      </c>
      <c r="C58" s="99">
        <v>0</v>
      </c>
      <c r="D58" s="99">
        <v>0</v>
      </c>
      <c r="E58" s="210">
        <v>6600000</v>
      </c>
      <c r="F58" s="190"/>
    </row>
    <row r="59" spans="1:6" ht="17.100000000000001" customHeight="1" x14ac:dyDescent="0.3">
      <c r="A59" s="80" t="s">
        <v>132</v>
      </c>
      <c r="B59" s="78" t="s">
        <v>133</v>
      </c>
      <c r="C59" s="99">
        <v>0</v>
      </c>
      <c r="D59" s="99">
        <v>0</v>
      </c>
      <c r="E59" s="210"/>
      <c r="F59" s="190"/>
    </row>
    <row r="60" spans="1:6" ht="17.100000000000001" customHeight="1" x14ac:dyDescent="0.3">
      <c r="A60" s="80" t="s">
        <v>211</v>
      </c>
      <c r="B60" s="78" t="s">
        <v>134</v>
      </c>
      <c r="C60" s="99">
        <v>0</v>
      </c>
      <c r="D60" s="99">
        <v>0</v>
      </c>
      <c r="E60" s="210"/>
      <c r="F60" s="190"/>
    </row>
    <row r="61" spans="1:6" ht="17.100000000000001" customHeight="1" x14ac:dyDescent="0.3">
      <c r="A61" s="80" t="s">
        <v>135</v>
      </c>
      <c r="B61" s="78" t="s">
        <v>136</v>
      </c>
      <c r="C61" s="103">
        <v>0</v>
      </c>
      <c r="D61" s="103">
        <f>SUM(D56:D60)</f>
        <v>5992644</v>
      </c>
      <c r="E61" s="210"/>
      <c r="F61" s="190"/>
    </row>
    <row r="62" spans="1:6" ht="15.6" x14ac:dyDescent="0.3">
      <c r="A62" s="7" t="s">
        <v>230</v>
      </c>
      <c r="B62" s="12" t="s">
        <v>137</v>
      </c>
      <c r="C62" s="99">
        <v>0</v>
      </c>
      <c r="D62" s="99">
        <v>0</v>
      </c>
      <c r="E62" s="103">
        <f>SUM(E57:E61)</f>
        <v>6600000</v>
      </c>
      <c r="F62" s="191"/>
    </row>
    <row r="63" spans="1:6" ht="27.6" x14ac:dyDescent="0.3">
      <c r="A63" s="80" t="s">
        <v>143</v>
      </c>
      <c r="B63" s="78" t="s">
        <v>144</v>
      </c>
      <c r="C63" s="99">
        <v>0</v>
      </c>
      <c r="D63" s="99">
        <v>0</v>
      </c>
      <c r="E63" s="210"/>
      <c r="F63" s="190"/>
    </row>
    <row r="64" spans="1:6" ht="27.6" x14ac:dyDescent="0.3">
      <c r="A64" s="79" t="s">
        <v>212</v>
      </c>
      <c r="B64" s="78" t="s">
        <v>145</v>
      </c>
      <c r="C64" s="99">
        <v>0</v>
      </c>
      <c r="D64" s="99">
        <v>0</v>
      </c>
      <c r="E64" s="210"/>
      <c r="F64" s="190"/>
    </row>
    <row r="65" spans="1:6" ht="17.100000000000001" customHeight="1" x14ac:dyDescent="0.3">
      <c r="A65" s="80" t="s">
        <v>213</v>
      </c>
      <c r="B65" s="78" t="s">
        <v>146</v>
      </c>
      <c r="C65" s="99">
        <v>0</v>
      </c>
      <c r="D65" s="99">
        <v>0</v>
      </c>
      <c r="E65" s="210"/>
      <c r="F65" s="190"/>
    </row>
    <row r="66" spans="1:6" ht="28.2" x14ac:dyDescent="0.3">
      <c r="A66" s="207" t="s">
        <v>212</v>
      </c>
      <c r="B66" s="78" t="s">
        <v>718</v>
      </c>
      <c r="C66" s="103">
        <f>SUM(C62:C65)</f>
        <v>0</v>
      </c>
      <c r="D66" s="103">
        <f>SUM(D62:D65)</f>
        <v>0</v>
      </c>
      <c r="E66" s="210"/>
      <c r="F66" s="190"/>
    </row>
    <row r="67" spans="1:6" ht="17.100000000000001" customHeight="1" x14ac:dyDescent="0.3">
      <c r="A67" s="7" t="s">
        <v>233</v>
      </c>
      <c r="B67" s="12" t="s">
        <v>147</v>
      </c>
      <c r="C67" s="103">
        <v>0</v>
      </c>
      <c r="D67" s="103"/>
      <c r="E67" s="103">
        <f>SUM(E63:E66)</f>
        <v>0</v>
      </c>
      <c r="F67" s="103">
        <f>SUM(F63:F66)</f>
        <v>0</v>
      </c>
    </row>
    <row r="68" spans="1:6" ht="17.100000000000001" customHeight="1" x14ac:dyDescent="0.3">
      <c r="A68" s="81" t="s">
        <v>25</v>
      </c>
      <c r="B68" s="15"/>
      <c r="C68" s="103"/>
      <c r="D68" s="103"/>
      <c r="E68" s="210"/>
      <c r="F68" s="190"/>
    </row>
    <row r="69" spans="1:6" ht="17.100000000000001" customHeight="1" x14ac:dyDescent="0.3">
      <c r="A69" s="82" t="s">
        <v>232</v>
      </c>
      <c r="B69" s="83" t="s">
        <v>148</v>
      </c>
      <c r="C69" s="103">
        <f>SUM(C17+C31+C43+C49+C56+C67)</f>
        <v>34374719</v>
      </c>
      <c r="D69" s="103">
        <f>SUM(D17+D31+D43+D49+D56+D67)</f>
        <v>40795963</v>
      </c>
      <c r="E69" s="103">
        <f>E17+E31+E43+E49+E56+E62</f>
        <v>44849052</v>
      </c>
      <c r="F69" s="191">
        <f>E69/D69</f>
        <v>1.0993502469839969</v>
      </c>
    </row>
    <row r="70" spans="1:6" ht="17.100000000000001" customHeight="1" x14ac:dyDescent="0.3">
      <c r="A70" s="84" t="s">
        <v>32</v>
      </c>
      <c r="B70" s="85"/>
      <c r="C70" s="99"/>
      <c r="D70" s="103"/>
      <c r="E70" s="210"/>
      <c r="F70" s="190"/>
    </row>
    <row r="71" spans="1:6" ht="17.100000000000001" customHeight="1" x14ac:dyDescent="0.3">
      <c r="A71" s="84" t="s">
        <v>33</v>
      </c>
      <c r="B71" s="85"/>
      <c r="C71" s="99"/>
      <c r="D71" s="99"/>
      <c r="E71" s="210"/>
      <c r="F71" s="190"/>
    </row>
    <row r="72" spans="1:6" ht="17.100000000000001" customHeight="1" x14ac:dyDescent="0.3">
      <c r="A72" s="86" t="s">
        <v>214</v>
      </c>
      <c r="B72" s="79" t="s">
        <v>149</v>
      </c>
      <c r="C72" s="99"/>
      <c r="D72" s="99"/>
      <c r="E72" s="210"/>
      <c r="F72" s="190"/>
    </row>
    <row r="73" spans="1:6" ht="17.100000000000001" customHeight="1" x14ac:dyDescent="0.3">
      <c r="A73" s="80" t="s">
        <v>150</v>
      </c>
      <c r="B73" s="79" t="s">
        <v>151</v>
      </c>
      <c r="C73" s="99"/>
      <c r="D73" s="99"/>
      <c r="E73" s="210"/>
      <c r="F73" s="190"/>
    </row>
    <row r="74" spans="1:6" ht="17.100000000000001" customHeight="1" x14ac:dyDescent="0.3">
      <c r="A74" s="86" t="s">
        <v>215</v>
      </c>
      <c r="B74" s="79" t="s">
        <v>152</v>
      </c>
      <c r="C74" s="99"/>
      <c r="D74" s="99"/>
      <c r="E74" s="210"/>
      <c r="F74" s="190"/>
    </row>
    <row r="75" spans="1:6" ht="17.100000000000001" customHeight="1" x14ac:dyDescent="0.3">
      <c r="A75" s="11" t="s">
        <v>234</v>
      </c>
      <c r="B75" s="7" t="s">
        <v>153</v>
      </c>
      <c r="C75" s="99"/>
      <c r="D75" s="99"/>
      <c r="E75" s="210"/>
      <c r="F75" s="190"/>
    </row>
    <row r="76" spans="1:6" ht="17.100000000000001" customHeight="1" x14ac:dyDescent="0.3">
      <c r="A76" s="80" t="s">
        <v>216</v>
      </c>
      <c r="B76" s="79" t="s">
        <v>154</v>
      </c>
      <c r="C76" s="99"/>
      <c r="D76" s="99"/>
      <c r="E76" s="210"/>
      <c r="F76" s="190"/>
    </row>
    <row r="77" spans="1:6" ht="17.100000000000001" customHeight="1" x14ac:dyDescent="0.3">
      <c r="A77" s="86" t="s">
        <v>155</v>
      </c>
      <c r="B77" s="79" t="s">
        <v>156</v>
      </c>
      <c r="C77" s="99"/>
      <c r="D77" s="99"/>
      <c r="E77" s="210"/>
      <c r="F77" s="190"/>
    </row>
    <row r="78" spans="1:6" ht="17.100000000000001" customHeight="1" x14ac:dyDescent="0.3">
      <c r="A78" s="80" t="s">
        <v>217</v>
      </c>
      <c r="B78" s="79" t="s">
        <v>157</v>
      </c>
      <c r="C78" s="99"/>
      <c r="D78" s="99"/>
      <c r="E78" s="210"/>
      <c r="F78" s="190"/>
    </row>
    <row r="79" spans="1:6" ht="17.100000000000001" customHeight="1" x14ac:dyDescent="0.3">
      <c r="A79" s="86" t="s">
        <v>158</v>
      </c>
      <c r="B79" s="79" t="s">
        <v>159</v>
      </c>
      <c r="C79" s="103"/>
      <c r="D79" s="103"/>
      <c r="E79" s="210"/>
      <c r="F79" s="190"/>
    </row>
    <row r="80" spans="1:6" ht="17.100000000000001" customHeight="1" x14ac:dyDescent="0.3">
      <c r="A80" s="6" t="s">
        <v>235</v>
      </c>
      <c r="B80" s="7" t="s">
        <v>160</v>
      </c>
      <c r="C80" s="99"/>
      <c r="D80" s="99"/>
      <c r="E80" s="210"/>
      <c r="F80" s="190"/>
    </row>
    <row r="81" spans="1:6" ht="17.100000000000001" customHeight="1" x14ac:dyDescent="0.3">
      <c r="A81" s="79" t="s">
        <v>30</v>
      </c>
      <c r="B81" s="79" t="s">
        <v>161</v>
      </c>
      <c r="C81" s="99">
        <v>49859631</v>
      </c>
      <c r="D81" s="99">
        <v>49859631</v>
      </c>
      <c r="E81" s="210">
        <v>48867207</v>
      </c>
      <c r="F81" s="191">
        <f>E81/D81</f>
        <v>0.98009564090035084</v>
      </c>
    </row>
    <row r="82" spans="1:6" ht="17.100000000000001" customHeight="1" x14ac:dyDescent="0.3">
      <c r="A82" s="79" t="s">
        <v>31</v>
      </c>
      <c r="B82" s="79" t="s">
        <v>161</v>
      </c>
      <c r="C82" s="99"/>
      <c r="D82" s="99"/>
      <c r="E82" s="210"/>
      <c r="F82" s="190"/>
    </row>
    <row r="83" spans="1:6" ht="17.100000000000001" customHeight="1" x14ac:dyDescent="0.3">
      <c r="A83" s="79" t="s">
        <v>28</v>
      </c>
      <c r="B83" s="79" t="s">
        <v>162</v>
      </c>
      <c r="C83" s="99"/>
      <c r="D83" s="99"/>
      <c r="E83" s="210"/>
      <c r="F83" s="190"/>
    </row>
    <row r="84" spans="1:6" ht="17.100000000000001" customHeight="1" x14ac:dyDescent="0.3">
      <c r="A84" s="79" t="s">
        <v>29</v>
      </c>
      <c r="B84" s="79" t="s">
        <v>162</v>
      </c>
      <c r="C84" s="103"/>
      <c r="D84" s="103"/>
      <c r="E84" s="103"/>
      <c r="F84" s="190"/>
    </row>
    <row r="85" spans="1:6" ht="17.100000000000001" customHeight="1" x14ac:dyDescent="0.3">
      <c r="A85" s="7" t="s">
        <v>236</v>
      </c>
      <c r="B85" s="7" t="s">
        <v>163</v>
      </c>
      <c r="C85" s="103">
        <f>SUM(C81:C84)</f>
        <v>49859631</v>
      </c>
      <c r="D85" s="103">
        <f>SUM(D81:D84)</f>
        <v>49859631</v>
      </c>
      <c r="E85" s="103">
        <f>SUM(E81:E84)</f>
        <v>48867207</v>
      </c>
      <c r="F85" s="191"/>
    </row>
    <row r="86" spans="1:6" ht="17.100000000000001" customHeight="1" x14ac:dyDescent="0.3">
      <c r="A86" s="86" t="s">
        <v>164</v>
      </c>
      <c r="B86" s="79" t="s">
        <v>165</v>
      </c>
      <c r="C86" s="99"/>
      <c r="D86" s="99"/>
      <c r="E86" s="210">
        <v>756525</v>
      </c>
      <c r="F86" s="191"/>
    </row>
    <row r="87" spans="1:6" ht="17.100000000000001" customHeight="1" x14ac:dyDescent="0.3">
      <c r="A87" s="86" t="s">
        <v>166</v>
      </c>
      <c r="B87" s="79" t="s">
        <v>167</v>
      </c>
      <c r="C87" s="99"/>
      <c r="D87" s="99"/>
      <c r="E87" s="210"/>
      <c r="F87" s="190"/>
    </row>
    <row r="88" spans="1:6" ht="17.100000000000001" customHeight="1" x14ac:dyDescent="0.3">
      <c r="A88" s="86" t="s">
        <v>168</v>
      </c>
      <c r="B88" s="79" t="s">
        <v>169</v>
      </c>
      <c r="C88" s="99"/>
      <c r="D88" s="99"/>
      <c r="E88" s="210"/>
      <c r="F88" s="190"/>
    </row>
    <row r="89" spans="1:6" ht="17.100000000000001" customHeight="1" x14ac:dyDescent="0.3">
      <c r="A89" s="86" t="s">
        <v>170</v>
      </c>
      <c r="B89" s="79" t="s">
        <v>171</v>
      </c>
      <c r="C89" s="99"/>
      <c r="D89" s="99"/>
      <c r="E89" s="210"/>
      <c r="F89" s="190"/>
    </row>
    <row r="90" spans="1:6" ht="17.100000000000001" customHeight="1" x14ac:dyDescent="0.3">
      <c r="A90" s="80" t="s">
        <v>218</v>
      </c>
      <c r="B90" s="79" t="s">
        <v>172</v>
      </c>
      <c r="C90" s="103"/>
      <c r="D90" s="103"/>
      <c r="E90" s="210"/>
      <c r="F90" s="190"/>
    </row>
    <row r="91" spans="1:6" ht="17.100000000000001" customHeight="1" x14ac:dyDescent="0.3">
      <c r="A91" s="11" t="s">
        <v>237</v>
      </c>
      <c r="B91" s="7" t="s">
        <v>173</v>
      </c>
      <c r="C91" s="103">
        <f>C75+C80+C85+C86</f>
        <v>49859631</v>
      </c>
      <c r="D91" s="103">
        <f>D75+D80+D85+D86</f>
        <v>49859631</v>
      </c>
      <c r="E91" s="103">
        <f>E75+E80+E85+E86</f>
        <v>49623732</v>
      </c>
      <c r="F91" s="191">
        <f>E91/D91</f>
        <v>0.99526873754841871</v>
      </c>
    </row>
    <row r="92" spans="1:6" ht="17.100000000000001" customHeight="1" x14ac:dyDescent="0.3">
      <c r="A92" s="80" t="s">
        <v>174</v>
      </c>
      <c r="B92" s="79" t="s">
        <v>175</v>
      </c>
      <c r="C92" s="99"/>
      <c r="D92" s="99"/>
      <c r="E92" s="210"/>
      <c r="F92" s="190"/>
    </row>
    <row r="93" spans="1:6" ht="17.100000000000001" customHeight="1" x14ac:dyDescent="0.3">
      <c r="A93" s="80" t="s">
        <v>176</v>
      </c>
      <c r="B93" s="79" t="s">
        <v>177</v>
      </c>
      <c r="C93" s="99"/>
      <c r="D93" s="99"/>
      <c r="E93" s="210"/>
      <c r="F93" s="190"/>
    </row>
    <row r="94" spans="1:6" ht="17.100000000000001" customHeight="1" x14ac:dyDescent="0.3">
      <c r="A94" s="86" t="s">
        <v>178</v>
      </c>
      <c r="B94" s="79" t="s">
        <v>179</v>
      </c>
      <c r="C94" s="99"/>
      <c r="D94" s="99"/>
      <c r="E94" s="210"/>
      <c r="F94" s="190"/>
    </row>
    <row r="95" spans="1:6" ht="17.100000000000001" customHeight="1" x14ac:dyDescent="0.3">
      <c r="A95" s="86" t="s">
        <v>219</v>
      </c>
      <c r="B95" s="79" t="s">
        <v>180</v>
      </c>
      <c r="C95" s="99"/>
      <c r="D95" s="99"/>
      <c r="E95" s="210"/>
      <c r="F95" s="190"/>
    </row>
    <row r="96" spans="1:6" ht="17.100000000000001" customHeight="1" x14ac:dyDescent="0.3">
      <c r="A96" s="6" t="s">
        <v>238</v>
      </c>
      <c r="B96" s="7" t="s">
        <v>181</v>
      </c>
      <c r="C96" s="99"/>
      <c r="D96" s="99"/>
      <c r="E96" s="210"/>
      <c r="F96" s="190"/>
    </row>
    <row r="97" spans="1:6" ht="17.100000000000001" customHeight="1" x14ac:dyDescent="0.3">
      <c r="A97" s="11" t="s">
        <v>182</v>
      </c>
      <c r="B97" s="7" t="s">
        <v>183</v>
      </c>
      <c r="C97" s="103">
        <f>SUM(C84)</f>
        <v>0</v>
      </c>
      <c r="D97" s="103">
        <f>D90+D95+D96</f>
        <v>0</v>
      </c>
      <c r="E97" s="210"/>
      <c r="F97" s="190"/>
    </row>
    <row r="98" spans="1:6" ht="17.100000000000001" customHeight="1" x14ac:dyDescent="0.3">
      <c r="A98" s="87" t="s">
        <v>239</v>
      </c>
      <c r="B98" s="88" t="s">
        <v>184</v>
      </c>
      <c r="C98" s="103">
        <f>C91+C96+C97</f>
        <v>49859631</v>
      </c>
      <c r="D98" s="103">
        <f>D91+D96+D97</f>
        <v>49859631</v>
      </c>
      <c r="E98" s="103">
        <f>E91+E96+E97</f>
        <v>49623732</v>
      </c>
      <c r="F98" s="191">
        <f>E98/D98</f>
        <v>0.99526873754841871</v>
      </c>
    </row>
    <row r="99" spans="1:6" ht="17.100000000000001" customHeight="1" x14ac:dyDescent="0.3">
      <c r="A99" s="89" t="s">
        <v>221</v>
      </c>
      <c r="B99" s="90"/>
      <c r="C99" s="103">
        <f>SUM(C98+C69)</f>
        <v>84234350</v>
      </c>
      <c r="D99" s="103">
        <f>SUM(D98+D69)</f>
        <v>90655594</v>
      </c>
      <c r="E99" s="103">
        <f>SUM(E98+E69)</f>
        <v>94472784</v>
      </c>
      <c r="F99" s="191">
        <f>E99/D99</f>
        <v>1.0421065025507417</v>
      </c>
    </row>
    <row r="100" spans="1:6" ht="17.100000000000001" customHeight="1" x14ac:dyDescent="0.3">
      <c r="C100" s="340"/>
      <c r="D100" s="341"/>
      <c r="E100" s="341"/>
      <c r="F100" s="341"/>
    </row>
  </sheetData>
  <mergeCells count="3">
    <mergeCell ref="A1:D1"/>
    <mergeCell ref="C3:F3"/>
    <mergeCell ref="C100:F100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>
    <oddHeader>&amp;L&amp;"Times New Roman,Félkövér"&amp;14Fertőboz Község Önkormányzata&amp;C&amp;"Times New Roman,Félkövér"&amp;14 2020. évi Zárszámadás&amp;R&amp;"-,Félkövér"2.melléklet</oddHeader>
    <oddFooter>&amp;CBevételek</oddFooter>
  </headerFooter>
  <rowBreaks count="1" manualBreakCount="1">
    <brk id="7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0"/>
  <sheetViews>
    <sheetView view="pageLayout" zoomScaleNormal="100" workbookViewId="0">
      <selection activeCell="E28" sqref="E28"/>
    </sheetView>
  </sheetViews>
  <sheetFormatPr defaultRowHeight="14.4" x14ac:dyDescent="0.3"/>
  <cols>
    <col min="1" max="1" width="89.5546875" customWidth="1"/>
    <col min="3" max="4" width="11.6640625" customWidth="1"/>
    <col min="5" max="5" width="14.109375" customWidth="1"/>
    <col min="6" max="6" width="17.33203125" customWidth="1"/>
  </cols>
  <sheetData>
    <row r="1" spans="1:6" ht="15" x14ac:dyDescent="0.35">
      <c r="A1" s="332" t="s">
        <v>738</v>
      </c>
      <c r="B1" s="335"/>
      <c r="C1" s="335"/>
      <c r="D1" s="336"/>
    </row>
    <row r="2" spans="1:6" ht="18" x14ac:dyDescent="0.35">
      <c r="A2" s="10"/>
    </row>
    <row r="3" spans="1:6" x14ac:dyDescent="0.3">
      <c r="A3" s="4" t="s">
        <v>35</v>
      </c>
      <c r="C3" s="342"/>
      <c r="D3" s="338"/>
      <c r="E3" s="338"/>
      <c r="F3" s="339"/>
    </row>
    <row r="4" spans="1:6" ht="26.4" x14ac:dyDescent="0.3">
      <c r="A4" s="2" t="s">
        <v>65</v>
      </c>
      <c r="B4" s="142" t="s">
        <v>66</v>
      </c>
      <c r="C4" s="159" t="s">
        <v>762</v>
      </c>
      <c r="D4" s="159" t="s">
        <v>763</v>
      </c>
      <c r="E4" s="160" t="s">
        <v>525</v>
      </c>
      <c r="F4" s="160" t="s">
        <v>526</v>
      </c>
    </row>
    <row r="5" spans="1:6" ht="15.6" x14ac:dyDescent="0.3">
      <c r="A5" s="107" t="s">
        <v>289</v>
      </c>
      <c r="B5" s="108" t="s">
        <v>290</v>
      </c>
      <c r="C5" s="99">
        <v>5939374</v>
      </c>
      <c r="D5" s="99">
        <v>5856689</v>
      </c>
      <c r="E5" s="210">
        <v>4710774</v>
      </c>
      <c r="F5" s="190">
        <f>E5/D5</f>
        <v>0.80434081440896044</v>
      </c>
    </row>
    <row r="6" spans="1:6" ht="15.6" x14ac:dyDescent="0.3">
      <c r="A6" s="107" t="s">
        <v>291</v>
      </c>
      <c r="B6" s="109" t="s">
        <v>292</v>
      </c>
      <c r="C6" s="99"/>
      <c r="D6" s="99"/>
      <c r="E6" s="210"/>
      <c r="F6" s="190"/>
    </row>
    <row r="7" spans="1:6" ht="15.6" x14ac:dyDescent="0.3">
      <c r="A7" s="107" t="s">
        <v>293</v>
      </c>
      <c r="B7" s="109" t="s">
        <v>294</v>
      </c>
      <c r="C7" s="99"/>
      <c r="D7" s="99">
        <v>338310</v>
      </c>
      <c r="E7" s="210">
        <v>338310</v>
      </c>
      <c r="F7" s="190"/>
    </row>
    <row r="8" spans="1:6" ht="15.6" x14ac:dyDescent="0.3">
      <c r="A8" s="77" t="s">
        <v>295</v>
      </c>
      <c r="B8" s="109" t="s">
        <v>296</v>
      </c>
      <c r="C8" s="99"/>
      <c r="D8" s="99"/>
      <c r="E8" s="210"/>
      <c r="F8" s="190"/>
    </row>
    <row r="9" spans="1:6" ht="15.6" x14ac:dyDescent="0.3">
      <c r="A9" s="77" t="s">
        <v>297</v>
      </c>
      <c r="B9" s="109" t="s">
        <v>298</v>
      </c>
      <c r="C9" s="99"/>
      <c r="D9" s="99"/>
      <c r="E9" s="210"/>
      <c r="F9" s="190"/>
    </row>
    <row r="10" spans="1:6" ht="15.6" x14ac:dyDescent="0.3">
      <c r="A10" s="77" t="s">
        <v>299</v>
      </c>
      <c r="B10" s="109" t="s">
        <v>300</v>
      </c>
      <c r="C10" s="99"/>
      <c r="D10" s="99"/>
      <c r="E10" s="210"/>
      <c r="F10" s="190"/>
    </row>
    <row r="11" spans="1:6" ht="15.6" x14ac:dyDescent="0.3">
      <c r="A11" s="77" t="s">
        <v>301</v>
      </c>
      <c r="B11" s="109" t="s">
        <v>302</v>
      </c>
      <c r="C11" s="99">
        <v>400000</v>
      </c>
      <c r="D11" s="99">
        <v>400000</v>
      </c>
      <c r="E11" s="210">
        <v>303507</v>
      </c>
      <c r="F11" s="190">
        <f>E11/D11</f>
        <v>0.75876750000000004</v>
      </c>
    </row>
    <row r="12" spans="1:6" ht="15.6" x14ac:dyDescent="0.3">
      <c r="A12" s="77" t="s">
        <v>303</v>
      </c>
      <c r="B12" s="109" t="s">
        <v>304</v>
      </c>
      <c r="C12" s="99"/>
      <c r="D12" s="99"/>
      <c r="E12" s="210"/>
      <c r="F12" s="190"/>
    </row>
    <row r="13" spans="1:6" ht="15.6" x14ac:dyDescent="0.3">
      <c r="A13" s="79" t="s">
        <v>305</v>
      </c>
      <c r="B13" s="109" t="s">
        <v>306</v>
      </c>
      <c r="C13" s="99"/>
      <c r="D13" s="99"/>
      <c r="E13" s="210"/>
      <c r="F13" s="190"/>
    </row>
    <row r="14" spans="1:6" ht="15.6" x14ac:dyDescent="0.3">
      <c r="A14" s="79" t="s">
        <v>307</v>
      </c>
      <c r="B14" s="109" t="s">
        <v>308</v>
      </c>
      <c r="C14" s="99"/>
      <c r="D14" s="99"/>
      <c r="E14" s="210"/>
      <c r="F14" s="190"/>
    </row>
    <row r="15" spans="1:6" ht="15.6" x14ac:dyDescent="0.3">
      <c r="A15" s="79" t="s">
        <v>309</v>
      </c>
      <c r="B15" s="109" t="s">
        <v>310</v>
      </c>
      <c r="C15" s="99"/>
      <c r="D15" s="99"/>
      <c r="E15" s="210"/>
      <c r="F15" s="190"/>
    </row>
    <row r="16" spans="1:6" ht="15.6" x14ac:dyDescent="0.3">
      <c r="A16" s="79" t="s">
        <v>311</v>
      </c>
      <c r="B16" s="109" t="s">
        <v>312</v>
      </c>
      <c r="C16" s="99"/>
      <c r="D16" s="99"/>
      <c r="E16" s="210"/>
      <c r="F16" s="190"/>
    </row>
    <row r="17" spans="1:6" ht="15.6" x14ac:dyDescent="0.3">
      <c r="A17" s="79" t="s">
        <v>313</v>
      </c>
      <c r="B17" s="109" t="s">
        <v>314</v>
      </c>
      <c r="C17" s="99">
        <v>0</v>
      </c>
      <c r="D17" s="99">
        <v>18046</v>
      </c>
      <c r="E17" s="210">
        <v>18046</v>
      </c>
      <c r="F17" s="190">
        <f>E17/D17</f>
        <v>1</v>
      </c>
    </row>
    <row r="18" spans="1:6" ht="15.6" x14ac:dyDescent="0.3">
      <c r="A18" s="110" t="s">
        <v>315</v>
      </c>
      <c r="B18" s="111" t="s">
        <v>316</v>
      </c>
      <c r="C18" s="103">
        <f>SUM(C5:C17)</f>
        <v>6339374</v>
      </c>
      <c r="D18" s="103">
        <f>SUM(D5:D17)</f>
        <v>6613045</v>
      </c>
      <c r="E18" s="103">
        <f>SUM(E5:E17)</f>
        <v>5370637</v>
      </c>
      <c r="F18" s="190">
        <f>E18/D18</f>
        <v>0.81212769609158864</v>
      </c>
    </row>
    <row r="19" spans="1:6" ht="15.6" x14ac:dyDescent="0.3">
      <c r="A19" s="79" t="s">
        <v>317</v>
      </c>
      <c r="B19" s="109" t="s">
        <v>318</v>
      </c>
      <c r="C19" s="99">
        <v>2064132</v>
      </c>
      <c r="D19" s="99">
        <v>2064132</v>
      </c>
      <c r="E19" s="210">
        <v>1983900</v>
      </c>
      <c r="F19" s="190">
        <f>E19/D19</f>
        <v>0.96113039282371471</v>
      </c>
    </row>
    <row r="20" spans="1:6" ht="27.6" x14ac:dyDescent="0.3">
      <c r="A20" s="79" t="s">
        <v>319</v>
      </c>
      <c r="B20" s="109" t="s">
        <v>320</v>
      </c>
      <c r="C20" s="99">
        <v>186000</v>
      </c>
      <c r="D20" s="99">
        <v>186000</v>
      </c>
      <c r="E20" s="210">
        <v>131750</v>
      </c>
      <c r="F20" s="190">
        <f>E20/D20</f>
        <v>0.70833333333333337</v>
      </c>
    </row>
    <row r="21" spans="1:6" ht="15.6" x14ac:dyDescent="0.3">
      <c r="A21" s="78" t="s">
        <v>321</v>
      </c>
      <c r="B21" s="109" t="s">
        <v>322</v>
      </c>
      <c r="C21" s="99">
        <v>100000</v>
      </c>
      <c r="D21" s="99">
        <v>100000</v>
      </c>
      <c r="E21" s="210">
        <v>41950</v>
      </c>
      <c r="F21" s="190">
        <f t="shared" ref="F21:F26" si="0">E21/D21</f>
        <v>0.41949999999999998</v>
      </c>
    </row>
    <row r="22" spans="1:6" ht="15.6" x14ac:dyDescent="0.3">
      <c r="A22" s="7" t="s">
        <v>323</v>
      </c>
      <c r="B22" s="111" t="s">
        <v>324</v>
      </c>
      <c r="C22" s="103">
        <f>SUM(C19:C21)</f>
        <v>2350132</v>
      </c>
      <c r="D22" s="103">
        <f>SUM(D19:D21)</f>
        <v>2350132</v>
      </c>
      <c r="E22" s="103">
        <f>SUM(E19:E21)</f>
        <v>2157600</v>
      </c>
      <c r="F22" s="191">
        <f t="shared" si="0"/>
        <v>0.9180760910450988</v>
      </c>
    </row>
    <row r="23" spans="1:6" ht="15.6" x14ac:dyDescent="0.3">
      <c r="A23" s="110" t="s">
        <v>325</v>
      </c>
      <c r="B23" s="111" t="s">
        <v>326</v>
      </c>
      <c r="C23" s="103">
        <f>SUM(C22,C18)</f>
        <v>8689506</v>
      </c>
      <c r="D23" s="103">
        <f>SUM(D22,D18)</f>
        <v>8963177</v>
      </c>
      <c r="E23" s="103">
        <f>E18+E22</f>
        <v>7528237</v>
      </c>
      <c r="F23" s="191">
        <f t="shared" si="0"/>
        <v>0.83990721147200376</v>
      </c>
    </row>
    <row r="24" spans="1:6" ht="15.6" x14ac:dyDescent="0.3">
      <c r="A24" s="7" t="s">
        <v>327</v>
      </c>
      <c r="B24" s="111" t="s">
        <v>328</v>
      </c>
      <c r="C24" s="103">
        <v>1168670</v>
      </c>
      <c r="D24" s="103">
        <v>1168670</v>
      </c>
      <c r="E24" s="217">
        <v>768339</v>
      </c>
      <c r="F24" s="191">
        <f t="shared" si="0"/>
        <v>0.65744735468524051</v>
      </c>
    </row>
    <row r="25" spans="1:6" ht="15.6" x14ac:dyDescent="0.3">
      <c r="A25" s="79" t="s">
        <v>329</v>
      </c>
      <c r="B25" s="109" t="s">
        <v>330</v>
      </c>
      <c r="C25" s="99"/>
      <c r="D25" s="99"/>
      <c r="E25" s="210"/>
      <c r="F25" s="190"/>
    </row>
    <row r="26" spans="1:6" ht="15.6" x14ac:dyDescent="0.3">
      <c r="A26" s="79" t="s">
        <v>331</v>
      </c>
      <c r="B26" s="109" t="s">
        <v>332</v>
      </c>
      <c r="C26" s="99">
        <v>780276</v>
      </c>
      <c r="D26" s="99">
        <v>780276</v>
      </c>
      <c r="E26" s="210">
        <v>713359</v>
      </c>
      <c r="F26" s="190">
        <f t="shared" si="0"/>
        <v>0.91423932044558587</v>
      </c>
    </row>
    <row r="27" spans="1:6" ht="15.6" x14ac:dyDescent="0.3">
      <c r="A27" s="79" t="s">
        <v>333</v>
      </c>
      <c r="B27" s="109" t="s">
        <v>334</v>
      </c>
      <c r="C27" s="99">
        <v>0</v>
      </c>
      <c r="D27" s="99">
        <v>0</v>
      </c>
      <c r="E27" s="210"/>
      <c r="F27" s="190"/>
    </row>
    <row r="28" spans="1:6" ht="15.6" x14ac:dyDescent="0.3">
      <c r="A28" s="7" t="s">
        <v>335</v>
      </c>
      <c r="B28" s="111" t="s">
        <v>336</v>
      </c>
      <c r="C28" s="103">
        <f>SUM(C25:C27)</f>
        <v>780276</v>
      </c>
      <c r="D28" s="103">
        <f>SUM(D25:D27)</f>
        <v>780276</v>
      </c>
      <c r="E28" s="103">
        <f>SUM(E25:E27)</f>
        <v>713359</v>
      </c>
      <c r="F28" s="191">
        <f t="shared" ref="F28:F35" si="1">E28/D28</f>
        <v>0.91423932044558587</v>
      </c>
    </row>
    <row r="29" spans="1:6" ht="15.6" x14ac:dyDescent="0.3">
      <c r="A29" s="79" t="s">
        <v>337</v>
      </c>
      <c r="B29" s="109" t="s">
        <v>338</v>
      </c>
      <c r="C29" s="99">
        <v>95182</v>
      </c>
      <c r="D29" s="99">
        <v>390970</v>
      </c>
      <c r="E29" s="210">
        <v>390970</v>
      </c>
      <c r="F29" s="190">
        <f t="shared" si="1"/>
        <v>1</v>
      </c>
    </row>
    <row r="30" spans="1:6" ht="15.6" x14ac:dyDescent="0.3">
      <c r="A30" s="79" t="s">
        <v>339</v>
      </c>
      <c r="B30" s="109" t="s">
        <v>340</v>
      </c>
      <c r="C30" s="99">
        <v>422886</v>
      </c>
      <c r="D30" s="99">
        <v>450370</v>
      </c>
      <c r="E30" s="210">
        <v>450370</v>
      </c>
      <c r="F30" s="190">
        <f t="shared" si="1"/>
        <v>1</v>
      </c>
    </row>
    <row r="31" spans="1:6" ht="15.6" x14ac:dyDescent="0.3">
      <c r="A31" s="7" t="s">
        <v>341</v>
      </c>
      <c r="B31" s="111" t="s">
        <v>342</v>
      </c>
      <c r="C31" s="103">
        <f>SUM(C29:C30)</f>
        <v>518068</v>
      </c>
      <c r="D31" s="103">
        <f>SUM(D29:D30)</f>
        <v>841340</v>
      </c>
      <c r="E31" s="103">
        <f>SUM(E29:E30)</f>
        <v>841340</v>
      </c>
      <c r="F31" s="191">
        <f t="shared" si="1"/>
        <v>1</v>
      </c>
    </row>
    <row r="32" spans="1:6" ht="15.6" x14ac:dyDescent="0.3">
      <c r="A32" s="79" t="s">
        <v>343</v>
      </c>
      <c r="B32" s="109" t="s">
        <v>344</v>
      </c>
      <c r="C32" s="99">
        <v>2104886</v>
      </c>
      <c r="D32" s="99">
        <v>2104886</v>
      </c>
      <c r="E32" s="210">
        <v>1685714</v>
      </c>
      <c r="F32" s="190">
        <f t="shared" si="1"/>
        <v>0.80085762364327573</v>
      </c>
    </row>
    <row r="33" spans="1:6" ht="15.6" x14ac:dyDescent="0.3">
      <c r="A33" s="79" t="s">
        <v>345</v>
      </c>
      <c r="B33" s="109" t="s">
        <v>346</v>
      </c>
      <c r="C33" s="99">
        <v>0</v>
      </c>
      <c r="D33" s="99">
        <v>0</v>
      </c>
      <c r="E33" s="210">
        <v>0</v>
      </c>
      <c r="F33" s="190"/>
    </row>
    <row r="34" spans="1:6" ht="15.6" x14ac:dyDescent="0.3">
      <c r="A34" s="79" t="s">
        <v>347</v>
      </c>
      <c r="B34" s="109" t="s">
        <v>348</v>
      </c>
      <c r="C34" s="99">
        <v>17909</v>
      </c>
      <c r="D34" s="99">
        <v>22909</v>
      </c>
      <c r="E34" s="210">
        <v>20418</v>
      </c>
      <c r="F34" s="190">
        <f t="shared" si="1"/>
        <v>0.89126544152952991</v>
      </c>
    </row>
    <row r="35" spans="1:6" ht="15.6" x14ac:dyDescent="0.3">
      <c r="A35" s="79" t="s">
        <v>349</v>
      </c>
      <c r="B35" s="109" t="s">
        <v>350</v>
      </c>
      <c r="C35" s="99">
        <v>617868</v>
      </c>
      <c r="D35" s="99">
        <v>508985</v>
      </c>
      <c r="E35" s="210">
        <v>508985</v>
      </c>
      <c r="F35" s="190">
        <f t="shared" si="1"/>
        <v>1</v>
      </c>
    </row>
    <row r="36" spans="1:6" ht="15.6" x14ac:dyDescent="0.3">
      <c r="A36" s="112" t="s">
        <v>351</v>
      </c>
      <c r="B36" s="109" t="s">
        <v>352</v>
      </c>
      <c r="C36" s="99"/>
      <c r="D36" s="99"/>
      <c r="E36" s="210"/>
      <c r="F36" s="190"/>
    </row>
    <row r="37" spans="1:6" ht="15.6" x14ac:dyDescent="0.3">
      <c r="A37" s="78" t="s">
        <v>353</v>
      </c>
      <c r="B37" s="109" t="s">
        <v>354</v>
      </c>
      <c r="C37" s="99">
        <v>100000</v>
      </c>
      <c r="D37" s="99">
        <v>1498753</v>
      </c>
      <c r="E37" s="210">
        <v>1498753</v>
      </c>
      <c r="F37" s="190">
        <f>E37/D37</f>
        <v>1</v>
      </c>
    </row>
    <row r="38" spans="1:6" ht="15.6" x14ac:dyDescent="0.3">
      <c r="A38" s="79" t="s">
        <v>355</v>
      </c>
      <c r="B38" s="109" t="s">
        <v>356</v>
      </c>
      <c r="C38" s="99">
        <v>2560370</v>
      </c>
      <c r="D38" s="99">
        <v>2560370</v>
      </c>
      <c r="E38" s="210">
        <v>2067379</v>
      </c>
      <c r="F38" s="190">
        <f>E38/D38</f>
        <v>0.80745321965184724</v>
      </c>
    </row>
    <row r="39" spans="1:6" ht="15.6" x14ac:dyDescent="0.3">
      <c r="A39" s="7" t="s">
        <v>357</v>
      </c>
      <c r="B39" s="111" t="s">
        <v>358</v>
      </c>
      <c r="C39" s="103">
        <f>SUM(C32:C38)</f>
        <v>5401033</v>
      </c>
      <c r="D39" s="103">
        <f>SUM(D32:D38)</f>
        <v>6695903</v>
      </c>
      <c r="E39" s="103">
        <f>SUM(E32:E38)</f>
        <v>5781249</v>
      </c>
      <c r="F39" s="191">
        <f>E39/D39</f>
        <v>0.86340094831122849</v>
      </c>
    </row>
    <row r="40" spans="1:6" ht="15.6" x14ac:dyDescent="0.3">
      <c r="A40" s="79" t="s">
        <v>359</v>
      </c>
      <c r="B40" s="109" t="s">
        <v>360</v>
      </c>
      <c r="C40" s="99">
        <v>0</v>
      </c>
      <c r="D40" s="99"/>
      <c r="E40" s="210"/>
      <c r="F40" s="191"/>
    </row>
    <row r="41" spans="1:6" ht="15.6" x14ac:dyDescent="0.3">
      <c r="A41" s="79" t="s">
        <v>361</v>
      </c>
      <c r="B41" s="109" t="s">
        <v>362</v>
      </c>
      <c r="C41" s="99">
        <v>0</v>
      </c>
      <c r="D41" s="99">
        <v>74400</v>
      </c>
      <c r="E41" s="210">
        <v>74400</v>
      </c>
      <c r="F41" s="191"/>
    </row>
    <row r="42" spans="1:6" ht="15.6" x14ac:dyDescent="0.3">
      <c r="A42" s="7" t="s">
        <v>363</v>
      </c>
      <c r="B42" s="111" t="s">
        <v>364</v>
      </c>
      <c r="C42" s="103">
        <f>SUM(C40:C41)</f>
        <v>0</v>
      </c>
      <c r="D42" s="103">
        <f>SUM(D40:D41)</f>
        <v>74400</v>
      </c>
      <c r="E42" s="103">
        <f>SUM(E40:E41)</f>
        <v>74400</v>
      </c>
      <c r="F42" s="191">
        <v>0</v>
      </c>
    </row>
    <row r="43" spans="1:6" ht="15.6" x14ac:dyDescent="0.3">
      <c r="A43" s="79" t="s">
        <v>365</v>
      </c>
      <c r="B43" s="109" t="s">
        <v>366</v>
      </c>
      <c r="C43" s="99">
        <v>2496750</v>
      </c>
      <c r="D43" s="99">
        <v>2496750</v>
      </c>
      <c r="E43" s="210">
        <v>1199169</v>
      </c>
      <c r="F43" s="190">
        <f>E43/D43</f>
        <v>0.48029197957344549</v>
      </c>
    </row>
    <row r="44" spans="1:6" ht="15.6" x14ac:dyDescent="0.3">
      <c r="A44" s="79" t="s">
        <v>367</v>
      </c>
      <c r="B44" s="109" t="s">
        <v>368</v>
      </c>
      <c r="C44" s="99"/>
      <c r="D44" s="99">
        <v>756</v>
      </c>
      <c r="E44" s="210">
        <v>756</v>
      </c>
      <c r="F44" s="190"/>
    </row>
    <row r="45" spans="1:6" ht="15.6" x14ac:dyDescent="0.3">
      <c r="A45" s="79" t="s">
        <v>369</v>
      </c>
      <c r="B45" s="109" t="s">
        <v>370</v>
      </c>
      <c r="C45" s="99"/>
      <c r="D45" s="99"/>
      <c r="E45" s="210"/>
      <c r="F45" s="190"/>
    </row>
    <row r="46" spans="1:6" ht="15.6" x14ac:dyDescent="0.3">
      <c r="A46" s="79" t="s">
        <v>371</v>
      </c>
      <c r="B46" s="109" t="s">
        <v>372</v>
      </c>
      <c r="C46" s="99"/>
      <c r="D46" s="99"/>
      <c r="E46" s="210"/>
      <c r="F46" s="190"/>
    </row>
    <row r="47" spans="1:6" ht="15.6" x14ac:dyDescent="0.3">
      <c r="A47" s="79" t="s">
        <v>373</v>
      </c>
      <c r="B47" s="109" t="s">
        <v>374</v>
      </c>
      <c r="C47" s="99">
        <v>261000</v>
      </c>
      <c r="D47" s="99">
        <v>261000</v>
      </c>
      <c r="E47" s="210">
        <v>118026</v>
      </c>
      <c r="F47" s="190">
        <f>E47/D47</f>
        <v>0.45220689655172414</v>
      </c>
    </row>
    <row r="48" spans="1:6" ht="15.6" x14ac:dyDescent="0.3">
      <c r="A48" s="7" t="s">
        <v>375</v>
      </c>
      <c r="B48" s="111" t="s">
        <v>376</v>
      </c>
      <c r="C48" s="103">
        <f>SUM(C43:C47)</f>
        <v>2757750</v>
      </c>
      <c r="D48" s="103">
        <f>SUM(D43:D47)</f>
        <v>2758506</v>
      </c>
      <c r="E48" s="103">
        <f>SUM(E43:E47)</f>
        <v>1317951</v>
      </c>
      <c r="F48" s="191">
        <f>E48/D48</f>
        <v>0.47777710108297755</v>
      </c>
    </row>
    <row r="49" spans="1:6" ht="15.6" x14ac:dyDescent="0.3">
      <c r="A49" s="7" t="s">
        <v>377</v>
      </c>
      <c r="B49" s="111" t="s">
        <v>378</v>
      </c>
      <c r="C49" s="103">
        <f>SUM(C48,C42,C39,C31,C28)</f>
        <v>9457127</v>
      </c>
      <c r="D49" s="103">
        <f>SUM(D48,D42,D39,D31,D28)</f>
        <v>11150425</v>
      </c>
      <c r="E49" s="103">
        <f>E28+E31+E39+E42+E48</f>
        <v>8728299</v>
      </c>
      <c r="F49" s="191">
        <f>E49/D49</f>
        <v>0.78277724840084573</v>
      </c>
    </row>
    <row r="50" spans="1:6" ht="15.6" x14ac:dyDescent="0.3">
      <c r="A50" s="80" t="s">
        <v>379</v>
      </c>
      <c r="B50" s="109" t="s">
        <v>380</v>
      </c>
      <c r="C50" s="99">
        <v>0</v>
      </c>
      <c r="D50" s="99"/>
      <c r="E50" s="210"/>
      <c r="F50" s="191"/>
    </row>
    <row r="51" spans="1:6" ht="15.6" x14ac:dyDescent="0.3">
      <c r="A51" s="80" t="s">
        <v>381</v>
      </c>
      <c r="B51" s="109" t="s">
        <v>382</v>
      </c>
      <c r="C51" s="99">
        <v>0</v>
      </c>
      <c r="D51" s="99"/>
      <c r="E51" s="210"/>
      <c r="F51" s="191"/>
    </row>
    <row r="52" spans="1:6" ht="15.6" x14ac:dyDescent="0.3">
      <c r="A52" s="113" t="s">
        <v>383</v>
      </c>
      <c r="B52" s="109" t="s">
        <v>384</v>
      </c>
      <c r="C52" s="99">
        <v>0</v>
      </c>
      <c r="D52" s="99"/>
      <c r="E52" s="210"/>
      <c r="F52" s="191"/>
    </row>
    <row r="53" spans="1:6" ht="15.6" x14ac:dyDescent="0.3">
      <c r="A53" s="113" t="s">
        <v>385</v>
      </c>
      <c r="B53" s="109" t="s">
        <v>67</v>
      </c>
      <c r="C53" s="99">
        <v>0</v>
      </c>
      <c r="D53" s="99"/>
      <c r="E53" s="210"/>
      <c r="F53" s="191"/>
    </row>
    <row r="54" spans="1:6" ht="15.6" x14ac:dyDescent="0.3">
      <c r="A54" s="113" t="s">
        <v>386</v>
      </c>
      <c r="B54" s="109" t="s">
        <v>387</v>
      </c>
      <c r="C54" s="99">
        <v>0</v>
      </c>
      <c r="D54" s="99"/>
      <c r="E54" s="210"/>
      <c r="F54" s="191"/>
    </row>
    <row r="55" spans="1:6" ht="15.6" x14ac:dyDescent="0.3">
      <c r="A55" s="80" t="s">
        <v>388</v>
      </c>
      <c r="B55" s="109" t="s">
        <v>389</v>
      </c>
      <c r="C55" s="99">
        <v>0</v>
      </c>
      <c r="D55" s="99"/>
      <c r="E55" s="210"/>
      <c r="F55" s="191"/>
    </row>
    <row r="56" spans="1:6" ht="15.6" x14ac:dyDescent="0.3">
      <c r="A56" s="80" t="s">
        <v>390</v>
      </c>
      <c r="B56" s="109" t="s">
        <v>391</v>
      </c>
      <c r="C56" s="99">
        <v>0</v>
      </c>
      <c r="D56" s="99"/>
      <c r="E56" s="210"/>
      <c r="F56" s="191"/>
    </row>
    <row r="57" spans="1:6" ht="15.6" x14ac:dyDescent="0.3">
      <c r="A57" s="80" t="s">
        <v>392</v>
      </c>
      <c r="B57" s="109" t="s">
        <v>68</v>
      </c>
      <c r="C57" s="99">
        <v>2149650</v>
      </c>
      <c r="D57" s="99">
        <v>2239347</v>
      </c>
      <c r="E57" s="210">
        <v>2144167</v>
      </c>
      <c r="F57" s="190">
        <f>E57/D57</f>
        <v>0.95749653805328072</v>
      </c>
    </row>
    <row r="58" spans="1:6" ht="15.6" x14ac:dyDescent="0.3">
      <c r="A58" s="11" t="s">
        <v>185</v>
      </c>
      <c r="B58" s="111" t="s">
        <v>69</v>
      </c>
      <c r="C58" s="103">
        <f>SUM(C50:C57)</f>
        <v>2149650</v>
      </c>
      <c r="D58" s="103">
        <f>SUM(D50:D57)</f>
        <v>2239347</v>
      </c>
      <c r="E58" s="103">
        <f>SUM(E50:E57)</f>
        <v>2144167</v>
      </c>
      <c r="F58" s="191">
        <f>E58/D58</f>
        <v>0.95749653805328072</v>
      </c>
    </row>
    <row r="59" spans="1:6" ht="15.6" x14ac:dyDescent="0.3">
      <c r="A59" s="114" t="s">
        <v>393</v>
      </c>
      <c r="B59" s="109" t="s">
        <v>394</v>
      </c>
      <c r="C59" s="99">
        <v>0</v>
      </c>
      <c r="D59" s="99"/>
      <c r="E59" s="210"/>
      <c r="F59" s="191"/>
    </row>
    <row r="60" spans="1:6" ht="15.6" x14ac:dyDescent="0.3">
      <c r="A60" s="114" t="s">
        <v>395</v>
      </c>
      <c r="B60" s="109" t="s">
        <v>396</v>
      </c>
      <c r="C60" s="99">
        <v>0</v>
      </c>
      <c r="D60" s="99">
        <v>36000</v>
      </c>
      <c r="E60" s="210">
        <v>36000</v>
      </c>
      <c r="F60" s="191">
        <f>E60/D60</f>
        <v>1</v>
      </c>
    </row>
    <row r="61" spans="1:6" ht="27.6" x14ac:dyDescent="0.3">
      <c r="A61" s="114" t="s">
        <v>397</v>
      </c>
      <c r="B61" s="109" t="s">
        <v>398</v>
      </c>
      <c r="C61" s="99">
        <v>0</v>
      </c>
      <c r="D61" s="99"/>
      <c r="E61" s="210"/>
      <c r="F61" s="104"/>
    </row>
    <row r="62" spans="1:6" ht="27.6" x14ac:dyDescent="0.3">
      <c r="A62" s="114" t="s">
        <v>399</v>
      </c>
      <c r="B62" s="109" t="s">
        <v>400</v>
      </c>
      <c r="C62" s="99">
        <v>0</v>
      </c>
      <c r="D62" s="99"/>
      <c r="E62" s="210"/>
      <c r="F62" s="104"/>
    </row>
    <row r="63" spans="1:6" ht="27.6" x14ac:dyDescent="0.3">
      <c r="A63" s="114" t="s">
        <v>401</v>
      </c>
      <c r="B63" s="109" t="s">
        <v>402</v>
      </c>
      <c r="C63" s="99">
        <v>0</v>
      </c>
      <c r="D63" s="99"/>
      <c r="E63" s="210"/>
      <c r="F63" s="104"/>
    </row>
    <row r="64" spans="1:6" ht="15.6" x14ac:dyDescent="0.3">
      <c r="A64" s="114" t="s">
        <v>186</v>
      </c>
      <c r="B64" s="109" t="s">
        <v>70</v>
      </c>
      <c r="C64" s="99">
        <v>263352</v>
      </c>
      <c r="D64" s="99">
        <v>263352</v>
      </c>
      <c r="E64" s="210">
        <v>216255</v>
      </c>
      <c r="F64" s="190">
        <f>E64/D64</f>
        <v>0.82116330994258635</v>
      </c>
    </row>
    <row r="65" spans="1:6" ht="27.6" x14ac:dyDescent="0.3">
      <c r="A65" s="114" t="s">
        <v>403</v>
      </c>
      <c r="B65" s="109" t="s">
        <v>404</v>
      </c>
      <c r="C65" s="99">
        <v>0</v>
      </c>
      <c r="D65" s="99"/>
      <c r="E65" s="210"/>
      <c r="F65" s="190"/>
    </row>
    <row r="66" spans="1:6" ht="15.6" x14ac:dyDescent="0.3">
      <c r="A66" s="114" t="s">
        <v>508</v>
      </c>
      <c r="B66" s="109" t="s">
        <v>405</v>
      </c>
      <c r="C66" s="99">
        <v>0</v>
      </c>
      <c r="D66" s="99"/>
      <c r="E66" s="210"/>
      <c r="F66" s="190"/>
    </row>
    <row r="67" spans="1:6" ht="15.6" x14ac:dyDescent="0.3">
      <c r="A67" s="114" t="s">
        <v>406</v>
      </c>
      <c r="B67" s="109" t="s">
        <v>407</v>
      </c>
      <c r="C67" s="99">
        <v>0</v>
      </c>
      <c r="D67" s="99"/>
      <c r="E67" s="210"/>
      <c r="F67" s="190"/>
    </row>
    <row r="68" spans="1:6" ht="15.6" x14ac:dyDescent="0.3">
      <c r="A68" s="115" t="s">
        <v>408</v>
      </c>
      <c r="B68" s="109" t="s">
        <v>409</v>
      </c>
      <c r="C68" s="99">
        <v>0</v>
      </c>
      <c r="D68" s="99"/>
      <c r="E68" s="210"/>
      <c r="F68" s="190"/>
    </row>
    <row r="69" spans="1:6" ht="15.6" x14ac:dyDescent="0.3">
      <c r="A69" s="114" t="s">
        <v>410</v>
      </c>
      <c r="B69" s="109" t="s">
        <v>412</v>
      </c>
      <c r="C69" s="99">
        <v>473858</v>
      </c>
      <c r="D69" s="99">
        <v>530440</v>
      </c>
      <c r="E69" s="210">
        <v>530440</v>
      </c>
      <c r="F69" s="190">
        <f t="shared" ref="F69:F86" si="2">E69/D69</f>
        <v>1</v>
      </c>
    </row>
    <row r="70" spans="1:6" ht="15.6" x14ac:dyDescent="0.3">
      <c r="A70" s="115" t="s">
        <v>411</v>
      </c>
      <c r="B70" s="109" t="s">
        <v>715</v>
      </c>
      <c r="C70" s="99">
        <v>4622750</v>
      </c>
      <c r="D70" s="243">
        <v>6408843</v>
      </c>
      <c r="E70" s="210">
        <v>0</v>
      </c>
      <c r="F70" s="190"/>
    </row>
    <row r="71" spans="1:6" ht="15.6" x14ac:dyDescent="0.3">
      <c r="A71" s="115" t="s">
        <v>413</v>
      </c>
      <c r="B71" s="109" t="s">
        <v>715</v>
      </c>
      <c r="C71" s="99">
        <v>0</v>
      </c>
      <c r="D71" s="99">
        <v>0</v>
      </c>
      <c r="E71" s="210"/>
      <c r="F71" s="190"/>
    </row>
    <row r="72" spans="1:6" ht="15.6" x14ac:dyDescent="0.3">
      <c r="A72" s="11" t="s">
        <v>414</v>
      </c>
      <c r="B72" s="111" t="s">
        <v>415</v>
      </c>
      <c r="C72" s="103">
        <f>SUM(C59:C71)</f>
        <v>5359960</v>
      </c>
      <c r="D72" s="103">
        <f>SUM(D59:D71)</f>
        <v>7238635</v>
      </c>
      <c r="E72" s="103">
        <f>SUM(E59:E71)</f>
        <v>782695</v>
      </c>
      <c r="F72" s="191">
        <f t="shared" si="2"/>
        <v>0.1081274301024986</v>
      </c>
    </row>
    <row r="73" spans="1:6" ht="15.6" x14ac:dyDescent="0.3">
      <c r="A73" s="81" t="s">
        <v>26</v>
      </c>
      <c r="B73" s="111"/>
      <c r="C73" s="99"/>
      <c r="D73" s="99"/>
      <c r="E73" s="210"/>
      <c r="F73" s="191"/>
    </row>
    <row r="74" spans="1:6" ht="15.6" x14ac:dyDescent="0.3">
      <c r="A74" s="116" t="s">
        <v>416</v>
      </c>
      <c r="B74" s="109" t="s">
        <v>417</v>
      </c>
      <c r="C74" s="99">
        <v>8000000</v>
      </c>
      <c r="D74" s="99">
        <v>8000000</v>
      </c>
      <c r="E74" s="210">
        <v>0</v>
      </c>
      <c r="F74" s="190">
        <f t="shared" si="2"/>
        <v>0</v>
      </c>
    </row>
    <row r="75" spans="1:6" ht="15.6" x14ac:dyDescent="0.3">
      <c r="A75" s="116" t="s">
        <v>418</v>
      </c>
      <c r="B75" s="109" t="s">
        <v>419</v>
      </c>
      <c r="C75" s="99">
        <v>6094000</v>
      </c>
      <c r="D75" s="99">
        <v>6094000</v>
      </c>
      <c r="E75" s="210">
        <v>4413375</v>
      </c>
      <c r="F75" s="190">
        <f t="shared" si="2"/>
        <v>0.72421644240236294</v>
      </c>
    </row>
    <row r="76" spans="1:6" ht="15.6" x14ac:dyDescent="0.3">
      <c r="A76" s="116" t="s">
        <v>420</v>
      </c>
      <c r="B76" s="109" t="s">
        <v>421</v>
      </c>
      <c r="C76" s="99"/>
      <c r="D76" s="99">
        <v>17862</v>
      </c>
      <c r="E76" s="210">
        <v>17862</v>
      </c>
      <c r="F76" s="190"/>
    </row>
    <row r="77" spans="1:6" ht="15.6" x14ac:dyDescent="0.3">
      <c r="A77" s="116" t="s">
        <v>422</v>
      </c>
      <c r="B77" s="109" t="s">
        <v>423</v>
      </c>
      <c r="C77" s="99">
        <v>500000</v>
      </c>
      <c r="D77" s="99">
        <v>2185912</v>
      </c>
      <c r="E77" s="210">
        <v>2185912</v>
      </c>
      <c r="F77" s="190">
        <f t="shared" si="2"/>
        <v>1</v>
      </c>
    </row>
    <row r="78" spans="1:6" ht="15.6" x14ac:dyDescent="0.3">
      <c r="A78" s="78" t="s">
        <v>424</v>
      </c>
      <c r="B78" s="109" t="s">
        <v>425</v>
      </c>
      <c r="C78" s="99"/>
      <c r="D78" s="99"/>
      <c r="E78" s="210"/>
      <c r="F78" s="190"/>
    </row>
    <row r="79" spans="1:6" ht="15.6" x14ac:dyDescent="0.3">
      <c r="A79" s="78" t="s">
        <v>426</v>
      </c>
      <c r="B79" s="109" t="s">
        <v>427</v>
      </c>
      <c r="C79" s="99"/>
      <c r="D79" s="99"/>
      <c r="E79" s="210"/>
      <c r="F79" s="190"/>
    </row>
    <row r="80" spans="1:6" ht="15.6" x14ac:dyDescent="0.3">
      <c r="A80" s="78" t="s">
        <v>428</v>
      </c>
      <c r="B80" s="109" t="s">
        <v>429</v>
      </c>
      <c r="C80" s="99">
        <v>3855000</v>
      </c>
      <c r="D80" s="99">
        <v>3855000</v>
      </c>
      <c r="E80" s="210">
        <v>1342065</v>
      </c>
      <c r="F80" s="190">
        <f t="shared" si="2"/>
        <v>0.34813618677042801</v>
      </c>
    </row>
    <row r="81" spans="1:6" ht="15.6" x14ac:dyDescent="0.3">
      <c r="A81" s="12" t="s">
        <v>430</v>
      </c>
      <c r="B81" s="111" t="s">
        <v>431</v>
      </c>
      <c r="C81" s="103">
        <f>SUM(C74:C80)</f>
        <v>18449000</v>
      </c>
      <c r="D81" s="103">
        <f>SUM(D74:D80)</f>
        <v>20152774</v>
      </c>
      <c r="E81" s="103">
        <f>SUM(E74:E80)</f>
        <v>7959214</v>
      </c>
      <c r="F81" s="191">
        <f t="shared" si="2"/>
        <v>0.39494384247052045</v>
      </c>
    </row>
    <row r="82" spans="1:6" ht="15.6" x14ac:dyDescent="0.3">
      <c r="A82" s="80" t="s">
        <v>432</v>
      </c>
      <c r="B82" s="109" t="s">
        <v>433</v>
      </c>
      <c r="C82" s="99">
        <v>29188817</v>
      </c>
      <c r="D82" s="99">
        <v>29970946</v>
      </c>
      <c r="E82" s="210">
        <v>29553609</v>
      </c>
      <c r="F82" s="190"/>
    </row>
    <row r="83" spans="1:6" ht="15.6" x14ac:dyDescent="0.3">
      <c r="A83" s="80" t="s">
        <v>434</v>
      </c>
      <c r="B83" s="109" t="s">
        <v>435</v>
      </c>
      <c r="C83" s="99">
        <v>0</v>
      </c>
      <c r="D83" s="99"/>
      <c r="E83" s="210"/>
      <c r="F83" s="190"/>
    </row>
    <row r="84" spans="1:6" ht="15.6" x14ac:dyDescent="0.3">
      <c r="A84" s="80" t="s">
        <v>436</v>
      </c>
      <c r="B84" s="109" t="s">
        <v>437</v>
      </c>
      <c r="C84" s="99">
        <v>954000</v>
      </c>
      <c r="D84" s="99">
        <v>954000</v>
      </c>
      <c r="E84" s="210">
        <v>0</v>
      </c>
      <c r="F84" s="190">
        <f t="shared" si="2"/>
        <v>0</v>
      </c>
    </row>
    <row r="85" spans="1:6" ht="15.6" x14ac:dyDescent="0.3">
      <c r="A85" s="80" t="s">
        <v>438</v>
      </c>
      <c r="B85" s="109" t="s">
        <v>439</v>
      </c>
      <c r="C85" s="99">
        <v>8156980</v>
      </c>
      <c r="D85" s="99">
        <v>8156980</v>
      </c>
      <c r="E85" s="210">
        <v>7979477</v>
      </c>
      <c r="F85" s="190">
        <f t="shared" si="2"/>
        <v>0.97823912771638522</v>
      </c>
    </row>
    <row r="86" spans="1:6" ht="15.6" x14ac:dyDescent="0.3">
      <c r="A86" s="11" t="s">
        <v>440</v>
      </c>
      <c r="B86" s="111" t="s">
        <v>441</v>
      </c>
      <c r="C86" s="103">
        <f>SUM(C82:C85)</f>
        <v>38299797</v>
      </c>
      <c r="D86" s="103">
        <f>SUM(D82:D85)</f>
        <v>39081926</v>
      </c>
      <c r="E86" s="103">
        <f>SUM(E82:E85)</f>
        <v>37533086</v>
      </c>
      <c r="F86" s="191">
        <f t="shared" si="2"/>
        <v>0.96036940451706498</v>
      </c>
    </row>
    <row r="87" spans="1:6" ht="27.6" x14ac:dyDescent="0.3">
      <c r="A87" s="80" t="s">
        <v>442</v>
      </c>
      <c r="B87" s="109" t="s">
        <v>443</v>
      </c>
      <c r="C87" s="99">
        <v>0</v>
      </c>
      <c r="D87" s="99"/>
      <c r="E87" s="210"/>
      <c r="F87" s="104"/>
    </row>
    <row r="88" spans="1:6" ht="27.6" x14ac:dyDescent="0.3">
      <c r="A88" s="80" t="s">
        <v>444</v>
      </c>
      <c r="B88" s="109" t="s">
        <v>445</v>
      </c>
      <c r="C88" s="99">
        <v>0</v>
      </c>
      <c r="D88" s="99"/>
      <c r="E88" s="210"/>
      <c r="F88" s="104"/>
    </row>
    <row r="89" spans="1:6" ht="27.6" x14ac:dyDescent="0.3">
      <c r="A89" s="80" t="s">
        <v>446</v>
      </c>
      <c r="B89" s="109" t="s">
        <v>447</v>
      </c>
      <c r="C89" s="99">
        <v>0</v>
      </c>
      <c r="D89" s="99"/>
      <c r="E89" s="210"/>
      <c r="F89" s="104"/>
    </row>
    <row r="90" spans="1:6" ht="15.6" x14ac:dyDescent="0.3">
      <c r="A90" s="80" t="s">
        <v>448</v>
      </c>
      <c r="B90" s="109" t="s">
        <v>449</v>
      </c>
      <c r="C90" s="99">
        <v>0</v>
      </c>
      <c r="D90" s="99"/>
      <c r="E90" s="210"/>
      <c r="F90" s="104"/>
    </row>
    <row r="91" spans="1:6" ht="27.6" x14ac:dyDescent="0.3">
      <c r="A91" s="80" t="s">
        <v>450</v>
      </c>
      <c r="B91" s="109" t="s">
        <v>451</v>
      </c>
      <c r="C91" s="99">
        <v>0</v>
      </c>
      <c r="D91" s="99"/>
      <c r="E91" s="210"/>
      <c r="F91" s="104"/>
    </row>
    <row r="92" spans="1:6" ht="27.6" x14ac:dyDescent="0.3">
      <c r="A92" s="80" t="s">
        <v>452</v>
      </c>
      <c r="B92" s="109" t="s">
        <v>453</v>
      </c>
      <c r="C92" s="99">
        <v>0</v>
      </c>
      <c r="D92" s="99"/>
      <c r="E92" s="210"/>
      <c r="F92" s="104"/>
    </row>
    <row r="93" spans="1:6" ht="15.6" x14ac:dyDescent="0.3">
      <c r="A93" s="80" t="s">
        <v>454</v>
      </c>
      <c r="B93" s="109" t="s">
        <v>455</v>
      </c>
      <c r="C93" s="99">
        <v>0</v>
      </c>
      <c r="D93" s="99"/>
      <c r="E93" s="210"/>
      <c r="F93" s="104"/>
    </row>
    <row r="94" spans="1:6" ht="15.6" x14ac:dyDescent="0.3">
      <c r="A94" s="80" t="s">
        <v>456</v>
      </c>
      <c r="B94" s="109" t="s">
        <v>457</v>
      </c>
      <c r="C94" s="99">
        <v>0</v>
      </c>
      <c r="D94" s="99">
        <v>0</v>
      </c>
      <c r="E94" s="210"/>
      <c r="F94" s="104"/>
    </row>
    <row r="95" spans="1:6" ht="15.6" x14ac:dyDescent="0.3">
      <c r="A95" s="11" t="s">
        <v>458</v>
      </c>
      <c r="B95" s="111" t="s">
        <v>459</v>
      </c>
      <c r="C95" s="103">
        <f>SUM(C94)</f>
        <v>0</v>
      </c>
      <c r="D95" s="103">
        <f>SUM(D87:D94)</f>
        <v>0</v>
      </c>
      <c r="E95" s="103">
        <f>SUM(E87:E94)</f>
        <v>0</v>
      </c>
      <c r="F95" s="104"/>
    </row>
    <row r="96" spans="1:6" ht="15.6" x14ac:dyDescent="0.3">
      <c r="A96" s="81" t="s">
        <v>25</v>
      </c>
      <c r="B96" s="111"/>
      <c r="C96" s="103">
        <f>SUM(C81+C86+C95)</f>
        <v>56748797</v>
      </c>
      <c r="D96" s="103">
        <f>SUM(D81+D86+D95)</f>
        <v>59234700</v>
      </c>
      <c r="E96" s="103">
        <f>SUM(E81+E86+E95)</f>
        <v>45492300</v>
      </c>
      <c r="F96" s="104"/>
    </row>
    <row r="97" spans="1:6" ht="15.6" x14ac:dyDescent="0.3">
      <c r="A97" s="83" t="s">
        <v>460</v>
      </c>
      <c r="B97" s="117" t="s">
        <v>461</v>
      </c>
      <c r="C97" s="103">
        <f>SUM(C95+C86+C81+C72+C58+C49+C24+C23)</f>
        <v>83573710</v>
      </c>
      <c r="D97" s="103">
        <f>SUM(D95+D86+D81+D72+D58+D49+D24+D23)</f>
        <v>89994954</v>
      </c>
      <c r="E97" s="103">
        <f>SUM(E95+E86+E81+E72+E58+E49+E24+E23)</f>
        <v>65444037</v>
      </c>
      <c r="F97" s="191">
        <f>E97/D97</f>
        <v>0.72719673816378638</v>
      </c>
    </row>
    <row r="98" spans="1:6" ht="15.6" x14ac:dyDescent="0.3">
      <c r="A98" s="80" t="s">
        <v>462</v>
      </c>
      <c r="B98" s="79" t="s">
        <v>463</v>
      </c>
      <c r="C98" s="244">
        <v>0</v>
      </c>
      <c r="D98" s="245"/>
      <c r="E98" s="218"/>
      <c r="F98" s="104"/>
    </row>
    <row r="99" spans="1:6" ht="15.6" x14ac:dyDescent="0.3">
      <c r="A99" s="80" t="s">
        <v>464</v>
      </c>
      <c r="B99" s="79" t="s">
        <v>465</v>
      </c>
      <c r="C99" s="244">
        <v>0</v>
      </c>
      <c r="D99" s="245"/>
      <c r="E99" s="218"/>
      <c r="F99" s="104"/>
    </row>
    <row r="100" spans="1:6" ht="15.6" x14ac:dyDescent="0.3">
      <c r="A100" s="80" t="s">
        <v>466</v>
      </c>
      <c r="B100" s="79" t="s">
        <v>467</v>
      </c>
      <c r="C100" s="244">
        <v>0</v>
      </c>
      <c r="D100" s="245"/>
      <c r="E100" s="218"/>
      <c r="F100" s="104"/>
    </row>
    <row r="101" spans="1:6" ht="15.6" x14ac:dyDescent="0.3">
      <c r="A101" s="11" t="s">
        <v>468</v>
      </c>
      <c r="B101" s="7" t="s">
        <v>469</v>
      </c>
      <c r="C101" s="246">
        <v>0</v>
      </c>
      <c r="D101" s="247"/>
      <c r="E101" s="219"/>
      <c r="F101" s="104"/>
    </row>
    <row r="102" spans="1:6" ht="15.6" x14ac:dyDescent="0.3">
      <c r="A102" s="86" t="s">
        <v>470</v>
      </c>
      <c r="B102" s="79" t="s">
        <v>471</v>
      </c>
      <c r="C102" s="248">
        <v>0</v>
      </c>
      <c r="D102" s="249"/>
      <c r="E102" s="220"/>
      <c r="F102" s="104"/>
    </row>
    <row r="103" spans="1:6" ht="15.6" x14ac:dyDescent="0.3">
      <c r="A103" s="86" t="s">
        <v>472</v>
      </c>
      <c r="B103" s="79" t="s">
        <v>473</v>
      </c>
      <c r="C103" s="248">
        <v>0</v>
      </c>
      <c r="D103" s="249"/>
      <c r="E103" s="220"/>
      <c r="F103" s="104"/>
    </row>
    <row r="104" spans="1:6" ht="15.6" x14ac:dyDescent="0.3">
      <c r="A104" s="80" t="s">
        <v>474</v>
      </c>
      <c r="B104" s="79" t="s">
        <v>475</v>
      </c>
      <c r="C104" s="244">
        <v>0</v>
      </c>
      <c r="D104" s="245"/>
      <c r="E104" s="218"/>
      <c r="F104" s="104"/>
    </row>
    <row r="105" spans="1:6" ht="15.6" x14ac:dyDescent="0.3">
      <c r="A105" s="80" t="s">
        <v>476</v>
      </c>
      <c r="B105" s="79" t="s">
        <v>477</v>
      </c>
      <c r="C105" s="244">
        <v>0</v>
      </c>
      <c r="D105" s="245"/>
      <c r="E105" s="218"/>
      <c r="F105" s="104"/>
    </row>
    <row r="106" spans="1:6" ht="15.6" x14ac:dyDescent="0.3">
      <c r="A106" s="6" t="s">
        <v>478</v>
      </c>
      <c r="B106" s="7" t="s">
        <v>479</v>
      </c>
      <c r="C106" s="250">
        <v>0</v>
      </c>
      <c r="D106" s="251"/>
      <c r="E106" s="221"/>
      <c r="F106" s="104"/>
    </row>
    <row r="107" spans="1:6" ht="15.6" x14ac:dyDescent="0.3">
      <c r="A107" s="86" t="s">
        <v>480</v>
      </c>
      <c r="B107" s="79" t="s">
        <v>481</v>
      </c>
      <c r="C107" s="248">
        <v>0</v>
      </c>
      <c r="D107" s="249"/>
      <c r="E107" s="220"/>
      <c r="F107" s="104"/>
    </row>
    <row r="108" spans="1:6" ht="15.6" x14ac:dyDescent="0.3">
      <c r="A108" s="86" t="s">
        <v>482</v>
      </c>
      <c r="B108" s="79" t="s">
        <v>483</v>
      </c>
      <c r="C108" s="248">
        <v>660640</v>
      </c>
      <c r="D108" s="248">
        <v>660640</v>
      </c>
      <c r="E108" s="123">
        <v>660640</v>
      </c>
      <c r="F108" s="190">
        <f>E108/D108</f>
        <v>1</v>
      </c>
    </row>
    <row r="109" spans="1:6" ht="15.6" x14ac:dyDescent="0.3">
      <c r="A109" s="6" t="s">
        <v>484</v>
      </c>
      <c r="B109" s="7" t="s">
        <v>485</v>
      </c>
      <c r="C109" s="250">
        <v>0</v>
      </c>
      <c r="D109" s="248"/>
      <c r="E109" s="220"/>
      <c r="F109" s="190"/>
    </row>
    <row r="110" spans="1:6" ht="15.6" x14ac:dyDescent="0.3">
      <c r="A110" s="86" t="s">
        <v>486</v>
      </c>
      <c r="B110" s="79" t="s">
        <v>487</v>
      </c>
      <c r="C110" s="248">
        <v>0</v>
      </c>
      <c r="D110" s="248"/>
      <c r="E110" s="220"/>
      <c r="F110" s="190"/>
    </row>
    <row r="111" spans="1:6" ht="15.6" x14ac:dyDescent="0.3">
      <c r="A111" s="86" t="s">
        <v>488</v>
      </c>
      <c r="B111" s="79" t="s">
        <v>489</v>
      </c>
      <c r="C111" s="248">
        <v>0</v>
      </c>
      <c r="D111" s="248"/>
      <c r="E111" s="220"/>
      <c r="F111" s="190"/>
    </row>
    <row r="112" spans="1:6" ht="15.6" x14ac:dyDescent="0.3">
      <c r="A112" s="86" t="s">
        <v>490</v>
      </c>
      <c r="B112" s="79" t="s">
        <v>491</v>
      </c>
      <c r="C112" s="248">
        <v>0</v>
      </c>
      <c r="D112" s="248"/>
      <c r="E112" s="220"/>
      <c r="F112" s="190"/>
    </row>
    <row r="113" spans="1:6" ht="15.6" x14ac:dyDescent="0.3">
      <c r="A113" s="6" t="s">
        <v>492</v>
      </c>
      <c r="B113" s="7" t="s">
        <v>493</v>
      </c>
      <c r="C113" s="250">
        <f>SUM(C101+C106+C109+C108)</f>
        <v>660640</v>
      </c>
      <c r="D113" s="250">
        <f>SUM(D101+D106+D109+D108)</f>
        <v>660640</v>
      </c>
      <c r="E113" s="118">
        <f>SUM(E101+E106+E109+E108)</f>
        <v>660640</v>
      </c>
      <c r="F113" s="190">
        <f>E113/D113</f>
        <v>1</v>
      </c>
    </row>
    <row r="114" spans="1:6" ht="15.6" x14ac:dyDescent="0.3">
      <c r="A114" s="86" t="s">
        <v>494</v>
      </c>
      <c r="B114" s="79" t="s">
        <v>495</v>
      </c>
      <c r="C114" s="248">
        <v>0</v>
      </c>
      <c r="D114" s="249"/>
      <c r="E114" s="220"/>
      <c r="F114" s="190"/>
    </row>
    <row r="115" spans="1:6" ht="15.6" x14ac:dyDescent="0.3">
      <c r="A115" s="80" t="s">
        <v>496</v>
      </c>
      <c r="B115" s="79" t="s">
        <v>497</v>
      </c>
      <c r="C115" s="244">
        <v>0</v>
      </c>
      <c r="D115" s="245"/>
      <c r="E115" s="218"/>
      <c r="F115" s="190"/>
    </row>
    <row r="116" spans="1:6" ht="15.6" x14ac:dyDescent="0.3">
      <c r="A116" s="86" t="s">
        <v>498</v>
      </c>
      <c r="B116" s="79" t="s">
        <v>499</v>
      </c>
      <c r="C116" s="248">
        <v>0</v>
      </c>
      <c r="D116" s="249"/>
      <c r="E116" s="220"/>
      <c r="F116" s="190"/>
    </row>
    <row r="117" spans="1:6" ht="15.6" x14ac:dyDescent="0.3">
      <c r="A117" s="86" t="s">
        <v>500</v>
      </c>
      <c r="B117" s="79" t="s">
        <v>501</v>
      </c>
      <c r="C117" s="248">
        <v>0</v>
      </c>
      <c r="D117" s="5"/>
      <c r="E117" s="220"/>
      <c r="F117" s="190"/>
    </row>
    <row r="118" spans="1:6" ht="15.6" x14ac:dyDescent="0.3">
      <c r="A118" s="6" t="s">
        <v>502</v>
      </c>
      <c r="B118" s="7" t="s">
        <v>503</v>
      </c>
      <c r="C118" s="250">
        <v>0</v>
      </c>
      <c r="D118" s="251"/>
      <c r="E118" s="221"/>
      <c r="F118" s="190"/>
    </row>
    <row r="119" spans="1:6" ht="15.6" x14ac:dyDescent="0.3">
      <c r="A119" s="80" t="s">
        <v>504</v>
      </c>
      <c r="B119" s="79" t="s">
        <v>505</v>
      </c>
      <c r="C119" s="244">
        <v>0</v>
      </c>
      <c r="D119" s="245"/>
      <c r="E119" s="218"/>
      <c r="F119" s="190"/>
    </row>
    <row r="120" spans="1:6" ht="15.6" x14ac:dyDescent="0.3">
      <c r="A120" s="87" t="s">
        <v>506</v>
      </c>
      <c r="B120" s="88" t="s">
        <v>507</v>
      </c>
      <c r="C120" s="250">
        <f>C113</f>
        <v>660640</v>
      </c>
      <c r="D120" s="250">
        <f>+D113</f>
        <v>660640</v>
      </c>
      <c r="E120" s="118">
        <f>E113</f>
        <v>660640</v>
      </c>
      <c r="F120" s="191">
        <f>E120/D120</f>
        <v>1</v>
      </c>
    </row>
    <row r="121" spans="1:6" ht="15.6" x14ac:dyDescent="0.3">
      <c r="A121" s="89" t="s">
        <v>220</v>
      </c>
      <c r="B121" s="90"/>
      <c r="C121" s="250">
        <f>C24+C23+C49+C58+C72+C81+C86+C95+C120</f>
        <v>84234350</v>
      </c>
      <c r="D121" s="250">
        <f>D24+D23+D49+D58+D72+D81+D86+D95+D120</f>
        <v>90655594</v>
      </c>
      <c r="E121" s="250">
        <f>E24+E23+E49+E58+E72+E81+E86+E95+E120</f>
        <v>66104677</v>
      </c>
      <c r="F121" s="191">
        <f>E121/D121</f>
        <v>0.72918475389395165</v>
      </c>
    </row>
    <row r="122" spans="1:6" ht="15.6" x14ac:dyDescent="0.3">
      <c r="A122" s="122"/>
      <c r="B122" s="121"/>
      <c r="C122" s="343"/>
      <c r="D122" s="338"/>
      <c r="E122" s="338"/>
      <c r="F122" s="339"/>
    </row>
    <row r="123" spans="1:6" x14ac:dyDescent="0.3">
      <c r="A123" s="120"/>
      <c r="B123" s="119"/>
      <c r="C123" s="119"/>
      <c r="D123" s="119"/>
      <c r="E123" s="119"/>
    </row>
    <row r="124" spans="1:6" x14ac:dyDescent="0.3">
      <c r="B124" s="119"/>
      <c r="C124" s="119"/>
      <c r="D124" s="119"/>
      <c r="E124" s="119"/>
    </row>
    <row r="125" spans="1:6" x14ac:dyDescent="0.3">
      <c r="B125" s="119"/>
      <c r="C125" s="119"/>
      <c r="D125" s="119"/>
      <c r="E125" s="119"/>
    </row>
    <row r="126" spans="1:6" x14ac:dyDescent="0.3">
      <c r="B126" s="119"/>
      <c r="C126" s="119"/>
      <c r="D126" s="119"/>
      <c r="E126" s="119"/>
    </row>
    <row r="127" spans="1:6" x14ac:dyDescent="0.3">
      <c r="B127" s="119"/>
      <c r="C127" s="119"/>
      <c r="D127" s="119"/>
      <c r="E127" s="119"/>
    </row>
    <row r="128" spans="1:6" x14ac:dyDescent="0.3">
      <c r="B128" s="119"/>
      <c r="C128" s="119"/>
      <c r="D128" s="119"/>
      <c r="E128" s="119"/>
    </row>
    <row r="129" spans="2:5" x14ac:dyDescent="0.3">
      <c r="B129" s="119"/>
      <c r="C129" s="119"/>
      <c r="D129" s="119"/>
      <c r="E129" s="119"/>
    </row>
    <row r="130" spans="2:5" x14ac:dyDescent="0.3">
      <c r="B130" s="119"/>
      <c r="C130" s="119"/>
      <c r="D130" s="119"/>
      <c r="E130" s="119"/>
    </row>
    <row r="131" spans="2:5" x14ac:dyDescent="0.3">
      <c r="B131" s="119"/>
      <c r="C131" s="119"/>
      <c r="D131" s="119"/>
      <c r="E131" s="119"/>
    </row>
    <row r="132" spans="2:5" x14ac:dyDescent="0.3">
      <c r="B132" s="119"/>
      <c r="C132" s="119"/>
      <c r="D132" s="119"/>
      <c r="E132" s="119"/>
    </row>
    <row r="133" spans="2:5" x14ac:dyDescent="0.3">
      <c r="B133" s="119"/>
      <c r="C133" s="119"/>
      <c r="D133" s="119"/>
      <c r="E133" s="119"/>
    </row>
    <row r="134" spans="2:5" x14ac:dyDescent="0.3">
      <c r="B134" s="119"/>
      <c r="C134" s="119"/>
      <c r="D134" s="119"/>
      <c r="E134" s="119"/>
    </row>
    <row r="135" spans="2:5" x14ac:dyDescent="0.3">
      <c r="B135" s="119"/>
      <c r="C135" s="119"/>
      <c r="D135" s="119"/>
      <c r="E135" s="119"/>
    </row>
    <row r="136" spans="2:5" x14ac:dyDescent="0.3">
      <c r="B136" s="119"/>
      <c r="C136" s="119"/>
      <c r="D136" s="119"/>
      <c r="E136" s="119"/>
    </row>
    <row r="137" spans="2:5" x14ac:dyDescent="0.3">
      <c r="B137" s="119"/>
      <c r="C137" s="119"/>
      <c r="D137" s="119"/>
      <c r="E137" s="119"/>
    </row>
    <row r="138" spans="2:5" x14ac:dyDescent="0.3">
      <c r="B138" s="119"/>
      <c r="C138" s="119"/>
      <c r="D138" s="119"/>
      <c r="E138" s="119"/>
    </row>
    <row r="139" spans="2:5" x14ac:dyDescent="0.3">
      <c r="B139" s="119"/>
      <c r="C139" s="119"/>
      <c r="D139" s="119"/>
      <c r="E139" s="119"/>
    </row>
    <row r="140" spans="2:5" x14ac:dyDescent="0.3">
      <c r="B140" s="119"/>
      <c r="C140" s="119"/>
      <c r="D140" s="119"/>
      <c r="E140" s="119"/>
    </row>
    <row r="141" spans="2:5" x14ac:dyDescent="0.3">
      <c r="B141" s="119"/>
      <c r="C141" s="119"/>
      <c r="D141" s="119"/>
      <c r="E141" s="119"/>
    </row>
    <row r="142" spans="2:5" x14ac:dyDescent="0.3">
      <c r="B142" s="119"/>
      <c r="C142" s="119"/>
      <c r="D142" s="119"/>
      <c r="E142" s="119"/>
    </row>
    <row r="143" spans="2:5" x14ac:dyDescent="0.3">
      <c r="B143" s="119"/>
      <c r="C143" s="119"/>
      <c r="D143" s="119"/>
      <c r="E143" s="119"/>
    </row>
    <row r="144" spans="2:5" x14ac:dyDescent="0.3">
      <c r="B144" s="119"/>
      <c r="C144" s="119"/>
      <c r="D144" s="119"/>
      <c r="E144" s="119"/>
    </row>
    <row r="145" spans="2:5" x14ac:dyDescent="0.3">
      <c r="B145" s="119"/>
      <c r="C145" s="119"/>
      <c r="D145" s="119"/>
      <c r="E145" s="119"/>
    </row>
    <row r="146" spans="2:5" x14ac:dyDescent="0.3">
      <c r="B146" s="119"/>
      <c r="C146" s="119"/>
      <c r="D146" s="119"/>
      <c r="E146" s="119"/>
    </row>
    <row r="147" spans="2:5" x14ac:dyDescent="0.3">
      <c r="B147" s="119"/>
      <c r="C147" s="119"/>
      <c r="D147" s="119"/>
      <c r="E147" s="119"/>
    </row>
    <row r="148" spans="2:5" x14ac:dyDescent="0.3">
      <c r="B148" s="119"/>
      <c r="C148" s="119"/>
      <c r="D148" s="119"/>
      <c r="E148" s="119"/>
    </row>
    <row r="149" spans="2:5" x14ac:dyDescent="0.3">
      <c r="B149" s="119"/>
      <c r="C149" s="119"/>
      <c r="D149" s="119"/>
      <c r="E149" s="119"/>
    </row>
    <row r="150" spans="2:5" x14ac:dyDescent="0.3">
      <c r="B150" s="119"/>
      <c r="C150" s="119"/>
      <c r="D150" s="119"/>
      <c r="E150" s="119"/>
    </row>
    <row r="151" spans="2:5" x14ac:dyDescent="0.3">
      <c r="B151" s="119"/>
      <c r="C151" s="119"/>
      <c r="D151" s="119"/>
      <c r="E151" s="119"/>
    </row>
    <row r="152" spans="2:5" x14ac:dyDescent="0.3">
      <c r="B152" s="119"/>
      <c r="C152" s="119"/>
      <c r="D152" s="119"/>
      <c r="E152" s="119"/>
    </row>
    <row r="153" spans="2:5" x14ac:dyDescent="0.3">
      <c r="B153" s="119"/>
      <c r="C153" s="119"/>
      <c r="D153" s="119"/>
      <c r="E153" s="119"/>
    </row>
    <row r="154" spans="2:5" x14ac:dyDescent="0.3">
      <c r="B154" s="119"/>
      <c r="C154" s="119"/>
      <c r="D154" s="119"/>
      <c r="E154" s="119"/>
    </row>
    <row r="155" spans="2:5" x14ac:dyDescent="0.3">
      <c r="B155" s="119"/>
      <c r="C155" s="119"/>
      <c r="D155" s="119"/>
      <c r="E155" s="119"/>
    </row>
    <row r="156" spans="2:5" x14ac:dyDescent="0.3">
      <c r="B156" s="119"/>
      <c r="C156" s="119"/>
      <c r="D156" s="119"/>
      <c r="E156" s="119"/>
    </row>
    <row r="157" spans="2:5" x14ac:dyDescent="0.3">
      <c r="B157" s="119"/>
      <c r="C157" s="119"/>
      <c r="D157" s="119"/>
      <c r="E157" s="119"/>
    </row>
    <row r="158" spans="2:5" x14ac:dyDescent="0.3">
      <c r="B158" s="119"/>
      <c r="C158" s="119"/>
      <c r="D158" s="119"/>
      <c r="E158" s="119"/>
    </row>
    <row r="159" spans="2:5" x14ac:dyDescent="0.3">
      <c r="B159" s="119"/>
      <c r="C159" s="119"/>
      <c r="D159" s="119"/>
      <c r="E159" s="119"/>
    </row>
    <row r="160" spans="2:5" x14ac:dyDescent="0.3">
      <c r="B160" s="119"/>
      <c r="C160" s="119"/>
      <c r="D160" s="119"/>
      <c r="E160" s="119"/>
    </row>
    <row r="161" spans="2:5" x14ac:dyDescent="0.3">
      <c r="B161" s="119"/>
      <c r="C161" s="119"/>
      <c r="D161" s="119"/>
      <c r="E161" s="119"/>
    </row>
    <row r="162" spans="2:5" x14ac:dyDescent="0.3">
      <c r="B162" s="119"/>
      <c r="C162" s="119"/>
      <c r="D162" s="119"/>
      <c r="E162" s="119"/>
    </row>
    <row r="163" spans="2:5" x14ac:dyDescent="0.3">
      <c r="B163" s="119"/>
      <c r="C163" s="119"/>
      <c r="D163" s="119"/>
      <c r="E163" s="119"/>
    </row>
    <row r="164" spans="2:5" x14ac:dyDescent="0.3">
      <c r="B164" s="119"/>
      <c r="C164" s="119"/>
      <c r="D164" s="119"/>
      <c r="E164" s="119"/>
    </row>
    <row r="165" spans="2:5" x14ac:dyDescent="0.3">
      <c r="B165" s="119"/>
      <c r="C165" s="119"/>
      <c r="D165" s="119"/>
      <c r="E165" s="119"/>
    </row>
    <row r="166" spans="2:5" x14ac:dyDescent="0.3">
      <c r="B166" s="119"/>
      <c r="C166" s="119"/>
      <c r="D166" s="119"/>
      <c r="E166" s="119"/>
    </row>
    <row r="167" spans="2:5" x14ac:dyDescent="0.3">
      <c r="B167" s="119"/>
      <c r="C167" s="119"/>
      <c r="D167" s="119"/>
      <c r="E167" s="119"/>
    </row>
    <row r="168" spans="2:5" x14ac:dyDescent="0.3">
      <c r="B168" s="119"/>
      <c r="C168" s="119"/>
      <c r="D168" s="119"/>
      <c r="E168" s="119"/>
    </row>
    <row r="169" spans="2:5" x14ac:dyDescent="0.3">
      <c r="B169" s="119"/>
      <c r="C169" s="119"/>
      <c r="D169" s="119"/>
      <c r="E169" s="119"/>
    </row>
    <row r="170" spans="2:5" x14ac:dyDescent="0.3">
      <c r="B170" s="119"/>
      <c r="C170" s="119"/>
      <c r="D170" s="119"/>
      <c r="E170" s="119"/>
    </row>
  </sheetData>
  <mergeCells count="3">
    <mergeCell ref="A1:D1"/>
    <mergeCell ref="C3:F3"/>
    <mergeCell ref="C122:F12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&amp;L&amp;"-,Félkövér"Fertőboz Község Önkormányzata
&amp;C&amp;"Times New Roman,Félkövér"&amp;14 2020. évi Zárszámadás
&amp;R&amp;"-,Félkövér"
3.melléklet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92"/>
  <sheetViews>
    <sheetView zoomScaleNormal="100" workbookViewId="0">
      <selection activeCell="F24" sqref="F24"/>
    </sheetView>
  </sheetViews>
  <sheetFormatPr defaultColWidth="7.88671875" defaultRowHeight="13.2" x14ac:dyDescent="0.25"/>
  <cols>
    <col min="1" max="1" width="7.88671875" style="24"/>
    <col min="2" max="2" width="3.44140625" style="24" customWidth="1"/>
    <col min="3" max="3" width="3.44140625" style="25" customWidth="1"/>
    <col min="4" max="5" width="3.5546875" style="24" customWidth="1"/>
    <col min="6" max="6" width="60.44140625" style="24" bestFit="1" customWidth="1"/>
    <col min="7" max="7" width="12.6640625" style="26" bestFit="1" customWidth="1"/>
    <col min="8" max="8" width="11.5546875" style="24" customWidth="1"/>
    <col min="9" max="9" width="11.33203125" style="24" bestFit="1" customWidth="1"/>
    <col min="10" max="10" width="14.88671875" style="24" bestFit="1" customWidth="1"/>
    <col min="11" max="16384" width="7.88671875" style="24"/>
  </cols>
  <sheetData>
    <row r="1" spans="2:10" ht="12.75" customHeight="1" x14ac:dyDescent="0.25"/>
    <row r="2" spans="2:10" ht="12.75" customHeight="1" x14ac:dyDescent="0.25">
      <c r="B2" s="344" t="s">
        <v>737</v>
      </c>
      <c r="C2" s="344"/>
      <c r="D2" s="344"/>
      <c r="E2" s="344"/>
      <c r="F2" s="344"/>
      <c r="G2" s="344"/>
    </row>
    <row r="3" spans="2:10" ht="12.75" customHeight="1" x14ac:dyDescent="0.25">
      <c r="B3" s="27"/>
      <c r="C3" s="27"/>
      <c r="D3" s="27"/>
      <c r="E3" s="27"/>
      <c r="F3" s="27"/>
      <c r="G3" s="27"/>
    </row>
    <row r="4" spans="2:10" ht="12.75" customHeight="1" x14ac:dyDescent="0.25">
      <c r="B4" s="27"/>
      <c r="C4" s="27"/>
      <c r="D4" s="27"/>
      <c r="E4" s="27"/>
      <c r="F4" s="27"/>
      <c r="G4" s="27"/>
    </row>
    <row r="5" spans="2:10" ht="12.75" customHeight="1" x14ac:dyDescent="0.25">
      <c r="B5" s="27"/>
      <c r="C5" s="27"/>
      <c r="D5" s="27"/>
      <c r="E5" s="27"/>
      <c r="F5" s="27"/>
      <c r="G5" s="28"/>
    </row>
    <row r="6" spans="2:10" ht="17.25" customHeight="1" x14ac:dyDescent="0.25">
      <c r="B6" s="297" t="s">
        <v>513</v>
      </c>
      <c r="C6" s="128"/>
      <c r="D6" s="128"/>
      <c r="E6" s="128"/>
      <c r="F6" s="290"/>
      <c r="G6" s="289" t="s">
        <v>44</v>
      </c>
      <c r="H6" s="131" t="s">
        <v>719</v>
      </c>
      <c r="I6" s="131" t="s">
        <v>525</v>
      </c>
      <c r="J6" s="131" t="s">
        <v>526</v>
      </c>
    </row>
    <row r="7" spans="2:10" s="29" customFormat="1" ht="12.75" customHeight="1" x14ac:dyDescent="0.25">
      <c r="B7" s="298"/>
      <c r="C7" s="237"/>
      <c r="D7" s="238"/>
      <c r="E7" s="238" t="s">
        <v>36</v>
      </c>
      <c r="F7" s="291"/>
      <c r="G7" s="284">
        <f>SUM(G8,G11,G14)</f>
        <v>18449000</v>
      </c>
      <c r="H7" s="284">
        <f>+SUM(H8,H11,H14)</f>
        <v>20152774</v>
      </c>
      <c r="I7" s="284">
        <f>+SUM(I8,I11,I14)</f>
        <v>7959214</v>
      </c>
      <c r="J7" s="282">
        <f>+I7/H7</f>
        <v>0.39494384247052045</v>
      </c>
    </row>
    <row r="8" spans="2:10" s="29" customFormat="1" ht="12.75" customHeight="1" x14ac:dyDescent="0.25">
      <c r="B8" s="298"/>
      <c r="C8" s="262"/>
      <c r="D8" s="31"/>
      <c r="E8" s="31" t="s">
        <v>39</v>
      </c>
      <c r="F8" s="292"/>
      <c r="G8" s="256">
        <f>+SUM(G9:G10)</f>
        <v>1774000</v>
      </c>
      <c r="H8" s="256">
        <f>+SUM(H9:H10)</f>
        <v>3230997</v>
      </c>
      <c r="I8" s="256">
        <f>+SUM(I9:I10)</f>
        <v>3384917</v>
      </c>
      <c r="J8" s="270">
        <f t="shared" ref="J8:J25" si="0">+I8/H8</f>
        <v>1.0476385462443945</v>
      </c>
    </row>
    <row r="9" spans="2:10" ht="12.75" customHeight="1" x14ac:dyDescent="0.25">
      <c r="B9" s="299"/>
      <c r="C9" s="262"/>
      <c r="D9" s="32"/>
      <c r="E9" s="258"/>
      <c r="F9" s="259" t="s">
        <v>288</v>
      </c>
      <c r="G9" s="255">
        <v>1394000</v>
      </c>
      <c r="H9" s="255">
        <v>2635032</v>
      </c>
      <c r="I9" s="255">
        <v>2755970</v>
      </c>
      <c r="J9" s="270">
        <f t="shared" si="0"/>
        <v>1.0458962168201373</v>
      </c>
    </row>
    <row r="10" spans="2:10" ht="12.75" customHeight="1" x14ac:dyDescent="0.25">
      <c r="B10" s="299"/>
      <c r="C10" s="262"/>
      <c r="D10" s="32"/>
      <c r="E10" s="258"/>
      <c r="F10" s="259" t="s">
        <v>757</v>
      </c>
      <c r="G10" s="255">
        <v>380000</v>
      </c>
      <c r="H10" s="255">
        <v>595965</v>
      </c>
      <c r="I10" s="255">
        <v>628947</v>
      </c>
      <c r="J10" s="270"/>
    </row>
    <row r="11" spans="2:10" ht="12.75" customHeight="1" x14ac:dyDescent="0.25">
      <c r="B11" s="299"/>
      <c r="C11" s="262"/>
      <c r="D11" s="32"/>
      <c r="E11" s="257" t="s">
        <v>38</v>
      </c>
      <c r="F11" s="259"/>
      <c r="G11" s="256">
        <f>+SUM(G12:G13)</f>
        <v>900000</v>
      </c>
      <c r="H11" s="256">
        <f>H12+H13</f>
        <v>900000</v>
      </c>
      <c r="I11" s="256">
        <f>+SUM(I12:I13)</f>
        <v>585305</v>
      </c>
      <c r="J11" s="270">
        <f t="shared" si="0"/>
        <v>0.65033888888888891</v>
      </c>
    </row>
    <row r="12" spans="2:10" ht="12.75" customHeight="1" x14ac:dyDescent="0.25">
      <c r="B12" s="299"/>
      <c r="C12" s="262"/>
      <c r="D12" s="32"/>
      <c r="E12" s="258"/>
      <c r="F12" s="259" t="s">
        <v>288</v>
      </c>
      <c r="G12" s="255">
        <v>700000</v>
      </c>
      <c r="H12" s="255">
        <v>700000</v>
      </c>
      <c r="I12" s="255">
        <v>460870</v>
      </c>
      <c r="J12" s="270">
        <f t="shared" si="0"/>
        <v>0.65838571428571424</v>
      </c>
    </row>
    <row r="13" spans="2:10" ht="12.75" customHeight="1" x14ac:dyDescent="0.25">
      <c r="B13" s="299"/>
      <c r="C13" s="262"/>
      <c r="D13" s="32"/>
      <c r="E13" s="258"/>
      <c r="F13" s="259" t="s">
        <v>757</v>
      </c>
      <c r="G13" s="255">
        <v>200000</v>
      </c>
      <c r="H13" s="255">
        <v>200000</v>
      </c>
      <c r="I13" s="255">
        <v>124435</v>
      </c>
      <c r="J13" s="270">
        <f t="shared" si="0"/>
        <v>0.62217500000000003</v>
      </c>
    </row>
    <row r="14" spans="2:10" ht="12.75" customHeight="1" x14ac:dyDescent="0.25">
      <c r="B14" s="299"/>
      <c r="C14" s="32"/>
      <c r="D14" s="32"/>
      <c r="E14" s="348" t="s">
        <v>522</v>
      </c>
      <c r="F14" s="349"/>
      <c r="G14" s="256">
        <f>SUM(G15:G24)</f>
        <v>15775000</v>
      </c>
      <c r="H14" s="256">
        <f>SUM(H15:H24)</f>
        <v>16021777</v>
      </c>
      <c r="I14" s="256">
        <f>SUM(I15:I24)</f>
        <v>3988992</v>
      </c>
      <c r="J14" s="270">
        <f t="shared" si="0"/>
        <v>0.24897313200651838</v>
      </c>
    </row>
    <row r="15" spans="2:10" ht="12.75" customHeight="1" x14ac:dyDescent="0.25">
      <c r="B15" s="299"/>
      <c r="C15" s="32"/>
      <c r="D15" s="32"/>
      <c r="E15" s="32"/>
      <c r="F15" s="292" t="s">
        <v>766</v>
      </c>
      <c r="G15" s="255">
        <v>8000000</v>
      </c>
      <c r="H15" s="255">
        <v>8000000</v>
      </c>
      <c r="I15" s="285">
        <v>0</v>
      </c>
      <c r="J15" s="270">
        <f t="shared" si="0"/>
        <v>0</v>
      </c>
    </row>
    <row r="16" spans="2:10" ht="12.75" customHeight="1" x14ac:dyDescent="0.25">
      <c r="B16" s="299"/>
      <c r="C16" s="32"/>
      <c r="D16" s="32"/>
      <c r="E16" s="32"/>
      <c r="F16" s="292" t="s">
        <v>780</v>
      </c>
      <c r="G16" s="255">
        <v>2000000</v>
      </c>
      <c r="H16" s="255">
        <v>2000000</v>
      </c>
      <c r="I16" s="285">
        <v>1517197</v>
      </c>
      <c r="J16" s="270">
        <f t="shared" si="0"/>
        <v>0.75859849999999995</v>
      </c>
    </row>
    <row r="17" spans="2:10" ht="12.75" customHeight="1" x14ac:dyDescent="0.25">
      <c r="B17" s="299"/>
      <c r="C17" s="32"/>
      <c r="D17" s="32"/>
      <c r="E17" s="32"/>
      <c r="F17" s="292" t="s">
        <v>767</v>
      </c>
      <c r="G17" s="255">
        <v>500000</v>
      </c>
      <c r="H17" s="255">
        <v>500000</v>
      </c>
      <c r="I17" s="285">
        <v>0</v>
      </c>
      <c r="J17" s="270">
        <f t="shared" si="0"/>
        <v>0</v>
      </c>
    </row>
    <row r="18" spans="2:10" ht="12.75" customHeight="1" x14ac:dyDescent="0.25">
      <c r="B18" s="299"/>
      <c r="C18" s="32"/>
      <c r="D18" s="32"/>
      <c r="E18" s="32"/>
      <c r="F18" s="292" t="s">
        <v>781</v>
      </c>
      <c r="G18" s="255">
        <v>1500000</v>
      </c>
      <c r="H18" s="255">
        <v>1500000</v>
      </c>
      <c r="I18" s="285">
        <v>1130000</v>
      </c>
      <c r="J18" s="270">
        <f t="shared" si="0"/>
        <v>0.7533333333333333</v>
      </c>
    </row>
    <row r="19" spans="2:10" ht="12.75" customHeight="1" x14ac:dyDescent="0.25">
      <c r="B19" s="299"/>
      <c r="C19" s="32"/>
      <c r="D19" s="32"/>
      <c r="E19" s="32"/>
      <c r="F19" s="292" t="s">
        <v>768</v>
      </c>
      <c r="G19" s="255">
        <v>500000</v>
      </c>
      <c r="H19" s="255">
        <v>625680</v>
      </c>
      <c r="I19" s="285">
        <v>625680</v>
      </c>
      <c r="J19" s="270">
        <f t="shared" si="0"/>
        <v>1</v>
      </c>
    </row>
    <row r="20" spans="2:10" ht="12.75" customHeight="1" x14ac:dyDescent="0.25">
      <c r="B20" s="299"/>
      <c r="C20" s="32"/>
      <c r="D20" s="32"/>
      <c r="E20" s="32"/>
      <c r="F20" s="292" t="s">
        <v>769</v>
      </c>
      <c r="G20" s="255">
        <v>3275000</v>
      </c>
      <c r="H20" s="255">
        <v>3275000</v>
      </c>
      <c r="I20" s="285">
        <v>595018</v>
      </c>
      <c r="J20" s="270">
        <f t="shared" si="0"/>
        <v>0.1816848854961832</v>
      </c>
    </row>
    <row r="21" spans="2:10" ht="12.75" customHeight="1" x14ac:dyDescent="0.25">
      <c r="B21" s="299"/>
      <c r="C21" s="32"/>
      <c r="D21" s="32"/>
      <c r="E21" s="32"/>
      <c r="F21" s="292" t="s">
        <v>770</v>
      </c>
      <c r="G21" s="255"/>
      <c r="H21" s="255">
        <v>90000</v>
      </c>
      <c r="I21" s="285">
        <v>90000</v>
      </c>
      <c r="J21" s="270">
        <f t="shared" si="0"/>
        <v>1</v>
      </c>
    </row>
    <row r="22" spans="2:10" ht="12.75" customHeight="1" x14ac:dyDescent="0.25">
      <c r="B22" s="299"/>
      <c r="C22" s="32"/>
      <c r="D22" s="32"/>
      <c r="E22" s="32"/>
      <c r="F22" s="292" t="s">
        <v>771</v>
      </c>
      <c r="G22" s="255"/>
      <c r="H22" s="255">
        <v>17862</v>
      </c>
      <c r="I22" s="285">
        <v>17862</v>
      </c>
      <c r="J22" s="270">
        <f t="shared" si="0"/>
        <v>1</v>
      </c>
    </row>
    <row r="23" spans="2:10" ht="12.75" customHeight="1" x14ac:dyDescent="0.25">
      <c r="B23" s="299"/>
      <c r="C23" s="260"/>
      <c r="D23" s="260"/>
      <c r="E23" s="260"/>
      <c r="F23" s="292" t="s">
        <v>820</v>
      </c>
      <c r="G23" s="255"/>
      <c r="H23" s="255">
        <v>13235</v>
      </c>
      <c r="I23" s="285">
        <v>13235</v>
      </c>
      <c r="J23" s="270">
        <f t="shared" si="0"/>
        <v>1</v>
      </c>
    </row>
    <row r="24" spans="2:10" ht="12.75" customHeight="1" x14ac:dyDescent="0.25">
      <c r="B24" s="299"/>
      <c r="C24" s="32"/>
      <c r="D24" s="32"/>
      <c r="E24" s="32"/>
      <c r="F24" s="293"/>
      <c r="G24" s="288"/>
      <c r="H24" s="288"/>
      <c r="I24" s="286"/>
      <c r="J24" s="283"/>
    </row>
    <row r="25" spans="2:10" ht="12.75" customHeight="1" x14ac:dyDescent="0.25">
      <c r="B25" s="294" t="s">
        <v>37</v>
      </c>
      <c r="C25" s="295"/>
      <c r="D25" s="296"/>
      <c r="E25" s="296"/>
      <c r="F25" s="239"/>
      <c r="G25" s="127">
        <f>SUM(G8+G11+G14)</f>
        <v>18449000</v>
      </c>
      <c r="H25" s="127">
        <f>SUM(H8+H11+H14)</f>
        <v>20152774</v>
      </c>
      <c r="I25" s="287">
        <f>SUM(I8+I11+I14)</f>
        <v>7959214</v>
      </c>
      <c r="J25" s="261">
        <f t="shared" si="0"/>
        <v>0.39494384247052045</v>
      </c>
    </row>
    <row r="26" spans="2:10" ht="12.75" customHeight="1" x14ac:dyDescent="0.25"/>
    <row r="27" spans="2:10" ht="12.75" customHeight="1" x14ac:dyDescent="0.25"/>
    <row r="28" spans="2:10" ht="12.75" customHeight="1" x14ac:dyDescent="0.25">
      <c r="B28" s="27"/>
      <c r="C28" s="27"/>
      <c r="D28" s="27"/>
      <c r="E28" s="27"/>
      <c r="F28" s="27"/>
      <c r="G28" s="28"/>
    </row>
    <row r="29" spans="2:10" ht="16.5" customHeight="1" x14ac:dyDescent="0.25">
      <c r="B29" s="132" t="s">
        <v>523</v>
      </c>
      <c r="C29" s="130"/>
      <c r="D29" s="130"/>
      <c r="E29" s="130"/>
      <c r="F29" s="130"/>
      <c r="G29" s="129" t="s">
        <v>44</v>
      </c>
      <c r="H29" s="131" t="s">
        <v>719</v>
      </c>
      <c r="I29" s="129" t="s">
        <v>525</v>
      </c>
      <c r="J29" s="129" t="s">
        <v>526</v>
      </c>
    </row>
    <row r="30" spans="2:10" ht="12.75" customHeight="1" x14ac:dyDescent="0.25">
      <c r="B30" s="23"/>
      <c r="C30" s="345" t="s">
        <v>36</v>
      </c>
      <c r="D30" s="346"/>
      <c r="E30" s="346"/>
      <c r="F30" s="347"/>
      <c r="G30" s="216">
        <f>G31+G34+G37</f>
        <v>38299797</v>
      </c>
      <c r="H30" s="216">
        <f>H31+H34+H37</f>
        <v>39081926</v>
      </c>
      <c r="I30" s="216">
        <f>I31+I34+I37</f>
        <v>37533086</v>
      </c>
      <c r="J30" s="193"/>
    </row>
    <row r="31" spans="2:10" ht="12.75" customHeight="1" x14ac:dyDescent="0.25">
      <c r="B31" s="30"/>
      <c r="C31" s="253"/>
      <c r="D31" s="253"/>
      <c r="E31" s="31" t="s">
        <v>39</v>
      </c>
      <c r="F31" s="254"/>
      <c r="G31" s="134">
        <f>SUM(G32:G33)</f>
        <v>1028000</v>
      </c>
      <c r="H31" s="134">
        <f>SUM(H32:H33)</f>
        <v>1028000</v>
      </c>
      <c r="I31" s="134">
        <f>I32+I33</f>
        <v>1418909</v>
      </c>
      <c r="J31" s="194">
        <f>I31/H31</f>
        <v>1.380261673151751</v>
      </c>
    </row>
    <row r="32" spans="2:10" ht="12.75" customHeight="1" x14ac:dyDescent="0.25">
      <c r="B32" s="30"/>
      <c r="C32" s="253"/>
      <c r="D32" s="253"/>
      <c r="E32" s="258"/>
      <c r="F32" s="259" t="s">
        <v>288</v>
      </c>
      <c r="G32" s="135">
        <v>802000</v>
      </c>
      <c r="H32" s="135">
        <v>802000</v>
      </c>
      <c r="I32" s="135">
        <v>1117251</v>
      </c>
      <c r="J32" s="195">
        <f>I32/H32</f>
        <v>1.393081047381546</v>
      </c>
    </row>
    <row r="33" spans="2:10" ht="12.75" customHeight="1" x14ac:dyDescent="0.25">
      <c r="B33" s="30"/>
      <c r="C33" s="31"/>
      <c r="D33" s="31"/>
      <c r="E33" s="258"/>
      <c r="F33" s="259" t="s">
        <v>757</v>
      </c>
      <c r="G33" s="135">
        <v>226000</v>
      </c>
      <c r="H33" s="135">
        <v>226000</v>
      </c>
      <c r="I33" s="135">
        <v>301658</v>
      </c>
      <c r="J33" s="195">
        <f t="shared" ref="J33:J39" si="1">I33/H33</f>
        <v>1.3347699115044247</v>
      </c>
    </row>
    <row r="34" spans="2:10" ht="12.75" customHeight="1" x14ac:dyDescent="0.25">
      <c r="B34" s="30"/>
      <c r="C34" s="262"/>
      <c r="D34" s="348" t="s">
        <v>38</v>
      </c>
      <c r="E34" s="348"/>
      <c r="F34" s="349"/>
      <c r="G34" s="264">
        <f>SUM(G35:G36)</f>
        <v>202000</v>
      </c>
      <c r="H34" s="264">
        <f>SUM(H35+H36)</f>
        <v>984129</v>
      </c>
      <c r="I34" s="264">
        <f>SUM(I35+I36)</f>
        <v>160102</v>
      </c>
      <c r="J34" s="195">
        <f t="shared" si="1"/>
        <v>0.1626839570828621</v>
      </c>
    </row>
    <row r="35" spans="2:10" ht="12.75" customHeight="1" x14ac:dyDescent="0.25">
      <c r="B35" s="30"/>
      <c r="C35" s="262"/>
      <c r="D35" s="32"/>
      <c r="E35" s="258" t="s">
        <v>509</v>
      </c>
      <c r="F35" s="259"/>
      <c r="G35" s="135">
        <v>152000</v>
      </c>
      <c r="H35" s="135">
        <v>767850</v>
      </c>
      <c r="I35" s="135">
        <v>126063</v>
      </c>
      <c r="J35" s="195">
        <f t="shared" si="1"/>
        <v>0.16417659699159992</v>
      </c>
    </row>
    <row r="36" spans="2:10" ht="12.75" customHeight="1" x14ac:dyDescent="0.25">
      <c r="B36" s="30"/>
      <c r="C36" s="262"/>
      <c r="D36" s="32"/>
      <c r="E36" s="258" t="s">
        <v>758</v>
      </c>
      <c r="F36" s="259"/>
      <c r="G36" s="135">
        <v>50000</v>
      </c>
      <c r="H36" s="135">
        <v>216279</v>
      </c>
      <c r="I36" s="135">
        <v>34039</v>
      </c>
      <c r="J36" s="195">
        <f t="shared" si="1"/>
        <v>0.1573846744251638</v>
      </c>
    </row>
    <row r="37" spans="2:10" ht="12.75" customHeight="1" x14ac:dyDescent="0.25">
      <c r="B37" s="30"/>
      <c r="C37" s="32"/>
      <c r="D37" s="32"/>
      <c r="E37" s="350" t="s">
        <v>727</v>
      </c>
      <c r="F37" s="351"/>
      <c r="G37" s="134">
        <f>+SUM(G38:G44)</f>
        <v>37069797</v>
      </c>
      <c r="H37" s="134">
        <f>+SUM(H38:H44)</f>
        <v>37069797</v>
      </c>
      <c r="I37" s="134">
        <f>SUM(I38:I44)</f>
        <v>35954075</v>
      </c>
      <c r="J37" s="195">
        <f t="shared" si="1"/>
        <v>0.96990212813952015</v>
      </c>
    </row>
    <row r="38" spans="2:10" ht="12.75" customHeight="1" x14ac:dyDescent="0.25">
      <c r="B38" s="30"/>
      <c r="C38" s="32"/>
      <c r="D38" s="32"/>
      <c r="E38" s="257"/>
      <c r="F38" s="259" t="s">
        <v>773</v>
      </c>
      <c r="G38" s="135">
        <v>29188817</v>
      </c>
      <c r="H38" s="135">
        <v>29188817</v>
      </c>
      <c r="I38" s="135">
        <v>27757315</v>
      </c>
      <c r="J38" s="195">
        <f t="shared" si="1"/>
        <v>0.95095717651044231</v>
      </c>
    </row>
    <row r="39" spans="2:10" ht="12.75" customHeight="1" x14ac:dyDescent="0.25">
      <c r="B39" s="30"/>
      <c r="C39" s="32"/>
      <c r="D39" s="32"/>
      <c r="E39" s="257"/>
      <c r="F39" s="259" t="s">
        <v>772</v>
      </c>
      <c r="G39" s="135">
        <v>7880980</v>
      </c>
      <c r="H39" s="135">
        <v>7880980</v>
      </c>
      <c r="I39" s="135">
        <v>7643780</v>
      </c>
      <c r="J39" s="195">
        <f t="shared" si="1"/>
        <v>0.96990222028224915</v>
      </c>
    </row>
    <row r="40" spans="2:10" ht="12.75" customHeight="1" x14ac:dyDescent="0.25">
      <c r="B40" s="30"/>
      <c r="C40" s="262"/>
      <c r="D40" s="265"/>
      <c r="E40" s="280"/>
      <c r="F40" s="281" t="s">
        <v>774</v>
      </c>
      <c r="G40" s="134"/>
      <c r="H40" s="134"/>
      <c r="I40" s="135">
        <v>552980</v>
      </c>
      <c r="J40" s="195"/>
    </row>
    <row r="41" spans="2:10" ht="12.75" customHeight="1" x14ac:dyDescent="0.25">
      <c r="B41" s="30"/>
      <c r="C41" s="262"/>
      <c r="D41" s="265"/>
      <c r="E41" s="266"/>
      <c r="F41" s="273"/>
      <c r="G41" s="134"/>
      <c r="H41" s="134"/>
      <c r="I41" s="135"/>
      <c r="J41" s="195"/>
    </row>
    <row r="42" spans="2:10" ht="12.75" customHeight="1" x14ac:dyDescent="0.25">
      <c r="B42" s="30"/>
      <c r="C42" s="262"/>
      <c r="D42" s="267"/>
      <c r="E42" s="263"/>
      <c r="F42" s="274"/>
      <c r="G42" s="135"/>
      <c r="H42" s="135"/>
      <c r="I42" s="135"/>
      <c r="J42" s="195"/>
    </row>
    <row r="43" spans="2:10" ht="12.75" customHeight="1" x14ac:dyDescent="0.25">
      <c r="B43" s="30"/>
      <c r="C43" s="262"/>
      <c r="D43" s="267"/>
      <c r="E43" s="263"/>
      <c r="F43" s="274"/>
      <c r="G43" s="135"/>
      <c r="H43" s="135"/>
      <c r="I43" s="135"/>
      <c r="J43" s="195"/>
    </row>
    <row r="44" spans="2:10" ht="12.75" customHeight="1" x14ac:dyDescent="0.25">
      <c r="B44" s="275"/>
      <c r="C44" s="276"/>
      <c r="D44" s="277"/>
      <c r="E44" s="278"/>
      <c r="F44" s="279"/>
      <c r="G44" s="136"/>
      <c r="H44" s="269"/>
      <c r="I44" s="268"/>
      <c r="J44" s="271"/>
    </row>
    <row r="45" spans="2:10" ht="12.75" customHeight="1" x14ac:dyDescent="0.25">
      <c r="B45" s="34" t="s">
        <v>40</v>
      </c>
      <c r="C45" s="35"/>
      <c r="D45" s="36"/>
      <c r="E45" s="36"/>
      <c r="F45" s="133"/>
      <c r="G45" s="137">
        <f>SUM(G31,G37+G34)</f>
        <v>38299797</v>
      </c>
      <c r="H45" s="137">
        <f>+SUM(H31,H37+H34)</f>
        <v>39081926</v>
      </c>
      <c r="I45" s="137">
        <f>I31+I34+I37</f>
        <v>37533086</v>
      </c>
      <c r="J45" s="272">
        <f>I45/H45</f>
        <v>0.96036940451706498</v>
      </c>
    </row>
    <row r="46" spans="2:10" ht="12.75" customHeight="1" x14ac:dyDescent="0.25"/>
    <row r="47" spans="2:10" ht="12.75" customHeight="1" x14ac:dyDescent="0.25">
      <c r="B47" s="37" t="s">
        <v>41</v>
      </c>
      <c r="C47" s="38"/>
      <c r="D47" s="37"/>
      <c r="E47" s="37"/>
      <c r="F47" s="37"/>
      <c r="G47" s="125">
        <f>SUM(G25+G45)</f>
        <v>56748797</v>
      </c>
      <c r="H47" s="138">
        <f>SUM(H25+H45)</f>
        <v>59234700</v>
      </c>
      <c r="I47" s="138">
        <f>SUM(I25+I45)</f>
        <v>45492300</v>
      </c>
      <c r="J47" s="192">
        <f>I47/H47</f>
        <v>0.76800085085262526</v>
      </c>
    </row>
    <row r="48" spans="2:10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</sheetData>
  <mergeCells count="5">
    <mergeCell ref="B2:G2"/>
    <mergeCell ref="C30:F30"/>
    <mergeCell ref="E14:F14"/>
    <mergeCell ref="D34:F34"/>
    <mergeCell ref="E37:F37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 xml:space="preserve">&amp;L&amp;"-,Félkövér"Fertőboz Község Önkormányzata&amp;C&amp;"Times New Roman,Félkövér"&amp;10 2020. évi Zárszámadás&amp;R&amp;"-,Félkövér"4.melléklet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43"/>
  <sheetViews>
    <sheetView topLeftCell="A8" zoomScaleNormal="100" workbookViewId="0">
      <selection activeCell="M24" sqref="M24"/>
    </sheetView>
  </sheetViews>
  <sheetFormatPr defaultColWidth="6.33203125" defaultRowHeight="14.4" x14ac:dyDescent="0.3"/>
  <cols>
    <col min="1" max="1" width="61.5546875" customWidth="1"/>
    <col min="2" max="2" width="9.6640625" customWidth="1"/>
    <col min="3" max="3" width="17" customWidth="1"/>
    <col min="4" max="4" width="20.33203125" bestFit="1" customWidth="1"/>
    <col min="5" max="5" width="12.109375" bestFit="1" customWidth="1"/>
    <col min="6" max="6" width="17" bestFit="1" customWidth="1"/>
  </cols>
  <sheetData>
    <row r="2" spans="1:15" ht="33.9" customHeight="1" x14ac:dyDescent="0.35">
      <c r="A2" s="332" t="s">
        <v>730</v>
      </c>
      <c r="B2" s="332"/>
      <c r="C2" s="332"/>
    </row>
    <row r="3" spans="1:15" ht="26.25" customHeight="1" x14ac:dyDescent="0.35">
      <c r="A3" s="19"/>
      <c r="B3" s="21"/>
      <c r="C3" s="21"/>
    </row>
    <row r="4" spans="1:15" ht="23.25" customHeight="1" x14ac:dyDescent="0.3">
      <c r="A4" s="203" t="s">
        <v>42</v>
      </c>
      <c r="B4" s="126"/>
      <c r="C4" s="126"/>
      <c r="D4" s="126"/>
      <c r="E4" s="126"/>
      <c r="F4" s="126"/>
    </row>
    <row r="5" spans="1:15" ht="31.2" x14ac:dyDescent="0.3">
      <c r="A5" s="199" t="s">
        <v>34</v>
      </c>
      <c r="B5" s="200" t="s">
        <v>66</v>
      </c>
      <c r="C5" s="201" t="s">
        <v>44</v>
      </c>
      <c r="D5" s="201" t="s">
        <v>720</v>
      </c>
      <c r="E5" s="201" t="s">
        <v>525</v>
      </c>
      <c r="F5" s="201" t="s">
        <v>526</v>
      </c>
    </row>
    <row r="6" spans="1:15" ht="15.6" x14ac:dyDescent="0.3">
      <c r="A6" s="188" t="s">
        <v>510</v>
      </c>
      <c r="B6" s="198" t="s">
        <v>68</v>
      </c>
      <c r="C6" s="99">
        <v>80000</v>
      </c>
      <c r="D6" s="99">
        <v>30000</v>
      </c>
      <c r="E6" s="223">
        <v>30000</v>
      </c>
      <c r="F6" s="190">
        <f>E6/D6</f>
        <v>1</v>
      </c>
    </row>
    <row r="7" spans="1:15" ht="15.6" x14ac:dyDescent="0.3">
      <c r="A7" s="188" t="s">
        <v>511</v>
      </c>
      <c r="B7" s="198" t="s">
        <v>68</v>
      </c>
      <c r="C7" s="99">
        <v>60000</v>
      </c>
      <c r="D7" s="99">
        <v>20000</v>
      </c>
      <c r="E7" s="223">
        <v>20000</v>
      </c>
      <c r="F7" s="190">
        <f>E7/D7</f>
        <v>1</v>
      </c>
    </row>
    <row r="8" spans="1:15" ht="15.6" x14ac:dyDescent="0.3">
      <c r="A8" s="188" t="s">
        <v>283</v>
      </c>
      <c r="B8" s="198" t="s">
        <v>68</v>
      </c>
      <c r="C8" s="99">
        <v>1949650</v>
      </c>
      <c r="D8" s="210">
        <v>2109347</v>
      </c>
      <c r="E8" s="223">
        <v>2109347</v>
      </c>
      <c r="F8" s="190">
        <f>E8/D8</f>
        <v>1</v>
      </c>
    </row>
    <row r="9" spans="1:15" ht="15.6" x14ac:dyDescent="0.3">
      <c r="A9" s="5"/>
      <c r="B9" s="5"/>
      <c r="C9" s="99"/>
      <c r="D9" s="210"/>
      <c r="E9" s="235"/>
      <c r="F9" s="5"/>
    </row>
    <row r="10" spans="1:15" ht="15.6" x14ac:dyDescent="0.3">
      <c r="A10" s="188" t="s">
        <v>284</v>
      </c>
      <c r="B10" s="198" t="s">
        <v>68</v>
      </c>
      <c r="C10" s="223">
        <v>60000</v>
      </c>
      <c r="D10" s="210">
        <v>80000</v>
      </c>
      <c r="E10" s="223">
        <v>80000</v>
      </c>
      <c r="F10" s="190">
        <f>E10/D10</f>
        <v>1</v>
      </c>
      <c r="O10" t="s">
        <v>524</v>
      </c>
    </row>
    <row r="11" spans="1:15" ht="15.6" x14ac:dyDescent="0.3">
      <c r="A11" s="188"/>
      <c r="B11" s="198" t="s">
        <v>68</v>
      </c>
      <c r="C11" s="223"/>
      <c r="D11" s="210"/>
      <c r="E11" s="223"/>
      <c r="F11" s="190"/>
    </row>
    <row r="12" spans="1:15" ht="15.6" x14ac:dyDescent="0.3">
      <c r="A12" s="188"/>
      <c r="B12" s="198" t="s">
        <v>68</v>
      </c>
      <c r="C12" s="210"/>
      <c r="D12" s="210"/>
      <c r="E12" s="223"/>
      <c r="F12" s="190"/>
    </row>
    <row r="13" spans="1:15" ht="15.6" x14ac:dyDescent="0.3">
      <c r="A13" s="188"/>
      <c r="B13" s="198" t="s">
        <v>68</v>
      </c>
      <c r="C13" s="210"/>
      <c r="D13" s="210"/>
      <c r="E13" s="210"/>
      <c r="F13" s="190"/>
    </row>
    <row r="14" spans="1:15" ht="15.6" x14ac:dyDescent="0.3">
      <c r="A14" s="204" t="s">
        <v>285</v>
      </c>
      <c r="B14" s="189" t="s">
        <v>68</v>
      </c>
      <c r="C14" s="210"/>
      <c r="D14" s="217"/>
      <c r="E14" s="217"/>
      <c r="F14" s="190"/>
    </row>
    <row r="15" spans="1:15" ht="15.6" x14ac:dyDescent="0.3">
      <c r="A15" s="202" t="s">
        <v>185</v>
      </c>
      <c r="B15" s="205" t="s">
        <v>69</v>
      </c>
      <c r="C15" s="224">
        <f>+SUM(C6:C12)</f>
        <v>2149650</v>
      </c>
      <c r="D15" s="224">
        <f>+SUM(D6:D12)</f>
        <v>2239347</v>
      </c>
      <c r="E15" s="224">
        <f>+SUM(E6:E12)</f>
        <v>2239347</v>
      </c>
      <c r="F15" s="206"/>
    </row>
    <row r="18" spans="1:6" ht="16.5" customHeight="1" x14ac:dyDescent="0.3"/>
    <row r="19" spans="1:6" ht="33.75" customHeight="1" x14ac:dyDescent="0.35">
      <c r="A19" s="332" t="s">
        <v>729</v>
      </c>
      <c r="B19" s="335"/>
      <c r="C19" s="335"/>
    </row>
    <row r="20" spans="1:6" ht="33.75" customHeight="1" x14ac:dyDescent="0.35">
      <c r="A20" s="16"/>
      <c r="B20" s="41"/>
      <c r="C20" s="41"/>
    </row>
    <row r="22" spans="1:6" ht="15.6" x14ac:dyDescent="0.3">
      <c r="A22" s="196" t="s">
        <v>186</v>
      </c>
      <c r="B22" s="230" t="s">
        <v>70</v>
      </c>
      <c r="C22" s="197">
        <f>SUM(C23:C27)</f>
        <v>263352</v>
      </c>
      <c r="D22" s="197">
        <f>SUM(D23:D27)</f>
        <v>263352</v>
      </c>
      <c r="E22" s="197">
        <f>SUM(E23:E27)</f>
        <v>216255</v>
      </c>
      <c r="F22" s="208"/>
    </row>
    <row r="23" spans="1:6" ht="15.6" x14ac:dyDescent="0.3">
      <c r="A23" s="225" t="s">
        <v>728</v>
      </c>
      <c r="B23" s="231" t="s">
        <v>70</v>
      </c>
      <c r="C23" s="104">
        <v>50000</v>
      </c>
      <c r="D23" s="104">
        <v>50000</v>
      </c>
      <c r="E23" s="104">
        <v>25000</v>
      </c>
      <c r="F23" s="190">
        <f>E23/D23</f>
        <v>0.5</v>
      </c>
    </row>
    <row r="24" spans="1:6" ht="15.6" x14ac:dyDescent="0.3">
      <c r="A24" s="104" t="s">
        <v>721</v>
      </c>
      <c r="B24" s="231" t="s">
        <v>70</v>
      </c>
      <c r="C24" s="104">
        <v>186600</v>
      </c>
      <c r="D24" s="104">
        <v>185400</v>
      </c>
      <c r="E24" s="104">
        <v>185400</v>
      </c>
      <c r="F24" s="190">
        <f>E24/D24</f>
        <v>1</v>
      </c>
    </row>
    <row r="25" spans="1:6" ht="15.6" x14ac:dyDescent="0.3">
      <c r="A25" s="321" t="s">
        <v>759</v>
      </c>
      <c r="B25" s="231" t="s">
        <v>70</v>
      </c>
      <c r="C25" s="104">
        <v>26752</v>
      </c>
      <c r="D25" s="104">
        <v>27952</v>
      </c>
      <c r="E25" s="104">
        <v>5855</v>
      </c>
      <c r="F25" s="190">
        <f t="shared" ref="F25:F38" si="0">E25/D25</f>
        <v>0.2094662278191185</v>
      </c>
    </row>
    <row r="26" spans="1:6" ht="15.6" x14ac:dyDescent="0.3">
      <c r="A26" s="104"/>
      <c r="B26" s="231" t="s">
        <v>70</v>
      </c>
      <c r="C26" s="104"/>
      <c r="D26" s="104"/>
      <c r="E26" s="104"/>
      <c r="F26" s="190"/>
    </row>
    <row r="27" spans="1:6" ht="15.6" x14ac:dyDescent="0.3">
      <c r="A27" s="104"/>
      <c r="B27" s="231" t="s">
        <v>70</v>
      </c>
      <c r="C27" s="104"/>
      <c r="D27" s="104"/>
      <c r="E27" s="104"/>
      <c r="F27" s="190"/>
    </row>
    <row r="28" spans="1:6" ht="15.6" x14ac:dyDescent="0.3">
      <c r="A28" s="226" t="s">
        <v>286</v>
      </c>
      <c r="B28" s="232" t="s">
        <v>412</v>
      </c>
      <c r="C28" s="227">
        <f>+SUM(C29:C38)</f>
        <v>473858</v>
      </c>
      <c r="D28" s="227">
        <f>SUM(D29:D38)</f>
        <v>530440</v>
      </c>
      <c r="E28" s="227">
        <f>SUM(E29:E38)</f>
        <v>530440</v>
      </c>
      <c r="F28" s="208"/>
    </row>
    <row r="29" spans="1:6" ht="15.6" x14ac:dyDescent="0.3">
      <c r="A29" s="104" t="s">
        <v>741</v>
      </c>
      <c r="B29" s="231" t="s">
        <v>412</v>
      </c>
      <c r="C29" s="210">
        <v>60000</v>
      </c>
      <c r="D29" s="210">
        <v>60800</v>
      </c>
      <c r="E29" s="210">
        <v>60800</v>
      </c>
      <c r="F29" s="190">
        <f t="shared" si="0"/>
        <v>1</v>
      </c>
    </row>
    <row r="30" spans="1:6" ht="15.6" x14ac:dyDescent="0.3">
      <c r="A30" s="104" t="s">
        <v>753</v>
      </c>
      <c r="B30" s="231" t="s">
        <v>412</v>
      </c>
      <c r="C30" s="210">
        <v>98600</v>
      </c>
      <c r="D30" s="210">
        <v>52360</v>
      </c>
      <c r="E30" s="210">
        <v>52360</v>
      </c>
      <c r="F30" s="190">
        <f t="shared" si="0"/>
        <v>1</v>
      </c>
    </row>
    <row r="31" spans="1:6" ht="15.6" x14ac:dyDescent="0.3">
      <c r="A31" s="104" t="s">
        <v>512</v>
      </c>
      <c r="B31" s="231" t="s">
        <v>412</v>
      </c>
      <c r="C31" s="210">
        <v>75580</v>
      </c>
      <c r="D31" s="210">
        <v>21380</v>
      </c>
      <c r="E31" s="210">
        <v>21380</v>
      </c>
      <c r="F31" s="190">
        <f t="shared" si="0"/>
        <v>1</v>
      </c>
    </row>
    <row r="32" spans="1:6" ht="15.6" x14ac:dyDescent="0.3">
      <c r="A32" s="104" t="s">
        <v>722</v>
      </c>
      <c r="B32" s="231" t="s">
        <v>412</v>
      </c>
      <c r="C32" s="210">
        <v>7700</v>
      </c>
      <c r="D32" s="210">
        <v>7700</v>
      </c>
      <c r="E32" s="210">
        <v>7700</v>
      </c>
      <c r="F32" s="190">
        <f t="shared" si="0"/>
        <v>1</v>
      </c>
    </row>
    <row r="33" spans="1:6" ht="15.6" x14ac:dyDescent="0.3">
      <c r="A33" s="104" t="s">
        <v>731</v>
      </c>
      <c r="B33" s="233" t="s">
        <v>412</v>
      </c>
      <c r="C33" s="210">
        <v>50000</v>
      </c>
      <c r="D33" s="210">
        <v>50000</v>
      </c>
      <c r="E33" s="210">
        <v>50000</v>
      </c>
      <c r="F33" s="190">
        <f t="shared" si="0"/>
        <v>1</v>
      </c>
    </row>
    <row r="34" spans="1:6" ht="15.6" x14ac:dyDescent="0.3">
      <c r="A34" s="104" t="s">
        <v>775</v>
      </c>
      <c r="B34" s="233" t="s">
        <v>412</v>
      </c>
      <c r="C34" s="210"/>
      <c r="D34" s="210">
        <v>200000</v>
      </c>
      <c r="E34" s="210">
        <v>200000</v>
      </c>
      <c r="F34" s="190">
        <f t="shared" si="0"/>
        <v>1</v>
      </c>
    </row>
    <row r="35" spans="1:6" ht="15.6" x14ac:dyDescent="0.3">
      <c r="A35" s="104" t="s">
        <v>755</v>
      </c>
      <c r="B35" s="233" t="s">
        <v>412</v>
      </c>
      <c r="C35" s="210">
        <v>0</v>
      </c>
      <c r="D35" s="210">
        <v>15000</v>
      </c>
      <c r="E35" s="210">
        <v>15000</v>
      </c>
      <c r="F35" s="190">
        <f t="shared" si="0"/>
        <v>1</v>
      </c>
    </row>
    <row r="36" spans="1:6" ht="15.6" x14ac:dyDescent="0.3">
      <c r="A36" s="236" t="s">
        <v>756</v>
      </c>
      <c r="B36" s="233" t="s">
        <v>412</v>
      </c>
      <c r="C36" s="210">
        <v>50000</v>
      </c>
      <c r="D36" s="210">
        <v>0</v>
      </c>
      <c r="E36" s="210">
        <v>0</v>
      </c>
      <c r="F36" s="190"/>
    </row>
    <row r="37" spans="1:6" ht="15.6" x14ac:dyDescent="0.3">
      <c r="A37" s="104" t="s">
        <v>740</v>
      </c>
      <c r="B37" s="233" t="s">
        <v>412</v>
      </c>
      <c r="C37" s="210">
        <v>30000</v>
      </c>
      <c r="D37" s="210">
        <v>36960</v>
      </c>
      <c r="E37" s="210">
        <v>36960</v>
      </c>
      <c r="F37" s="190">
        <f t="shared" si="0"/>
        <v>1</v>
      </c>
    </row>
    <row r="38" spans="1:6" ht="15.6" x14ac:dyDescent="0.3">
      <c r="A38" s="104" t="s">
        <v>754</v>
      </c>
      <c r="B38" s="233" t="s">
        <v>412</v>
      </c>
      <c r="C38" s="210">
        <v>101978</v>
      </c>
      <c r="D38" s="210">
        <v>86240</v>
      </c>
      <c r="E38" s="210">
        <v>86240</v>
      </c>
      <c r="F38" s="190">
        <f t="shared" si="0"/>
        <v>1</v>
      </c>
    </row>
    <row r="39" spans="1:6" ht="15.6" x14ac:dyDescent="0.3">
      <c r="A39" s="229" t="s">
        <v>739</v>
      </c>
      <c r="B39" s="240" t="s">
        <v>415</v>
      </c>
      <c r="C39" s="241">
        <f>C22+C28</f>
        <v>737210</v>
      </c>
      <c r="D39" s="241">
        <f>D22+D28</f>
        <v>793792</v>
      </c>
      <c r="E39" s="241">
        <f>E22+E28</f>
        <v>746695</v>
      </c>
      <c r="F39" s="242"/>
    </row>
    <row r="41" spans="1:6" ht="15.6" x14ac:dyDescent="0.3">
      <c r="A41" s="228"/>
    </row>
    <row r="42" spans="1:6" ht="15.6" x14ac:dyDescent="0.3">
      <c r="A42" s="42"/>
      <c r="B42" s="42"/>
      <c r="C42" s="42"/>
      <c r="D42" s="42"/>
      <c r="E42" s="42"/>
      <c r="F42" s="42"/>
    </row>
    <row r="43" spans="1:6" s="42" customFormat="1" ht="15.6" x14ac:dyDescent="0.3">
      <c r="A43"/>
      <c r="B43"/>
      <c r="C43"/>
      <c r="D43"/>
      <c r="E43"/>
      <c r="F43"/>
    </row>
  </sheetData>
  <mergeCells count="2">
    <mergeCell ref="A2:C2"/>
    <mergeCell ref="A19:C19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  <headerFooter>
    <oddHeader>&amp;L&amp;"Times New Roman,Félkövér"&amp;12Fertőboz Község Önkormányzata&amp;C&amp;"Times New Roman,Félkövér"&amp;10 2020. évi Zárszámadás&amp;R&amp;"-,Félkövér"5.melléklet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0"/>
  <sheetViews>
    <sheetView zoomScaleNormal="100" workbookViewId="0">
      <selection activeCell="G31" sqref="G31"/>
    </sheetView>
  </sheetViews>
  <sheetFormatPr defaultColWidth="7.88671875" defaultRowHeight="13.2" x14ac:dyDescent="0.25"/>
  <cols>
    <col min="1" max="1" width="48.88671875" style="24" customWidth="1"/>
    <col min="2" max="2" width="12.5546875" style="24" customWidth="1"/>
    <col min="3" max="3" width="13.44140625" style="24" customWidth="1"/>
    <col min="4" max="4" width="0.33203125" style="24" customWidth="1"/>
    <col min="5" max="5" width="10.88671875" style="24" bestFit="1" customWidth="1"/>
    <col min="6" max="6" width="13.88671875" style="24" customWidth="1"/>
    <col min="7" max="7" width="48.6640625" style="24" customWidth="1"/>
    <col min="8" max="8" width="14.5546875" style="24" customWidth="1"/>
    <col min="9" max="9" width="10.6640625" style="26" customWidth="1"/>
    <col min="10" max="10" width="10" style="24" customWidth="1"/>
    <col min="11" max="11" width="13.109375" style="24" bestFit="1" customWidth="1"/>
    <col min="12" max="16384" width="7.88671875" style="24"/>
  </cols>
  <sheetData>
    <row r="1" spans="1:11" ht="23.25" customHeight="1" x14ac:dyDescent="0.25"/>
    <row r="2" spans="1:11" ht="12" customHeight="1" x14ac:dyDescent="0.25">
      <c r="A2" s="352" t="s">
        <v>732</v>
      </c>
      <c r="B2" s="352"/>
      <c r="C2" s="352"/>
      <c r="D2" s="352"/>
      <c r="E2" s="352"/>
      <c r="F2" s="352"/>
      <c r="G2" s="352"/>
      <c r="H2" s="352"/>
      <c r="I2" s="352"/>
    </row>
    <row r="3" spans="1:11" ht="49.5" customHeight="1" thickBot="1" x14ac:dyDescent="0.3">
      <c r="A3" s="353"/>
      <c r="B3" s="353"/>
      <c r="C3" s="353"/>
      <c r="D3" s="353"/>
      <c r="E3" s="353"/>
      <c r="F3" s="353"/>
      <c r="G3" s="353"/>
      <c r="H3" s="353"/>
      <c r="I3" s="353"/>
    </row>
    <row r="4" spans="1:11" ht="21" customHeight="1" x14ac:dyDescent="0.3">
      <c r="A4" s="356" t="s">
        <v>254</v>
      </c>
      <c r="B4" s="357"/>
      <c r="C4" s="358"/>
      <c r="D4" s="358"/>
      <c r="E4" s="358"/>
      <c r="F4" s="358"/>
      <c r="G4" s="356" t="s">
        <v>255</v>
      </c>
      <c r="H4" s="357"/>
      <c r="I4" s="357"/>
      <c r="J4" s="359"/>
      <c r="K4" s="360"/>
    </row>
    <row r="5" spans="1:11" ht="24" customHeight="1" x14ac:dyDescent="0.3">
      <c r="A5" s="43" t="s">
        <v>256</v>
      </c>
      <c r="B5" s="354">
        <v>2020</v>
      </c>
      <c r="C5" s="355"/>
      <c r="D5" s="355"/>
      <c r="E5" s="355"/>
      <c r="F5" s="355"/>
      <c r="G5" s="43" t="s">
        <v>257</v>
      </c>
      <c r="H5" s="354">
        <v>2020</v>
      </c>
      <c r="I5" s="361"/>
      <c r="J5" s="338"/>
      <c r="K5" s="362"/>
    </row>
    <row r="6" spans="1:11" ht="18" customHeight="1" x14ac:dyDescent="0.25">
      <c r="A6" s="44"/>
      <c r="B6" s="147" t="s">
        <v>44</v>
      </c>
      <c r="C6" s="148" t="s">
        <v>723</v>
      </c>
      <c r="D6" s="149"/>
      <c r="E6" s="150" t="s">
        <v>525</v>
      </c>
      <c r="F6" s="153" t="s">
        <v>526</v>
      </c>
      <c r="G6" s="154"/>
      <c r="H6" s="153" t="s">
        <v>44</v>
      </c>
      <c r="I6" s="158" t="s">
        <v>719</v>
      </c>
      <c r="J6" s="153" t="s">
        <v>525</v>
      </c>
      <c r="K6" s="155" t="s">
        <v>526</v>
      </c>
    </row>
    <row r="7" spans="1:11" ht="18" customHeight="1" x14ac:dyDescent="0.25">
      <c r="A7" s="44"/>
      <c r="B7" s="61"/>
      <c r="C7" s="62"/>
      <c r="D7" s="63"/>
      <c r="E7" s="61"/>
      <c r="F7" s="144"/>
      <c r="G7" s="154"/>
      <c r="H7" s="63"/>
      <c r="I7" s="60"/>
      <c r="J7" s="45"/>
      <c r="K7" s="157"/>
    </row>
    <row r="8" spans="1:11" x14ac:dyDescent="0.25">
      <c r="A8" s="44" t="s">
        <v>224</v>
      </c>
      <c r="B8" s="51">
        <v>16516000</v>
      </c>
      <c r="C8" s="214">
        <v>16944600</v>
      </c>
      <c r="D8" s="57"/>
      <c r="E8" s="51">
        <v>16944600</v>
      </c>
      <c r="F8" s="182">
        <f>E8/C8</f>
        <v>1</v>
      </c>
      <c r="G8" s="44" t="s">
        <v>258</v>
      </c>
      <c r="H8" s="57">
        <v>8689506</v>
      </c>
      <c r="I8" s="301">
        <v>8963177</v>
      </c>
      <c r="J8" s="45">
        <v>7528237</v>
      </c>
      <c r="K8" s="185">
        <f>J8/I8</f>
        <v>0.83990721147200376</v>
      </c>
    </row>
    <row r="9" spans="1:11" x14ac:dyDescent="0.25">
      <c r="A9" s="44" t="s">
        <v>277</v>
      </c>
      <c r="B9" s="51">
        <v>13127280</v>
      </c>
      <c r="C9" s="214">
        <v>13127280</v>
      </c>
      <c r="D9" s="57"/>
      <c r="E9" s="51">
        <v>10198278</v>
      </c>
      <c r="F9" s="182">
        <f>E9/C9</f>
        <v>0.77687670256138364</v>
      </c>
      <c r="G9" s="44" t="s">
        <v>259</v>
      </c>
      <c r="H9" s="57">
        <v>1168670</v>
      </c>
      <c r="I9" s="301">
        <v>1168670</v>
      </c>
      <c r="J9" s="45">
        <v>768339</v>
      </c>
      <c r="K9" s="185">
        <f t="shared" ref="K9:K14" si="0">J9/I9</f>
        <v>0.65744735468524051</v>
      </c>
    </row>
    <row r="10" spans="1:11" x14ac:dyDescent="0.25">
      <c r="A10" s="44" t="s">
        <v>229</v>
      </c>
      <c r="B10" s="51">
        <v>4731439</v>
      </c>
      <c r="C10" s="214">
        <v>4731439</v>
      </c>
      <c r="D10" s="57"/>
      <c r="E10" s="51">
        <v>5113530</v>
      </c>
      <c r="F10" s="182">
        <f>E10/C10</f>
        <v>1.0807557700733328</v>
      </c>
      <c r="G10" s="44" t="s">
        <v>270</v>
      </c>
      <c r="H10" s="57">
        <v>9457127</v>
      </c>
      <c r="I10" s="301">
        <v>11150425</v>
      </c>
      <c r="J10" s="45">
        <v>8278299</v>
      </c>
      <c r="K10" s="185">
        <f t="shared" si="0"/>
        <v>0.74242004228538372</v>
      </c>
    </row>
    <row r="11" spans="1:11" x14ac:dyDescent="0.25">
      <c r="A11" s="44" t="s">
        <v>279</v>
      </c>
      <c r="B11" s="51"/>
      <c r="C11" s="214"/>
      <c r="D11" s="57"/>
      <c r="E11" s="51"/>
      <c r="F11" s="182"/>
      <c r="G11" s="44" t="s">
        <v>271</v>
      </c>
      <c r="H11" s="57">
        <v>2149650</v>
      </c>
      <c r="I11" s="301">
        <v>2239347</v>
      </c>
      <c r="J11" s="45">
        <v>2144167</v>
      </c>
      <c r="K11" s="185">
        <f t="shared" si="0"/>
        <v>0.95749653805328072</v>
      </c>
    </row>
    <row r="12" spans="1:11" x14ac:dyDescent="0.25">
      <c r="A12" s="44" t="s">
        <v>281</v>
      </c>
      <c r="B12" s="51"/>
      <c r="C12" s="214"/>
      <c r="D12" s="57"/>
      <c r="E12" s="51"/>
      <c r="F12" s="182"/>
      <c r="G12" s="44" t="s">
        <v>272</v>
      </c>
      <c r="H12" s="57">
        <v>5359960</v>
      </c>
      <c r="I12" s="301">
        <v>7238635</v>
      </c>
      <c r="J12" s="45">
        <v>782695</v>
      </c>
      <c r="K12" s="185">
        <f t="shared" si="0"/>
        <v>0.1081274301024986</v>
      </c>
    </row>
    <row r="13" spans="1:11" x14ac:dyDescent="0.25">
      <c r="A13" s="46" t="s">
        <v>275</v>
      </c>
      <c r="B13" s="52"/>
      <c r="C13" s="214"/>
      <c r="D13" s="57"/>
      <c r="E13" s="215"/>
      <c r="F13" s="182"/>
      <c r="G13" s="156" t="s">
        <v>275</v>
      </c>
      <c r="H13" s="58"/>
      <c r="I13" s="301"/>
      <c r="J13" s="45"/>
      <c r="K13" s="185"/>
    </row>
    <row r="14" spans="1:11" x14ac:dyDescent="0.25">
      <c r="A14" s="46" t="s">
        <v>287</v>
      </c>
      <c r="B14" s="65"/>
      <c r="C14" s="214"/>
      <c r="D14" s="57"/>
      <c r="E14" s="51"/>
      <c r="F14" s="182"/>
      <c r="G14" s="44" t="s">
        <v>521</v>
      </c>
      <c r="H14" s="57">
        <v>660640</v>
      </c>
      <c r="I14" s="301">
        <v>660640</v>
      </c>
      <c r="J14" s="45">
        <v>660640</v>
      </c>
      <c r="K14" s="185">
        <f t="shared" si="0"/>
        <v>1</v>
      </c>
    </row>
    <row r="15" spans="1:11" x14ac:dyDescent="0.25">
      <c r="A15" s="44" t="s">
        <v>520</v>
      </c>
      <c r="B15" s="51"/>
      <c r="C15" s="214"/>
      <c r="D15" s="57"/>
      <c r="E15" s="51">
        <v>756525</v>
      </c>
      <c r="F15" s="182"/>
      <c r="G15" s="44" t="s">
        <v>714</v>
      </c>
      <c r="H15" s="57"/>
      <c r="I15" s="57"/>
      <c r="J15" s="45"/>
      <c r="K15" s="185"/>
    </row>
    <row r="16" spans="1:11" x14ac:dyDescent="0.25">
      <c r="A16" s="44"/>
      <c r="B16" s="51"/>
      <c r="C16" s="214"/>
      <c r="D16" s="57"/>
      <c r="E16" s="51"/>
      <c r="F16" s="145"/>
      <c r="G16" s="44"/>
      <c r="H16" s="57"/>
      <c r="I16" s="57"/>
      <c r="J16" s="45"/>
      <c r="K16" s="157"/>
    </row>
    <row r="17" spans="1:11" ht="15" customHeight="1" x14ac:dyDescent="0.25">
      <c r="A17" s="47" t="s">
        <v>260</v>
      </c>
      <c r="B17" s="53">
        <f>SUM(B8:B14)</f>
        <v>34374719</v>
      </c>
      <c r="C17" s="53">
        <f>SUM(C8:C15)</f>
        <v>34803319</v>
      </c>
      <c r="D17" s="50"/>
      <c r="E17" s="53">
        <f>SUM(E8:E15)</f>
        <v>33012933</v>
      </c>
      <c r="F17" s="183">
        <f>E17/C17</f>
        <v>0.94855703273587211</v>
      </c>
      <c r="G17" s="47" t="s">
        <v>261</v>
      </c>
      <c r="H17" s="59">
        <f>SUM(H8:H16)</f>
        <v>27485553</v>
      </c>
      <c r="I17" s="151">
        <f>SUM(I8:I16)</f>
        <v>31420894</v>
      </c>
      <c r="J17" s="59">
        <f>SUM(J8:J16)</f>
        <v>20162377</v>
      </c>
      <c r="K17" s="186">
        <f>J17/I17</f>
        <v>0.64168692972262342</v>
      </c>
    </row>
    <row r="18" spans="1:11" ht="13.5" customHeight="1" x14ac:dyDescent="0.25">
      <c r="A18" s="48"/>
      <c r="B18" s="54"/>
      <c r="C18" s="45"/>
      <c r="D18" s="50"/>
      <c r="E18" s="146"/>
      <c r="F18" s="145"/>
      <c r="G18" s="44"/>
      <c r="H18" s="57"/>
      <c r="I18" s="152"/>
      <c r="J18" s="45"/>
      <c r="K18" s="157"/>
    </row>
    <row r="19" spans="1:11" ht="21" customHeight="1" x14ac:dyDescent="0.25">
      <c r="A19" s="43" t="s">
        <v>262</v>
      </c>
      <c r="B19" s="55"/>
      <c r="C19" s="45"/>
      <c r="D19" s="50"/>
      <c r="E19" s="146"/>
      <c r="F19" s="145"/>
      <c r="G19" s="43" t="s">
        <v>263</v>
      </c>
      <c r="H19" s="60"/>
      <c r="I19" s="152"/>
      <c r="J19" s="45"/>
      <c r="K19" s="157"/>
    </row>
    <row r="20" spans="1:11" ht="21" customHeight="1" x14ac:dyDescent="0.25">
      <c r="A20" s="43"/>
      <c r="B20" s="55"/>
      <c r="C20" s="45"/>
      <c r="D20" s="50"/>
      <c r="E20" s="146"/>
      <c r="F20" s="145"/>
      <c r="G20" s="43"/>
      <c r="H20" s="96"/>
      <c r="I20" s="152"/>
      <c r="J20" s="45"/>
      <c r="K20" s="157"/>
    </row>
    <row r="21" spans="1:11" ht="11.25" customHeight="1" x14ac:dyDescent="0.25">
      <c r="A21" s="46" t="s">
        <v>276</v>
      </c>
      <c r="B21" s="65"/>
      <c r="C21" s="65">
        <v>5992644</v>
      </c>
      <c r="D21" s="57"/>
      <c r="E21" s="51">
        <v>5992644</v>
      </c>
      <c r="F21" s="182"/>
      <c r="G21" s="44" t="s">
        <v>265</v>
      </c>
      <c r="H21" s="57">
        <v>14594000</v>
      </c>
      <c r="I21" s="301">
        <v>16297774</v>
      </c>
      <c r="J21" s="45">
        <v>6617149</v>
      </c>
      <c r="K21" s="185">
        <f>J21/I21</f>
        <v>0.40601550862099328</v>
      </c>
    </row>
    <row r="22" spans="1:11" x14ac:dyDescent="0.25">
      <c r="A22" s="44" t="s">
        <v>278</v>
      </c>
      <c r="B22" s="65"/>
      <c r="C22" s="65">
        <v>0</v>
      </c>
      <c r="D22" s="57"/>
      <c r="E22" s="51">
        <v>6600000</v>
      </c>
      <c r="F22" s="182"/>
      <c r="G22" s="44" t="s">
        <v>273</v>
      </c>
      <c r="H22" s="57">
        <v>3855000</v>
      </c>
      <c r="I22" s="301">
        <v>3855000</v>
      </c>
      <c r="J22" s="45">
        <v>1342065</v>
      </c>
      <c r="K22" s="185">
        <f>J22/I22</f>
        <v>0.34813618677042801</v>
      </c>
    </row>
    <row r="23" spans="1:11" x14ac:dyDescent="0.25">
      <c r="A23" s="44" t="s">
        <v>280</v>
      </c>
      <c r="B23" s="65"/>
      <c r="C23" s="300">
        <v>0</v>
      </c>
      <c r="D23" s="57"/>
      <c r="E23" s="51"/>
      <c r="F23" s="182"/>
      <c r="G23" s="44" t="s">
        <v>264</v>
      </c>
      <c r="H23" s="57">
        <v>30142817</v>
      </c>
      <c r="I23" s="301">
        <v>30924946</v>
      </c>
      <c r="J23" s="45">
        <v>29553609</v>
      </c>
      <c r="K23" s="185">
        <f>J23/I23</f>
        <v>0.95565596137176767</v>
      </c>
    </row>
    <row r="24" spans="1:11" x14ac:dyDescent="0.25">
      <c r="A24" s="44" t="s">
        <v>281</v>
      </c>
      <c r="B24" s="65">
        <v>49859631</v>
      </c>
      <c r="C24" s="65">
        <v>49859631</v>
      </c>
      <c r="D24" s="57"/>
      <c r="E24" s="51">
        <v>48867207</v>
      </c>
      <c r="F24" s="182"/>
      <c r="G24" s="44" t="s">
        <v>274</v>
      </c>
      <c r="H24" s="57">
        <v>8156980</v>
      </c>
      <c r="I24" s="301">
        <v>8156980</v>
      </c>
      <c r="J24" s="45">
        <v>7979477</v>
      </c>
      <c r="K24" s="185">
        <f>J24/I24</f>
        <v>0.97823912771638522</v>
      </c>
    </row>
    <row r="25" spans="1:11" x14ac:dyDescent="0.25">
      <c r="A25" s="44"/>
      <c r="B25" s="65"/>
      <c r="C25" s="214"/>
      <c r="D25" s="57"/>
      <c r="E25" s="51"/>
      <c r="F25" s="145"/>
      <c r="G25" s="44" t="s">
        <v>41</v>
      </c>
      <c r="H25" s="57"/>
      <c r="I25" s="57"/>
      <c r="J25" s="45"/>
      <c r="K25" s="157"/>
    </row>
    <row r="26" spans="1:11" x14ac:dyDescent="0.25">
      <c r="A26" s="44"/>
      <c r="B26" s="51"/>
      <c r="C26" s="45"/>
      <c r="D26" s="50"/>
      <c r="E26" s="146"/>
      <c r="F26" s="145"/>
      <c r="G26" s="44"/>
      <c r="H26" s="57"/>
      <c r="I26" s="57"/>
      <c r="J26" s="45"/>
      <c r="K26" s="157"/>
    </row>
    <row r="27" spans="1:11" ht="14.25" customHeight="1" x14ac:dyDescent="0.25">
      <c r="A27" s="47" t="s">
        <v>266</v>
      </c>
      <c r="B27" s="53">
        <f>SUM(B21:B26)</f>
        <v>49859631</v>
      </c>
      <c r="C27" s="53">
        <f>SUM(C21:C26)</f>
        <v>55852275</v>
      </c>
      <c r="D27" s="50"/>
      <c r="E27" s="53">
        <f>SUM(E21:E26)</f>
        <v>61459851</v>
      </c>
      <c r="F27" s="183">
        <f>E27/C27</f>
        <v>1.1004001358941959</v>
      </c>
      <c r="G27" s="47" t="s">
        <v>267</v>
      </c>
      <c r="H27" s="59">
        <f>SUM(H21:H26)</f>
        <v>56748797</v>
      </c>
      <c r="I27" s="151">
        <f>SUM(I21:I26)</f>
        <v>59234700</v>
      </c>
      <c r="J27" s="59">
        <f>SUM(J18:J26)</f>
        <v>45492300</v>
      </c>
      <c r="K27" s="186">
        <f>J27/I27</f>
        <v>0.76800085085262526</v>
      </c>
    </row>
    <row r="28" spans="1:11" ht="19.5" customHeight="1" x14ac:dyDescent="0.25">
      <c r="A28" s="44"/>
      <c r="B28" s="51"/>
      <c r="C28" s="45"/>
      <c r="D28" s="50"/>
      <c r="E28" s="146"/>
      <c r="F28" s="145"/>
      <c r="G28" s="44"/>
      <c r="H28" s="50"/>
      <c r="I28" s="57" t="s">
        <v>524</v>
      </c>
      <c r="J28" s="45"/>
      <c r="K28" s="185"/>
    </row>
    <row r="29" spans="1:11" ht="13.8" thickBot="1" x14ac:dyDescent="0.3">
      <c r="A29" s="49" t="s">
        <v>268</v>
      </c>
      <c r="B29" s="56">
        <f>SUM(B17+B27)</f>
        <v>84234350</v>
      </c>
      <c r="C29" s="56">
        <f>SUM(C17+C27)</f>
        <v>90655594</v>
      </c>
      <c r="D29" s="139"/>
      <c r="E29" s="56">
        <f>SUM(E17+E27)</f>
        <v>94472784</v>
      </c>
      <c r="F29" s="184">
        <f>E29/C29</f>
        <v>1.0421065025507417</v>
      </c>
      <c r="G29" s="49" t="s">
        <v>269</v>
      </c>
      <c r="H29" s="64">
        <f>SUM(H17+H27)</f>
        <v>84234350</v>
      </c>
      <c r="I29" s="64">
        <f>SUM(I17+I27)</f>
        <v>90655594</v>
      </c>
      <c r="J29" s="64">
        <f>SUM(J17+J27)</f>
        <v>65654677</v>
      </c>
      <c r="K29" s="187">
        <f>J29/I29</f>
        <v>0.72422091239069042</v>
      </c>
    </row>
    <row r="30" spans="1:11" x14ac:dyDescent="0.25">
      <c r="A30" s="33"/>
      <c r="B30" s="33"/>
      <c r="C30" s="33"/>
      <c r="D30" s="33"/>
      <c r="E30" s="33"/>
      <c r="F30" s="33"/>
      <c r="G30" s="33"/>
      <c r="H30" s="33"/>
    </row>
  </sheetData>
  <mergeCells count="6">
    <mergeCell ref="A2:I2"/>
    <mergeCell ref="A3:I3"/>
    <mergeCell ref="B5:F5"/>
    <mergeCell ref="A4:F4"/>
    <mergeCell ref="G4:K4"/>
    <mergeCell ref="H5:K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6" fitToHeight="2" orientation="landscape" horizontalDpi="300" verticalDpi="300" r:id="rId1"/>
  <headerFooter>
    <oddHeader xml:space="preserve">&amp;L&amp;"Times New Roman,Félkövér"&amp;14Fertőboz Község Önkormányzata&amp;C&amp;"Times New Roman,Félkövér"&amp;12 2020. évi Zárszámadás&amp;R&amp;"-,Félkövér"6.melléklet&amp;"-,Normál"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3"/>
  <sheetViews>
    <sheetView topLeftCell="A7" zoomScaleNormal="100" workbookViewId="0">
      <selection activeCell="F11" sqref="F11"/>
    </sheetView>
  </sheetViews>
  <sheetFormatPr defaultRowHeight="14.4" x14ac:dyDescent="0.3"/>
  <cols>
    <col min="1" max="1" width="86.33203125" customWidth="1"/>
    <col min="2" max="2" width="28.33203125" customWidth="1"/>
    <col min="3" max="3" width="18.44140625" customWidth="1"/>
  </cols>
  <sheetData>
    <row r="1" spans="1:3" ht="23.25" customHeight="1" x14ac:dyDescent="0.35">
      <c r="A1" s="332" t="s">
        <v>24</v>
      </c>
      <c r="B1" s="366"/>
      <c r="C1" s="366"/>
    </row>
    <row r="2" spans="1:3" x14ac:dyDescent="0.3">
      <c r="A2" s="1"/>
    </row>
    <row r="3" spans="1:3" x14ac:dyDescent="0.3">
      <c r="A3" s="1"/>
    </row>
    <row r="4" spans="1:3" ht="51" customHeight="1" x14ac:dyDescent="0.3">
      <c r="A4" s="13" t="s">
        <v>23</v>
      </c>
      <c r="B4" s="14" t="s">
        <v>27</v>
      </c>
      <c r="C4" s="17" t="s">
        <v>43</v>
      </c>
    </row>
    <row r="5" spans="1:3" ht="15" customHeight="1" x14ac:dyDescent="0.3">
      <c r="A5" s="14" t="s">
        <v>240</v>
      </c>
      <c r="B5" s="97"/>
      <c r="C5" s="5"/>
    </row>
    <row r="6" spans="1:3" ht="15" customHeight="1" x14ac:dyDescent="0.3">
      <c r="A6" s="14" t="s">
        <v>241</v>
      </c>
      <c r="B6" s="97"/>
      <c r="C6" s="5"/>
    </row>
    <row r="7" spans="1:3" ht="15" customHeight="1" x14ac:dyDescent="0.3">
      <c r="A7" s="14" t="s">
        <v>242</v>
      </c>
      <c r="B7" s="97"/>
      <c r="C7" s="5"/>
    </row>
    <row r="8" spans="1:3" ht="15" customHeight="1" x14ac:dyDescent="0.3">
      <c r="A8" s="14" t="s">
        <v>243</v>
      </c>
      <c r="B8" s="97"/>
      <c r="C8" s="5"/>
    </row>
    <row r="9" spans="1:3" ht="15" customHeight="1" x14ac:dyDescent="0.3">
      <c r="A9" s="13" t="s">
        <v>18</v>
      </c>
      <c r="B9" s="97"/>
      <c r="C9" s="39"/>
    </row>
    <row r="10" spans="1:3" ht="15" customHeight="1" x14ac:dyDescent="0.3">
      <c r="A10" s="14" t="s">
        <v>244</v>
      </c>
      <c r="B10" s="97"/>
      <c r="C10" s="39"/>
    </row>
    <row r="11" spans="1:3" ht="15" customHeight="1" x14ac:dyDescent="0.3">
      <c r="A11" s="14" t="s">
        <v>245</v>
      </c>
      <c r="B11" s="97"/>
      <c r="C11" s="39"/>
    </row>
    <row r="12" spans="1:3" ht="15" customHeight="1" x14ac:dyDescent="0.3">
      <c r="A12" s="14" t="s">
        <v>246</v>
      </c>
      <c r="B12" s="97"/>
      <c r="C12" s="101"/>
    </row>
    <row r="13" spans="1:3" ht="15" customHeight="1" x14ac:dyDescent="0.3">
      <c r="A13" s="14" t="s">
        <v>247</v>
      </c>
      <c r="B13" s="98"/>
      <c r="C13" s="101"/>
    </row>
    <row r="14" spans="1:3" ht="15" customHeight="1" x14ac:dyDescent="0.3">
      <c r="A14" s="14" t="s">
        <v>248</v>
      </c>
      <c r="B14" s="98"/>
      <c r="C14" s="101"/>
    </row>
    <row r="15" spans="1:3" ht="15" customHeight="1" x14ac:dyDescent="0.3">
      <c r="A15" s="14" t="s">
        <v>249</v>
      </c>
      <c r="B15" s="98"/>
      <c r="C15" s="101"/>
    </row>
    <row r="16" spans="1:3" ht="15" customHeight="1" x14ac:dyDescent="0.3">
      <c r="A16" s="14" t="s">
        <v>250</v>
      </c>
      <c r="B16" s="98"/>
      <c r="C16" s="101"/>
    </row>
    <row r="17" spans="1:3" ht="15" customHeight="1" x14ac:dyDescent="0.3">
      <c r="A17" s="13" t="s">
        <v>19</v>
      </c>
      <c r="B17" s="100"/>
      <c r="C17" s="101"/>
    </row>
    <row r="18" spans="1:3" ht="32.25" customHeight="1" x14ac:dyDescent="0.3">
      <c r="A18" s="14" t="s">
        <v>8</v>
      </c>
      <c r="B18" s="98">
        <v>1.625</v>
      </c>
      <c r="C18" s="102">
        <f>SUM(B18)</f>
        <v>1.625</v>
      </c>
    </row>
    <row r="19" spans="1:3" ht="15" customHeight="1" x14ac:dyDescent="0.3">
      <c r="A19" s="14" t="s">
        <v>9</v>
      </c>
      <c r="B19" s="98"/>
      <c r="C19" s="101"/>
    </row>
    <row r="20" spans="1:3" ht="15" customHeight="1" x14ac:dyDescent="0.3">
      <c r="A20" s="14" t="s">
        <v>10</v>
      </c>
      <c r="B20" s="98"/>
      <c r="C20" s="101"/>
    </row>
    <row r="21" spans="1:3" ht="15" customHeight="1" x14ac:dyDescent="0.3">
      <c r="A21" s="13" t="s">
        <v>20</v>
      </c>
      <c r="B21" s="100">
        <f>SUM(B18:B20)</f>
        <v>1.625</v>
      </c>
      <c r="C21" s="101">
        <f>SUM(B21)</f>
        <v>1.625</v>
      </c>
    </row>
    <row r="22" spans="1:3" ht="15" customHeight="1" x14ac:dyDescent="0.3">
      <c r="A22" s="14" t="s">
        <v>11</v>
      </c>
      <c r="B22" s="98">
        <v>1</v>
      </c>
      <c r="C22" s="101">
        <v>1</v>
      </c>
    </row>
    <row r="23" spans="1:3" ht="15" customHeight="1" x14ac:dyDescent="0.3">
      <c r="A23" s="14" t="s">
        <v>12</v>
      </c>
      <c r="B23" s="97"/>
      <c r="C23" s="101"/>
    </row>
    <row r="24" spans="1:3" ht="15" customHeight="1" x14ac:dyDescent="0.3">
      <c r="A24" s="14" t="s">
        <v>282</v>
      </c>
      <c r="B24" s="97"/>
      <c r="C24" s="101"/>
    </row>
    <row r="25" spans="1:3" ht="15" customHeight="1" x14ac:dyDescent="0.3">
      <c r="A25" s="13" t="s">
        <v>21</v>
      </c>
      <c r="B25" s="97">
        <v>1</v>
      </c>
      <c r="C25" s="39">
        <v>1</v>
      </c>
    </row>
    <row r="26" spans="1:3" ht="37.5" customHeight="1" x14ac:dyDescent="0.3">
      <c r="A26" s="13" t="s">
        <v>22</v>
      </c>
      <c r="B26" s="124">
        <f>SUM(B21:B22)</f>
        <v>2.625</v>
      </c>
      <c r="C26" s="124">
        <f>SUM(C21:C22)</f>
        <v>2.625</v>
      </c>
    </row>
    <row r="27" spans="1:3" ht="27" customHeight="1" x14ac:dyDescent="0.3">
      <c r="A27" s="14" t="s">
        <v>13</v>
      </c>
      <c r="B27" s="97"/>
      <c r="C27" s="5"/>
    </row>
    <row r="28" spans="1:3" ht="28.5" customHeight="1" x14ac:dyDescent="0.3">
      <c r="A28" s="14" t="s">
        <v>14</v>
      </c>
      <c r="B28" s="97"/>
      <c r="C28" s="5"/>
    </row>
    <row r="29" spans="1:3" ht="27.75" customHeight="1" x14ac:dyDescent="0.3">
      <c r="A29" s="14" t="s">
        <v>15</v>
      </c>
      <c r="B29" s="97"/>
      <c r="C29" s="5"/>
    </row>
    <row r="30" spans="1:3" ht="15" customHeight="1" x14ac:dyDescent="0.3">
      <c r="A30" s="14" t="s">
        <v>16</v>
      </c>
      <c r="B30" s="97"/>
      <c r="C30" s="5"/>
    </row>
    <row r="31" spans="1:3" ht="28.5" customHeight="1" x14ac:dyDescent="0.3">
      <c r="A31" s="13" t="s">
        <v>17</v>
      </c>
      <c r="B31" s="97"/>
      <c r="C31" s="5"/>
    </row>
    <row r="32" spans="1:3" x14ac:dyDescent="0.3">
      <c r="A32" s="363"/>
      <c r="B32" s="364"/>
    </row>
    <row r="33" spans="1:2" x14ac:dyDescent="0.3">
      <c r="A33" s="365"/>
      <c r="B33" s="364"/>
    </row>
  </sheetData>
  <mergeCells count="3">
    <mergeCell ref="A32:B32"/>
    <mergeCell ref="A33:B33"/>
    <mergeCell ref="A1:C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headerFooter>
    <oddHeader xml:space="preserve">&amp;L&amp;"Times New Roman,Félkövér"&amp;14Fertőboz Község Önkormányzata&amp;C&amp;"Times New Roman,Félkövér"&amp;14 2020. évi Zárszámadás&amp;R&amp;"-,Félkövér"7.melléklet&amp;"-,Normál"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5"/>
  <sheetViews>
    <sheetView topLeftCell="A16" zoomScaleNormal="100" workbookViewId="0">
      <selection activeCell="A6" sqref="A6"/>
    </sheetView>
  </sheetViews>
  <sheetFormatPr defaultRowHeight="14.4" x14ac:dyDescent="0.3"/>
  <cols>
    <col min="1" max="1" width="87.6640625" customWidth="1"/>
    <col min="2" max="3" width="15.6640625" customWidth="1"/>
  </cols>
  <sheetData>
    <row r="1" spans="1:3" ht="15" x14ac:dyDescent="0.35">
      <c r="A1" s="367" t="s">
        <v>776</v>
      </c>
      <c r="B1" s="368"/>
      <c r="C1" s="369"/>
    </row>
    <row r="2" spans="1:3" ht="15" x14ac:dyDescent="0.35">
      <c r="A2" s="332" t="s">
        <v>733</v>
      </c>
      <c r="B2" s="368"/>
      <c r="C2" s="369"/>
    </row>
    <row r="5" spans="1:3" ht="15.6" x14ac:dyDescent="0.3">
      <c r="A5" s="170" t="s">
        <v>34</v>
      </c>
      <c r="B5" s="170" t="s">
        <v>253</v>
      </c>
      <c r="C5" s="171" t="s">
        <v>252</v>
      </c>
    </row>
    <row r="6" spans="1:3" ht="18" customHeight="1" x14ac:dyDescent="0.3">
      <c r="A6" s="163" t="s">
        <v>690</v>
      </c>
      <c r="B6" s="164">
        <v>44849052</v>
      </c>
      <c r="C6" s="164">
        <v>38067886</v>
      </c>
    </row>
    <row r="7" spans="1:3" ht="18" customHeight="1" x14ac:dyDescent="0.3">
      <c r="A7" s="163" t="s">
        <v>691</v>
      </c>
      <c r="B7" s="164">
        <v>65444037</v>
      </c>
      <c r="C7" s="164">
        <v>31980834</v>
      </c>
    </row>
    <row r="8" spans="1:3" ht="18" customHeight="1" x14ac:dyDescent="0.3">
      <c r="A8" s="162" t="s">
        <v>692</v>
      </c>
      <c r="B8" s="165">
        <f>B6-B7</f>
        <v>-20594985</v>
      </c>
      <c r="C8" s="165">
        <f>C6-C7</f>
        <v>6087052</v>
      </c>
    </row>
    <row r="9" spans="1:3" ht="18" customHeight="1" x14ac:dyDescent="0.3">
      <c r="A9" s="163" t="s">
        <v>693</v>
      </c>
      <c r="B9" s="164">
        <v>49623732</v>
      </c>
      <c r="C9" s="164">
        <v>44345231</v>
      </c>
    </row>
    <row r="10" spans="1:3" ht="18" customHeight="1" x14ac:dyDescent="0.3">
      <c r="A10" s="163" t="s">
        <v>694</v>
      </c>
      <c r="B10" s="164">
        <v>660640</v>
      </c>
      <c r="C10" s="164">
        <v>572652</v>
      </c>
    </row>
    <row r="11" spans="1:3" ht="18" customHeight="1" x14ac:dyDescent="0.3">
      <c r="A11" s="162" t="s">
        <v>695</v>
      </c>
      <c r="B11" s="165">
        <f>B9-B10</f>
        <v>48963092</v>
      </c>
      <c r="C11" s="165">
        <f>C9-C10</f>
        <v>43772579</v>
      </c>
    </row>
    <row r="12" spans="1:3" ht="18" customHeight="1" x14ac:dyDescent="0.3">
      <c r="A12" s="166" t="s">
        <v>696</v>
      </c>
      <c r="B12" s="167">
        <f>B8+B11</f>
        <v>28368107</v>
      </c>
      <c r="C12" s="167">
        <f>C8+C11</f>
        <v>49859631</v>
      </c>
    </row>
    <row r="13" spans="1:3" ht="18" customHeight="1" x14ac:dyDescent="0.3">
      <c r="A13" s="163" t="s">
        <v>697</v>
      </c>
      <c r="B13" s="164"/>
      <c r="C13" s="8"/>
    </row>
    <row r="14" spans="1:3" ht="18" customHeight="1" x14ac:dyDescent="0.3">
      <c r="A14" s="163" t="s">
        <v>698</v>
      </c>
      <c r="B14" s="164"/>
      <c r="C14" s="8"/>
    </row>
    <row r="15" spans="1:3" ht="18" customHeight="1" x14ac:dyDescent="0.3">
      <c r="A15" s="162" t="s">
        <v>699</v>
      </c>
      <c r="B15" s="165"/>
      <c r="C15" s="8"/>
    </row>
    <row r="16" spans="1:3" ht="18" customHeight="1" x14ac:dyDescent="0.3">
      <c r="A16" s="163" t="s">
        <v>700</v>
      </c>
      <c r="B16" s="164"/>
      <c r="C16" s="8"/>
    </row>
    <row r="17" spans="1:3" ht="18" customHeight="1" x14ac:dyDescent="0.3">
      <c r="A17" s="163" t="s">
        <v>701</v>
      </c>
      <c r="B17" s="164"/>
      <c r="C17" s="8"/>
    </row>
    <row r="18" spans="1:3" ht="18" customHeight="1" x14ac:dyDescent="0.3">
      <c r="A18" s="162" t="s">
        <v>702</v>
      </c>
      <c r="B18" s="165"/>
      <c r="C18" s="8"/>
    </row>
    <row r="19" spans="1:3" ht="18" customHeight="1" x14ac:dyDescent="0.3">
      <c r="A19" s="173" t="s">
        <v>703</v>
      </c>
      <c r="B19" s="174"/>
      <c r="C19" s="175"/>
    </row>
    <row r="20" spans="1:3" ht="18" customHeight="1" x14ac:dyDescent="0.3">
      <c r="A20" s="162" t="s">
        <v>704</v>
      </c>
      <c r="B20" s="165">
        <f>B12+B19</f>
        <v>28368107</v>
      </c>
      <c r="C20" s="165">
        <f>C12+C19</f>
        <v>49859631</v>
      </c>
    </row>
    <row r="21" spans="1:3" ht="18" customHeight="1" x14ac:dyDescent="0.3">
      <c r="A21" s="166" t="s">
        <v>705</v>
      </c>
      <c r="B21" s="167">
        <v>8034</v>
      </c>
      <c r="C21" s="167">
        <v>8034</v>
      </c>
    </row>
    <row r="22" spans="1:3" ht="18" customHeight="1" x14ac:dyDescent="0.3">
      <c r="A22" s="166" t="s">
        <v>706</v>
      </c>
      <c r="B22" s="167">
        <v>28360073</v>
      </c>
      <c r="C22" s="167">
        <v>28360073</v>
      </c>
    </row>
    <row r="23" spans="1:3" ht="18" customHeight="1" x14ac:dyDescent="0.3">
      <c r="A23" s="173" t="s">
        <v>707</v>
      </c>
      <c r="B23" s="174" t="s">
        <v>713</v>
      </c>
      <c r="C23" s="175"/>
    </row>
    <row r="24" spans="1:3" ht="18" customHeight="1" x14ac:dyDescent="0.3">
      <c r="A24" s="173" t="s">
        <v>708</v>
      </c>
      <c r="B24" s="174"/>
      <c r="C24" s="175"/>
    </row>
    <row r="25" spans="1:3" ht="18" customHeight="1" x14ac:dyDescent="0.3">
      <c r="A25" s="176" t="s">
        <v>709</v>
      </c>
      <c r="B25" s="172"/>
      <c r="C25" s="172"/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&amp;L&amp;"-,Félkövér"Fertőboz Község Önkormányzata &amp;C&amp;"-,Félkövér"2020.évi Zárszámadás &amp;R&amp;"-,Félkövér"9.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9"/>
  <sheetViews>
    <sheetView tabSelected="1" zoomScaleNormal="100" workbookViewId="0">
      <selection sqref="A1:D1"/>
    </sheetView>
  </sheetViews>
  <sheetFormatPr defaultRowHeight="14.4" x14ac:dyDescent="0.3"/>
  <cols>
    <col min="1" max="1" width="89.109375" customWidth="1"/>
    <col min="2" max="2" width="15.5546875" customWidth="1"/>
    <col min="4" max="4" width="15.44140625" customWidth="1"/>
  </cols>
  <sheetData>
    <row r="1" spans="1:4" ht="15" x14ac:dyDescent="0.35">
      <c r="A1" s="367" t="s">
        <v>776</v>
      </c>
      <c r="B1" s="368"/>
      <c r="C1" s="368"/>
      <c r="D1" s="368"/>
    </row>
    <row r="2" spans="1:4" ht="15" x14ac:dyDescent="0.35">
      <c r="A2" s="332" t="s">
        <v>734</v>
      </c>
      <c r="B2" s="368"/>
      <c r="C2" s="368"/>
      <c r="D2" s="368"/>
    </row>
    <row r="3" spans="1:4" ht="18" x14ac:dyDescent="0.35">
      <c r="A3" s="16"/>
      <c r="B3" s="169"/>
      <c r="C3" s="169"/>
      <c r="D3" s="169"/>
    </row>
    <row r="4" spans="1:4" x14ac:dyDescent="0.3">
      <c r="A4" s="4" t="s">
        <v>649</v>
      </c>
      <c r="B4" s="4"/>
      <c r="C4" s="4"/>
      <c r="D4" s="4"/>
    </row>
    <row r="5" spans="1:4" ht="56.25" customHeight="1" x14ac:dyDescent="0.3">
      <c r="A5" s="91" t="s">
        <v>34</v>
      </c>
      <c r="B5" s="161" t="s">
        <v>777</v>
      </c>
      <c r="C5" s="161" t="s">
        <v>527</v>
      </c>
      <c r="D5" s="161" t="s">
        <v>778</v>
      </c>
    </row>
    <row r="6" spans="1:4" ht="18" customHeight="1" x14ac:dyDescent="0.3">
      <c r="A6" s="163" t="s">
        <v>650</v>
      </c>
      <c r="B6" s="164">
        <v>15023743</v>
      </c>
      <c r="C6" s="164"/>
      <c r="D6" s="164">
        <v>14556631</v>
      </c>
    </row>
    <row r="7" spans="1:4" ht="18" customHeight="1" x14ac:dyDescent="0.3">
      <c r="A7" s="163" t="s">
        <v>651</v>
      </c>
      <c r="B7" s="164">
        <v>3564821</v>
      </c>
      <c r="C7" s="164"/>
      <c r="D7" s="164">
        <v>132374</v>
      </c>
    </row>
    <row r="8" spans="1:4" ht="18" customHeight="1" x14ac:dyDescent="0.3">
      <c r="A8" s="163" t="s">
        <v>652</v>
      </c>
      <c r="B8" s="164">
        <v>2490510</v>
      </c>
      <c r="C8" s="164"/>
      <c r="D8" s="164">
        <v>4850444</v>
      </c>
    </row>
    <row r="9" spans="1:4" ht="24" customHeight="1" x14ac:dyDescent="0.3">
      <c r="A9" s="162" t="s">
        <v>653</v>
      </c>
      <c r="B9" s="165">
        <f>SUM(B6:B8)</f>
        <v>21079074</v>
      </c>
      <c r="C9" s="165">
        <f>SUM(C6:C8)</f>
        <v>0</v>
      </c>
      <c r="D9" s="165">
        <f>SUM(D6:D8)</f>
        <v>19539449</v>
      </c>
    </row>
    <row r="10" spans="1:4" ht="18" customHeight="1" x14ac:dyDescent="0.3">
      <c r="A10" s="163" t="s">
        <v>654</v>
      </c>
      <c r="B10" s="164"/>
      <c r="C10" s="164"/>
      <c r="D10" s="164"/>
    </row>
    <row r="11" spans="1:4" ht="18" customHeight="1" x14ac:dyDescent="0.3">
      <c r="A11" s="163" t="s">
        <v>655</v>
      </c>
      <c r="B11" s="164"/>
      <c r="C11" s="164"/>
      <c r="D11" s="164"/>
    </row>
    <row r="12" spans="1:4" ht="18" customHeight="1" x14ac:dyDescent="0.3">
      <c r="A12" s="162" t="s">
        <v>656</v>
      </c>
      <c r="B12" s="165"/>
      <c r="C12" s="165"/>
      <c r="D12" s="165"/>
    </row>
    <row r="13" spans="1:4" ht="18" customHeight="1" x14ac:dyDescent="0.3">
      <c r="A13" s="163" t="s">
        <v>657</v>
      </c>
      <c r="B13" s="164">
        <v>14575376</v>
      </c>
      <c r="C13" s="164"/>
      <c r="D13" s="164">
        <v>16944600</v>
      </c>
    </row>
    <row r="14" spans="1:4" ht="18" customHeight="1" x14ac:dyDescent="0.3">
      <c r="A14" s="163" t="s">
        <v>658</v>
      </c>
      <c r="B14" s="164">
        <v>75000</v>
      </c>
      <c r="C14" s="164"/>
      <c r="D14" s="164">
        <v>0</v>
      </c>
    </row>
    <row r="15" spans="1:4" ht="18" customHeight="1" x14ac:dyDescent="0.3">
      <c r="A15" s="209" t="s">
        <v>726</v>
      </c>
      <c r="B15" s="164"/>
      <c r="C15" s="164"/>
      <c r="D15" s="164">
        <v>5992644</v>
      </c>
    </row>
    <row r="16" spans="1:4" ht="18" customHeight="1" x14ac:dyDescent="0.3">
      <c r="A16" s="163" t="s">
        <v>725</v>
      </c>
      <c r="B16" s="164">
        <v>0</v>
      </c>
      <c r="C16" s="164"/>
      <c r="D16" s="164">
        <v>6674089</v>
      </c>
    </row>
    <row r="17" spans="1:4" ht="18" customHeight="1" x14ac:dyDescent="0.3">
      <c r="A17" s="162" t="s">
        <v>659</v>
      </c>
      <c r="B17" s="165">
        <f>SUM(B13:B16)</f>
        <v>14650376</v>
      </c>
      <c r="C17" s="165">
        <f>SUM(C13:C16)</f>
        <v>0</v>
      </c>
      <c r="D17" s="165">
        <f>SUM(D13:D16)</f>
        <v>29611333</v>
      </c>
    </row>
    <row r="18" spans="1:4" ht="18" customHeight="1" x14ac:dyDescent="0.3">
      <c r="A18" s="163" t="s">
        <v>660</v>
      </c>
      <c r="B18" s="164">
        <v>862912</v>
      </c>
      <c r="C18" s="164"/>
      <c r="D18" s="164">
        <v>713359</v>
      </c>
    </row>
    <row r="19" spans="1:4" ht="18" customHeight="1" x14ac:dyDescent="0.3">
      <c r="A19" s="163" t="s">
        <v>661</v>
      </c>
      <c r="B19" s="164">
        <v>7993680</v>
      </c>
      <c r="C19" s="164"/>
      <c r="D19" s="164">
        <v>6698744</v>
      </c>
    </row>
    <row r="20" spans="1:4" ht="18" customHeight="1" x14ac:dyDescent="0.3">
      <c r="A20" s="163" t="s">
        <v>662</v>
      </c>
      <c r="B20" s="164"/>
      <c r="C20" s="164"/>
      <c r="D20" s="164"/>
    </row>
    <row r="21" spans="1:4" ht="18" customHeight="1" x14ac:dyDescent="0.3">
      <c r="A21" s="163" t="s">
        <v>663</v>
      </c>
      <c r="B21" s="164"/>
      <c r="C21" s="164"/>
      <c r="D21" s="164"/>
    </row>
    <row r="22" spans="1:4" ht="18" customHeight="1" x14ac:dyDescent="0.3">
      <c r="A22" s="162" t="s">
        <v>664</v>
      </c>
      <c r="B22" s="165">
        <f>SUM(B18:B21)</f>
        <v>8856592</v>
      </c>
      <c r="C22" s="165"/>
      <c r="D22" s="165">
        <f>SUM(D18:D21)</f>
        <v>7412103</v>
      </c>
    </row>
    <row r="23" spans="1:4" ht="18" customHeight="1" x14ac:dyDescent="0.3">
      <c r="A23" s="163" t="s">
        <v>665</v>
      </c>
      <c r="B23" s="164">
        <v>4307372</v>
      </c>
      <c r="C23" s="164"/>
      <c r="D23" s="164">
        <v>5385209</v>
      </c>
    </row>
    <row r="24" spans="1:4" ht="18" customHeight="1" x14ac:dyDescent="0.3">
      <c r="A24" s="163" t="s">
        <v>666</v>
      </c>
      <c r="B24" s="164">
        <v>2760304</v>
      </c>
      <c r="C24" s="164"/>
      <c r="D24" s="164">
        <v>2651164</v>
      </c>
    </row>
    <row r="25" spans="1:4" ht="18" customHeight="1" x14ac:dyDescent="0.3">
      <c r="A25" s="163" t="s">
        <v>667</v>
      </c>
      <c r="B25" s="164">
        <v>681725</v>
      </c>
      <c r="C25" s="164"/>
      <c r="D25" s="164">
        <v>793294</v>
      </c>
    </row>
    <row r="26" spans="1:4" ht="18" customHeight="1" x14ac:dyDescent="0.3">
      <c r="A26" s="162" t="s">
        <v>668</v>
      </c>
      <c r="B26" s="165">
        <f>SUM(B23:B25)</f>
        <v>7749401</v>
      </c>
      <c r="C26" s="165">
        <f>SUM(C23:C25)</f>
        <v>0</v>
      </c>
      <c r="D26" s="165">
        <f>SUM(D23:D25)</f>
        <v>8829667</v>
      </c>
    </row>
    <row r="27" spans="1:4" ht="18" customHeight="1" x14ac:dyDescent="0.3">
      <c r="A27" s="162" t="s">
        <v>669</v>
      </c>
      <c r="B27" s="165">
        <v>8412310</v>
      </c>
      <c r="C27" s="165"/>
      <c r="D27" s="165">
        <v>24984300</v>
      </c>
    </row>
    <row r="28" spans="1:4" ht="18" customHeight="1" x14ac:dyDescent="0.3">
      <c r="A28" s="162" t="s">
        <v>670</v>
      </c>
      <c r="B28" s="165">
        <v>8798254</v>
      </c>
      <c r="C28" s="165"/>
      <c r="D28" s="165">
        <v>14500243</v>
      </c>
    </row>
    <row r="29" spans="1:4" ht="18" customHeight="1" x14ac:dyDescent="0.3">
      <c r="A29" s="162" t="s">
        <v>671</v>
      </c>
      <c r="B29" s="165">
        <f>(B9+B12+B17-B22-B26-B27-B28)</f>
        <v>1912893</v>
      </c>
      <c r="C29" s="165">
        <f>(C9+C12+C17-C22-C26-C27-C28)</f>
        <v>0</v>
      </c>
      <c r="D29" s="165">
        <f>(D9+D12+D17-D22-D26-D27-D28)</f>
        <v>-6575531</v>
      </c>
    </row>
    <row r="30" spans="1:4" ht="18" customHeight="1" x14ac:dyDescent="0.3">
      <c r="A30" s="163" t="s">
        <v>672</v>
      </c>
      <c r="B30" s="164"/>
      <c r="C30" s="164"/>
      <c r="D30" s="164"/>
    </row>
    <row r="31" spans="1:4" ht="18" customHeight="1" x14ac:dyDescent="0.3">
      <c r="A31" s="163" t="s">
        <v>673</v>
      </c>
      <c r="B31" s="164">
        <v>59</v>
      </c>
      <c r="C31" s="164"/>
      <c r="D31" s="164">
        <v>31</v>
      </c>
    </row>
    <row r="32" spans="1:4" ht="18" customHeight="1" x14ac:dyDescent="0.3">
      <c r="A32" s="163" t="s">
        <v>674</v>
      </c>
      <c r="B32" s="164"/>
      <c r="C32" s="164"/>
      <c r="D32" s="164"/>
    </row>
    <row r="33" spans="1:4" ht="18" customHeight="1" x14ac:dyDescent="0.3">
      <c r="A33" s="163" t="s">
        <v>675</v>
      </c>
      <c r="B33" s="164"/>
      <c r="C33" s="164"/>
      <c r="D33" s="164">
        <v>0</v>
      </c>
    </row>
    <row r="34" spans="1:4" ht="26.25" customHeight="1" x14ac:dyDescent="0.3">
      <c r="A34" s="162" t="s">
        <v>676</v>
      </c>
      <c r="B34" s="165">
        <f>SUM(B30:B33)</f>
        <v>59</v>
      </c>
      <c r="C34" s="165"/>
      <c r="D34" s="165">
        <f>SUM(D30:D33)</f>
        <v>31</v>
      </c>
    </row>
    <row r="35" spans="1:4" ht="18" customHeight="1" x14ac:dyDescent="0.3">
      <c r="A35" s="163" t="s">
        <v>677</v>
      </c>
      <c r="B35" s="164"/>
      <c r="C35" s="164"/>
      <c r="D35" s="164">
        <v>0</v>
      </c>
    </row>
    <row r="36" spans="1:4" ht="18" customHeight="1" x14ac:dyDescent="0.3">
      <c r="A36" s="163" t="s">
        <v>678</v>
      </c>
      <c r="B36" s="164">
        <v>0</v>
      </c>
      <c r="C36" s="164"/>
      <c r="D36" s="164"/>
    </row>
    <row r="37" spans="1:4" ht="18" customHeight="1" x14ac:dyDescent="0.3">
      <c r="A37" s="163" t="s">
        <v>679</v>
      </c>
      <c r="B37" s="164"/>
      <c r="C37" s="164"/>
      <c r="D37" s="164"/>
    </row>
    <row r="38" spans="1:4" ht="18" customHeight="1" x14ac:dyDescent="0.3">
      <c r="A38" s="163" t="s">
        <v>680</v>
      </c>
      <c r="B38" s="164"/>
      <c r="C38" s="164"/>
      <c r="D38" s="164"/>
    </row>
    <row r="39" spans="1:4" ht="18" customHeight="1" x14ac:dyDescent="0.3">
      <c r="A39" s="162" t="s">
        <v>681</v>
      </c>
      <c r="B39" s="165">
        <f>SUM(B35:B38)</f>
        <v>0</v>
      </c>
      <c r="C39" s="165"/>
      <c r="D39" s="165">
        <f>SUM(D35:D38)</f>
        <v>0</v>
      </c>
    </row>
    <row r="40" spans="1:4" ht="18" customHeight="1" x14ac:dyDescent="0.3">
      <c r="A40" s="162" t="s">
        <v>682</v>
      </c>
      <c r="B40" s="165">
        <f>B34-B39</f>
        <v>59</v>
      </c>
      <c r="C40" s="165"/>
      <c r="D40" s="165">
        <f>D34-D39</f>
        <v>31</v>
      </c>
    </row>
    <row r="41" spans="1:4" ht="18" customHeight="1" x14ac:dyDescent="0.3">
      <c r="A41" s="162" t="s">
        <v>683</v>
      </c>
      <c r="B41" s="165">
        <f>B29+B40</f>
        <v>1912952</v>
      </c>
      <c r="C41" s="165"/>
      <c r="D41" s="165">
        <f>D29+D40</f>
        <v>-6575500</v>
      </c>
    </row>
    <row r="42" spans="1:4" ht="18" customHeight="1" x14ac:dyDescent="0.3">
      <c r="A42" s="163" t="s">
        <v>684</v>
      </c>
      <c r="B42" s="164"/>
      <c r="C42" s="164"/>
      <c r="D42" s="164"/>
    </row>
    <row r="43" spans="1:4" ht="18" customHeight="1" x14ac:dyDescent="0.3">
      <c r="A43" s="163" t="s">
        <v>685</v>
      </c>
      <c r="B43" s="164"/>
      <c r="C43" s="164"/>
      <c r="D43" s="164"/>
    </row>
    <row r="44" spans="1:4" ht="18" customHeight="1" x14ac:dyDescent="0.3">
      <c r="A44" s="162" t="s">
        <v>686</v>
      </c>
      <c r="B44" s="165">
        <f>SUM(B42:B43)</f>
        <v>0</v>
      </c>
      <c r="C44" s="165"/>
      <c r="D44" s="165">
        <f>SUM(D42:D43)</f>
        <v>0</v>
      </c>
    </row>
    <row r="45" spans="1:4" ht="18" customHeight="1" x14ac:dyDescent="0.3">
      <c r="A45" s="162" t="s">
        <v>687</v>
      </c>
      <c r="B45" s="165"/>
      <c r="C45" s="165"/>
      <c r="D45" s="165"/>
    </row>
    <row r="46" spans="1:4" ht="18" customHeight="1" x14ac:dyDescent="0.3">
      <c r="A46" s="162" t="s">
        <v>688</v>
      </c>
      <c r="B46" s="165">
        <f>SUM(B44-B45)</f>
        <v>0</v>
      </c>
      <c r="C46" s="165"/>
      <c r="D46" s="165">
        <f>SUM(D44-D45)</f>
        <v>0</v>
      </c>
    </row>
    <row r="47" spans="1:4" ht="18" customHeight="1" x14ac:dyDescent="0.3">
      <c r="A47" s="162" t="s">
        <v>689</v>
      </c>
      <c r="B47" s="165">
        <f>B41+B46</f>
        <v>1912952</v>
      </c>
      <c r="C47" s="165">
        <f>C41+C46</f>
        <v>0</v>
      </c>
      <c r="D47" s="165">
        <f>D41+D46</f>
        <v>-6575500</v>
      </c>
    </row>
    <row r="48" spans="1:4" ht="18" customHeight="1" x14ac:dyDescent="0.3"/>
    <row r="49" spans="1:1" ht="18" customHeight="1" x14ac:dyDescent="0.3">
      <c r="A49" s="222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&amp;L&amp;"-,Félkövér"Fertőboz Község Önkormányzata &amp;C&amp;"-,Félkövér"2020.évi Zárszámadás &amp;R&amp;"-,Félkövér"10.melléklet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</vt:i4>
      </vt:variant>
    </vt:vector>
  </HeadingPairs>
  <TitlesOfParts>
    <vt:vector size="17" baseType="lpstr">
      <vt:lpstr>kiemelt ei</vt:lpstr>
      <vt:lpstr>bevételek</vt:lpstr>
      <vt:lpstr>Kiadások</vt:lpstr>
      <vt:lpstr>beruházások felújítások</vt:lpstr>
      <vt:lpstr>szociális és átadott</vt:lpstr>
      <vt:lpstr>MŰK-FELH</vt:lpstr>
      <vt:lpstr>létszám</vt:lpstr>
      <vt:lpstr>pénzmaradvány</vt:lpstr>
      <vt:lpstr>eredménykimutatás</vt:lpstr>
      <vt:lpstr>mérleg</vt:lpstr>
      <vt:lpstr>KÖZVETETT</vt:lpstr>
      <vt:lpstr>Gördülő</vt:lpstr>
      <vt:lpstr>kataszteri napló</vt:lpstr>
      <vt:lpstr>12</vt:lpstr>
      <vt:lpstr>12.2</vt:lpstr>
      <vt:lpstr>bevételek!Nyomtatási_terület</vt:lpstr>
      <vt:lpstr>KÖZVETETT!Nyomtatási_terület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2021-05-17T05:50:46Z</cp:lastPrinted>
  <dcterms:created xsi:type="dcterms:W3CDTF">2014-01-03T21:48:14Z</dcterms:created>
  <dcterms:modified xsi:type="dcterms:W3CDTF">2021-05-25T09:54:40Z</dcterms:modified>
</cp:coreProperties>
</file>