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SP\Desktop\Munka\2021\06 június\"/>
    </mc:Choice>
  </mc:AlternateContent>
  <xr:revisionPtr revIDLastSave="0" documentId="8_{AAB5FB9D-CCCA-485C-8F91-BF647AA8BC96}" xr6:coauthVersionLast="47" xr6:coauthVersionMax="47" xr10:uidLastSave="{00000000-0000-0000-0000-000000000000}"/>
  <bookViews>
    <workbookView xWindow="-120" yWindow="-120" windowWidth="29040" windowHeight="15840" tabRatio="1000"/>
  </bookViews>
  <sheets>
    <sheet name="1.melléklet" sheetId="1" r:id="rId1"/>
    <sheet name="1_A melléklet" sheetId="2" r:id="rId2"/>
    <sheet name="1_B_MELLÉKLET" sheetId="3" r:id="rId3"/>
    <sheet name="2. melléklet" sheetId="4" r:id="rId4"/>
    <sheet name="3. melléklet" sheetId="5" r:id="rId5"/>
    <sheet name="4_.melléklet" sheetId="6" r:id="rId6"/>
    <sheet name="5.  melléklet" sheetId="7" r:id="rId7"/>
    <sheet name="6.melléket" sheetId="8" r:id="rId8"/>
    <sheet name="7. melléklet" sheetId="9" r:id="rId9"/>
    <sheet name="8. melléklet Önkormányzat" sheetId="10" r:id="rId10"/>
    <sheet name="9.  melléklet Hivatal" sheetId="11" r:id="rId11"/>
    <sheet name="10. melléklet Isaszegi Héts" sheetId="12" r:id="rId12"/>
    <sheet name="11.  melléklet Isaszegi Bóbi" sheetId="13" r:id="rId13"/>
    <sheet name="12. mell. Isaszegi Humánszol" sheetId="14" r:id="rId14"/>
    <sheet name="13.  mellékletMűvelődési ház" sheetId="15" r:id="rId15"/>
    <sheet name="14. melléklet Könyvtár" sheetId="16" r:id="rId16"/>
    <sheet name="15.melléklet IVÜSZ" sheetId="17" r:id="rId17"/>
    <sheet name="16. melléklet Bölcsőde" sheetId="25" r:id="rId18"/>
    <sheet name="17. melléklet" sheetId="18" r:id="rId19"/>
    <sheet name="18. melléklet" sheetId="19" r:id="rId20"/>
    <sheet name="19.melléklet" sheetId="20" r:id="rId21"/>
    <sheet name="20. melléklet" sheetId="21" r:id="rId22"/>
    <sheet name="21. melléklet" sheetId="22" r:id="rId23"/>
    <sheet name="22.melléklet" sheetId="23" r:id="rId24"/>
    <sheet name="1. függelék" sheetId="24" r:id="rId25"/>
  </sheets>
  <definedNames>
    <definedName name="Excel_BuiltIn_Print_Area" localSheetId="1">'1_A melléklet'!$A$1:$G$60</definedName>
    <definedName name="Excel_BuiltIn_Print_Area" localSheetId="2">'1_B_MELLÉKLET'!$A$1:$G$42</definedName>
    <definedName name="Excel_BuiltIn_Print_Area" localSheetId="18">'17. melléklet'!$A$1:$E$22</definedName>
    <definedName name="Excel_BuiltIn_Print_Area" localSheetId="5">'4_.melléklet'!$A$1:$F$13</definedName>
    <definedName name="_xlnm.Print_Area" localSheetId="0">'1.melléklet'!$A$2:$I$83</definedName>
    <definedName name="_xlnm.Print_Area" localSheetId="1">'1_A melléklet'!$A$1:$F$60</definedName>
    <definedName name="_xlnm.Print_Area" localSheetId="2">'1_B_MELLÉKLET'!$A$1:$F$42</definedName>
    <definedName name="_xlnm.Print_Area" localSheetId="13">'12. mell. Isaszegi Humánszol'!$A$1:$F$89</definedName>
    <definedName name="_xlnm.Print_Area" localSheetId="18">'17. melléklet'!$A$1:$E$23</definedName>
    <definedName name="_xlnm.Print_Area" localSheetId="21">'20. melléklet'!$A$1:$E$12</definedName>
    <definedName name="_xlnm.Print_Area" localSheetId="22">'21. melléklet'!$A$1:$P$126</definedName>
    <definedName name="_xlnm.Print_Area" localSheetId="5">'4_.melléklet'!$A$1:$F$29</definedName>
    <definedName name="_xlnm.Print_Area" localSheetId="7">'6.melléket'!$A$2:$D$18</definedName>
  </definedNames>
  <calcPr calcId="191029"/>
</workbook>
</file>

<file path=xl/calcChain.xml><?xml version="1.0" encoding="utf-8"?>
<calcChain xmlns="http://schemas.openxmlformats.org/spreadsheetml/2006/main">
  <c r="C31" i="2" l="1"/>
  <c r="D70" i="1"/>
  <c r="F18" i="6"/>
  <c r="C91" i="17"/>
  <c r="C89" i="17"/>
  <c r="C87" i="17"/>
  <c r="C86" i="16"/>
  <c r="C88" i="15"/>
  <c r="C86" i="14"/>
  <c r="C85" i="14"/>
  <c r="C86" i="13"/>
  <c r="C88" i="13"/>
  <c r="C92" i="10"/>
  <c r="C90" i="10"/>
  <c r="C88" i="10"/>
  <c r="C86" i="10"/>
  <c r="E17" i="3"/>
  <c r="D17" i="3"/>
  <c r="G7" i="3"/>
  <c r="G8" i="3"/>
  <c r="G9" i="3"/>
  <c r="G10" i="3"/>
  <c r="G12" i="3"/>
  <c r="G13" i="3"/>
  <c r="G15" i="3"/>
  <c r="G19" i="3"/>
  <c r="G20" i="3"/>
  <c r="G21" i="3"/>
  <c r="G26" i="3"/>
  <c r="G27" i="3"/>
  <c r="G29" i="3"/>
  <c r="G30" i="3"/>
  <c r="G31" i="3"/>
  <c r="G33" i="3"/>
  <c r="G35" i="3"/>
  <c r="G36" i="3"/>
  <c r="G38" i="3"/>
  <c r="G39" i="3"/>
  <c r="G40" i="3"/>
  <c r="G42" i="3"/>
  <c r="D79" i="1"/>
  <c r="E79" i="1"/>
  <c r="E81" i="1"/>
  <c r="F79" i="1"/>
  <c r="E43" i="10"/>
  <c r="D10" i="10"/>
  <c r="O104" i="22"/>
  <c r="O105" i="22"/>
  <c r="C44" i="10"/>
  <c r="B19" i="18"/>
  <c r="P62" i="22"/>
  <c r="I21" i="1"/>
  <c r="I20" i="1"/>
  <c r="H21" i="1"/>
  <c r="H20" i="1"/>
  <c r="G21" i="1"/>
  <c r="G20" i="1"/>
  <c r="G62" i="1"/>
  <c r="I54" i="1"/>
  <c r="I55" i="1"/>
  <c r="I56" i="1"/>
  <c r="I59" i="1"/>
  <c r="I61" i="1"/>
  <c r="I63" i="1"/>
  <c r="I64" i="1"/>
  <c r="I65" i="1"/>
  <c r="I67" i="1"/>
  <c r="I68" i="1"/>
  <c r="I69" i="1"/>
  <c r="I71" i="1"/>
  <c r="I73" i="1"/>
  <c r="I75" i="1"/>
  <c r="H54" i="1"/>
  <c r="H55" i="1"/>
  <c r="H56" i="1"/>
  <c r="H59" i="1"/>
  <c r="H61" i="1"/>
  <c r="H64" i="1"/>
  <c r="H65" i="1"/>
  <c r="H67" i="1"/>
  <c r="H68" i="1"/>
  <c r="H69" i="1"/>
  <c r="I62" i="1"/>
  <c r="H71" i="1"/>
  <c r="H73" i="1"/>
  <c r="H75" i="1"/>
  <c r="G54" i="1"/>
  <c r="G55" i="1"/>
  <c r="G56" i="1"/>
  <c r="G59" i="1"/>
  <c r="G61" i="1"/>
  <c r="G64" i="1"/>
  <c r="G65" i="1"/>
  <c r="G67" i="1"/>
  <c r="G68" i="1"/>
  <c r="G69" i="1"/>
  <c r="G71" i="1"/>
  <c r="G73" i="1"/>
  <c r="G75" i="1"/>
  <c r="G36" i="1"/>
  <c r="H36" i="1"/>
  <c r="I36" i="1"/>
  <c r="G34" i="1"/>
  <c r="H34" i="1"/>
  <c r="I34" i="1"/>
  <c r="G31" i="1"/>
  <c r="H31" i="1"/>
  <c r="I31" i="1"/>
  <c r="G18" i="1"/>
  <c r="H18" i="1"/>
  <c r="I18" i="1"/>
  <c r="I8" i="1"/>
  <c r="I9" i="1"/>
  <c r="I10" i="1"/>
  <c r="I11" i="1"/>
  <c r="I12" i="1"/>
  <c r="I19" i="1"/>
  <c r="I22" i="1"/>
  <c r="I23" i="1"/>
  <c r="I24" i="1"/>
  <c r="I29" i="1"/>
  <c r="I33" i="1"/>
  <c r="I35" i="1"/>
  <c r="I37" i="1"/>
  <c r="H8" i="1"/>
  <c r="H9" i="1"/>
  <c r="H10" i="1"/>
  <c r="H11" i="1"/>
  <c r="H6" i="1"/>
  <c r="H12" i="1"/>
  <c r="H15" i="1"/>
  <c r="H19" i="1"/>
  <c r="H22" i="1"/>
  <c r="H23" i="1"/>
  <c r="H24" i="1"/>
  <c r="H28" i="1"/>
  <c r="H33" i="1"/>
  <c r="H35" i="1"/>
  <c r="H37" i="1"/>
  <c r="G8" i="1"/>
  <c r="G9" i="1"/>
  <c r="G10" i="1"/>
  <c r="G11" i="1"/>
  <c r="G12" i="1"/>
  <c r="G15" i="1"/>
  <c r="I15" i="1"/>
  <c r="G19" i="1"/>
  <c r="G22" i="1"/>
  <c r="G23" i="1"/>
  <c r="G24" i="1"/>
  <c r="G27" i="1"/>
  <c r="I27" i="1"/>
  <c r="G28" i="1"/>
  <c r="I28" i="1"/>
  <c r="G29" i="1"/>
  <c r="G33" i="1"/>
  <c r="G35" i="1"/>
  <c r="G37" i="1"/>
  <c r="E75" i="10"/>
  <c r="D55" i="10"/>
  <c r="D56" i="10"/>
  <c r="D57" i="10"/>
  <c r="D59" i="10"/>
  <c r="D60" i="10"/>
  <c r="D62" i="10"/>
  <c r="D65" i="10"/>
  <c r="D66" i="10"/>
  <c r="D65" i="1"/>
  <c r="D27" i="3"/>
  <c r="D68" i="10"/>
  <c r="D69" i="10"/>
  <c r="D70" i="10"/>
  <c r="D72" i="10"/>
  <c r="D74" i="10"/>
  <c r="D73" i="1"/>
  <c r="D76" i="10"/>
  <c r="D80" i="10"/>
  <c r="D81" i="10"/>
  <c r="D54" i="10"/>
  <c r="E53" i="10"/>
  <c r="E52" i="10"/>
  <c r="D41" i="16"/>
  <c r="D20" i="6"/>
  <c r="D8" i="6"/>
  <c r="D23" i="6"/>
  <c r="D28" i="6"/>
  <c r="E8" i="6"/>
  <c r="F5" i="6"/>
  <c r="F6" i="6"/>
  <c r="F7" i="6"/>
  <c r="F9" i="6"/>
  <c r="F10" i="6"/>
  <c r="F11" i="6"/>
  <c r="F13" i="6"/>
  <c r="F14" i="6"/>
  <c r="F15" i="6"/>
  <c r="F16" i="6"/>
  <c r="F17" i="6"/>
  <c r="F19" i="6"/>
  <c r="F21" i="6"/>
  <c r="F24" i="6"/>
  <c r="F25" i="6"/>
  <c r="F26" i="6"/>
  <c r="F27" i="6"/>
  <c r="F4" i="6"/>
  <c r="F8" i="6"/>
  <c r="C19" i="2"/>
  <c r="F80" i="24"/>
  <c r="C20" i="6"/>
  <c r="E64" i="10"/>
  <c r="E12" i="6"/>
  <c r="F12" i="6"/>
  <c r="C76" i="10"/>
  <c r="C43" i="10"/>
  <c r="F6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1" i="24"/>
  <c r="F7" i="24"/>
  <c r="E40" i="24"/>
  <c r="E38" i="24"/>
  <c r="E15" i="24"/>
  <c r="E9" i="24"/>
  <c r="E6" i="24"/>
  <c r="E39" i="24"/>
  <c r="E75" i="24"/>
  <c r="E53" i="24"/>
  <c r="D80" i="1"/>
  <c r="E80" i="1"/>
  <c r="C80" i="1"/>
  <c r="G80" i="1"/>
  <c r="H80" i="1"/>
  <c r="I80" i="1"/>
  <c r="C79" i="1"/>
  <c r="G79" i="1"/>
  <c r="H79" i="1"/>
  <c r="I79" i="1"/>
  <c r="C79" i="24"/>
  <c r="C80" i="24"/>
  <c r="O30" i="22"/>
  <c r="D30" i="22"/>
  <c r="O31" i="22"/>
  <c r="G31" i="22"/>
  <c r="O32" i="22"/>
  <c r="D32" i="22"/>
  <c r="O33" i="22"/>
  <c r="P33" i="22"/>
  <c r="C11" i="20"/>
  <c r="D11" i="20"/>
  <c r="C51" i="2"/>
  <c r="D53" i="1"/>
  <c r="D43" i="2"/>
  <c r="E53" i="1"/>
  <c r="E43" i="2"/>
  <c r="E52" i="1"/>
  <c r="E51" i="1"/>
  <c r="C26" i="1"/>
  <c r="C24" i="2"/>
  <c r="C25" i="1"/>
  <c r="F26" i="1"/>
  <c r="F24" i="2"/>
  <c r="E26" i="1"/>
  <c r="E24" i="2"/>
  <c r="D26" i="1"/>
  <c r="D24" i="2"/>
  <c r="C53" i="1"/>
  <c r="C53" i="24"/>
  <c r="C52" i="1"/>
  <c r="C42" i="2"/>
  <c r="F8" i="4"/>
  <c r="C51" i="1"/>
  <c r="G51" i="1"/>
  <c r="D62" i="24"/>
  <c r="D50" i="24"/>
  <c r="D6" i="24"/>
  <c r="E13" i="24"/>
  <c r="D13" i="24"/>
  <c r="D18" i="24"/>
  <c r="E19" i="24"/>
  <c r="E18" i="24"/>
  <c r="D20" i="24"/>
  <c r="E20" i="24"/>
  <c r="E27" i="24"/>
  <c r="D28" i="24"/>
  <c r="D25" i="24"/>
  <c r="E28" i="24"/>
  <c r="E30" i="24"/>
  <c r="E25" i="24"/>
  <c r="D31" i="24"/>
  <c r="E31" i="24"/>
  <c r="E34" i="24"/>
  <c r="D35" i="24"/>
  <c r="D34" i="24"/>
  <c r="D36" i="24"/>
  <c r="E36" i="24"/>
  <c r="D43" i="24"/>
  <c r="E43" i="24"/>
  <c r="E55" i="24"/>
  <c r="E57" i="24"/>
  <c r="E50" i="24"/>
  <c r="E62" i="24"/>
  <c r="E65" i="24"/>
  <c r="E68" i="24"/>
  <c r="E71" i="24"/>
  <c r="E73" i="24"/>
  <c r="D74" i="24"/>
  <c r="E74" i="24"/>
  <c r="C30" i="1"/>
  <c r="H30" i="1"/>
  <c r="C29" i="1"/>
  <c r="H29" i="1"/>
  <c r="C27" i="1"/>
  <c r="H27" i="1"/>
  <c r="C17" i="1"/>
  <c r="H17" i="1"/>
  <c r="C16" i="1"/>
  <c r="C16" i="24"/>
  <c r="C14" i="1"/>
  <c r="G14" i="1"/>
  <c r="C85" i="25"/>
  <c r="C86" i="25"/>
  <c r="C74" i="25"/>
  <c r="F62" i="25"/>
  <c r="E62" i="25"/>
  <c r="D62" i="25"/>
  <c r="C62" i="25"/>
  <c r="C57" i="25"/>
  <c r="C50" i="25"/>
  <c r="F50" i="25"/>
  <c r="F77" i="25"/>
  <c r="E50" i="25"/>
  <c r="E72" i="25"/>
  <c r="D50" i="25"/>
  <c r="D45" i="25"/>
  <c r="C38" i="25"/>
  <c r="C36" i="25"/>
  <c r="F33" i="25"/>
  <c r="E33" i="25"/>
  <c r="D33" i="25"/>
  <c r="C33" i="25"/>
  <c r="F27" i="25"/>
  <c r="E27" i="25"/>
  <c r="D27" i="25"/>
  <c r="C27" i="25"/>
  <c r="O90" i="22"/>
  <c r="F90" i="22"/>
  <c r="F22" i="25"/>
  <c r="E22" i="25"/>
  <c r="D22" i="25"/>
  <c r="C22" i="25"/>
  <c r="F20" i="25"/>
  <c r="E20" i="25"/>
  <c r="D20" i="25"/>
  <c r="C20" i="25"/>
  <c r="F15" i="25"/>
  <c r="E15" i="25"/>
  <c r="D15" i="25"/>
  <c r="D41" i="25"/>
  <c r="D46" i="25"/>
  <c r="C15" i="25"/>
  <c r="F8" i="25"/>
  <c r="F41" i="25"/>
  <c r="E8" i="25"/>
  <c r="E41" i="25"/>
  <c r="D8" i="25"/>
  <c r="C8" i="25"/>
  <c r="C41" i="25"/>
  <c r="D24" i="10"/>
  <c r="C86" i="11"/>
  <c r="C87" i="11"/>
  <c r="C89" i="11"/>
  <c r="C19" i="24"/>
  <c r="C18" i="24"/>
  <c r="C67" i="24"/>
  <c r="C73" i="24"/>
  <c r="C7" i="1"/>
  <c r="G7" i="1"/>
  <c r="I7" i="1"/>
  <c r="D7" i="1"/>
  <c r="D7" i="2"/>
  <c r="E7" i="1"/>
  <c r="C8" i="1"/>
  <c r="D8" i="1"/>
  <c r="D8" i="2"/>
  <c r="E8" i="1"/>
  <c r="E9" i="1"/>
  <c r="E9" i="2"/>
  <c r="F9" i="1"/>
  <c r="F9" i="2"/>
  <c r="C10" i="1"/>
  <c r="D10" i="1"/>
  <c r="D10" i="2"/>
  <c r="E10" i="1"/>
  <c r="C11" i="1"/>
  <c r="D11" i="1"/>
  <c r="D11" i="2"/>
  <c r="E11" i="1"/>
  <c r="E11" i="2"/>
  <c r="C12" i="1"/>
  <c r="C12" i="2"/>
  <c r="C12" i="4"/>
  <c r="E12" i="1"/>
  <c r="D14" i="1"/>
  <c r="E14" i="1"/>
  <c r="C15" i="1"/>
  <c r="C15" i="24"/>
  <c r="D15" i="1"/>
  <c r="D15" i="2"/>
  <c r="E15" i="1"/>
  <c r="D16" i="1"/>
  <c r="E16" i="1"/>
  <c r="D17" i="1"/>
  <c r="E17" i="1"/>
  <c r="E13" i="1"/>
  <c r="C19" i="1"/>
  <c r="D19" i="1"/>
  <c r="E19" i="1"/>
  <c r="E18" i="1"/>
  <c r="E21" i="1"/>
  <c r="E19" i="2"/>
  <c r="C22" i="1"/>
  <c r="D22" i="1"/>
  <c r="E22" i="1"/>
  <c r="E20" i="2"/>
  <c r="C23" i="1"/>
  <c r="C23" i="24"/>
  <c r="D23" i="1"/>
  <c r="D21" i="2"/>
  <c r="E23" i="1"/>
  <c r="E21" i="2"/>
  <c r="E24" i="1"/>
  <c r="C27" i="24"/>
  <c r="D27" i="1"/>
  <c r="D25" i="2"/>
  <c r="E27" i="1"/>
  <c r="C28" i="1"/>
  <c r="D28" i="1"/>
  <c r="D26" i="2"/>
  <c r="E28" i="1"/>
  <c r="E26" i="2"/>
  <c r="D29" i="1"/>
  <c r="D27" i="2"/>
  <c r="E29" i="1"/>
  <c r="E27" i="2"/>
  <c r="D30" i="1"/>
  <c r="D28" i="2"/>
  <c r="E30" i="1"/>
  <c r="E31" i="1"/>
  <c r="E8" i="3"/>
  <c r="C32" i="1"/>
  <c r="C33" i="1"/>
  <c r="C33" i="24"/>
  <c r="D33" i="1"/>
  <c r="C35" i="1"/>
  <c r="D35" i="1"/>
  <c r="D34" i="1"/>
  <c r="D29" i="2"/>
  <c r="E35" i="1"/>
  <c r="C37" i="24"/>
  <c r="D37" i="1"/>
  <c r="D36" i="1"/>
  <c r="E37" i="1"/>
  <c r="E36" i="1"/>
  <c r="D38" i="1"/>
  <c r="D13" i="3"/>
  <c r="E38" i="1"/>
  <c r="E40" i="1"/>
  <c r="D41" i="1"/>
  <c r="E41" i="1"/>
  <c r="E43" i="1"/>
  <c r="D42" i="1"/>
  <c r="E42" i="1"/>
  <c r="C54" i="1"/>
  <c r="D54" i="1"/>
  <c r="D44" i="2"/>
  <c r="E54" i="1"/>
  <c r="E44" i="2"/>
  <c r="C55" i="1"/>
  <c r="D55" i="1"/>
  <c r="E55" i="1"/>
  <c r="E45" i="2"/>
  <c r="C56" i="1"/>
  <c r="C56" i="24"/>
  <c r="D56" i="1"/>
  <c r="D46" i="2"/>
  <c r="E56" i="1"/>
  <c r="E46" i="2"/>
  <c r="C58" i="1"/>
  <c r="C58" i="24"/>
  <c r="D58" i="1"/>
  <c r="E58" i="1"/>
  <c r="C59" i="1"/>
  <c r="D59" i="1"/>
  <c r="D49" i="2"/>
  <c r="E59" i="1"/>
  <c r="E49" i="2"/>
  <c r="E60" i="1"/>
  <c r="E47" i="2"/>
  <c r="C61" i="1"/>
  <c r="D64" i="1"/>
  <c r="D26" i="3"/>
  <c r="E64" i="1"/>
  <c r="C65" i="1"/>
  <c r="E65" i="1"/>
  <c r="D67" i="1"/>
  <c r="D29" i="3"/>
  <c r="E67" i="1"/>
  <c r="E29" i="3"/>
  <c r="C68" i="1"/>
  <c r="C68" i="24"/>
  <c r="D68" i="1"/>
  <c r="D30" i="3"/>
  <c r="E68" i="1"/>
  <c r="E30" i="3"/>
  <c r="C69" i="1"/>
  <c r="D69" i="1"/>
  <c r="D31" i="3"/>
  <c r="E69" i="1"/>
  <c r="E31" i="3"/>
  <c r="C70" i="1"/>
  <c r="C70" i="24"/>
  <c r="E70" i="1"/>
  <c r="C71" i="1"/>
  <c r="C71" i="24"/>
  <c r="D71" i="1"/>
  <c r="E71" i="1"/>
  <c r="C73" i="1"/>
  <c r="E73" i="1"/>
  <c r="E75" i="1"/>
  <c r="E7" i="2"/>
  <c r="E6" i="2"/>
  <c r="E8" i="2"/>
  <c r="E10" i="2"/>
  <c r="E12" i="2"/>
  <c r="C14" i="2"/>
  <c r="C14" i="4"/>
  <c r="D14" i="2"/>
  <c r="E14" i="2"/>
  <c r="C15" i="2"/>
  <c r="C15" i="4"/>
  <c r="C16" i="2"/>
  <c r="C16" i="4"/>
  <c r="C13" i="4"/>
  <c r="D16" i="2"/>
  <c r="E16" i="2"/>
  <c r="C17" i="2"/>
  <c r="C17" i="4"/>
  <c r="D17" i="2"/>
  <c r="D13" i="2"/>
  <c r="E17" i="2"/>
  <c r="E22" i="2"/>
  <c r="C25" i="2"/>
  <c r="C25" i="4"/>
  <c r="E25" i="2"/>
  <c r="C28" i="2"/>
  <c r="C28" i="4"/>
  <c r="E28" i="2"/>
  <c r="C32" i="4"/>
  <c r="D45" i="2"/>
  <c r="D51" i="2"/>
  <c r="E51" i="2"/>
  <c r="C52" i="2"/>
  <c r="D52" i="2"/>
  <c r="E52" i="2"/>
  <c r="F52" i="2"/>
  <c r="C56" i="2"/>
  <c r="C6" i="3"/>
  <c r="C39" i="4"/>
  <c r="E6" i="3"/>
  <c r="G6" i="3"/>
  <c r="E10" i="3"/>
  <c r="F10" i="3"/>
  <c r="E11" i="3"/>
  <c r="G11" i="3"/>
  <c r="E26" i="3"/>
  <c r="E27" i="3"/>
  <c r="C29" i="3"/>
  <c r="F44" i="4"/>
  <c r="C30" i="3"/>
  <c r="F45" i="4"/>
  <c r="C33" i="3"/>
  <c r="D33" i="3"/>
  <c r="E33" i="3"/>
  <c r="F33" i="3"/>
  <c r="C34" i="3"/>
  <c r="F48" i="4"/>
  <c r="D34" i="3"/>
  <c r="E34" i="3"/>
  <c r="G34" i="3"/>
  <c r="F34" i="3"/>
  <c r="C38" i="3"/>
  <c r="C40" i="3"/>
  <c r="C8" i="12"/>
  <c r="D8" i="12"/>
  <c r="E8" i="12"/>
  <c r="F8" i="12"/>
  <c r="C15" i="12"/>
  <c r="D15" i="12"/>
  <c r="E15" i="12"/>
  <c r="F15" i="12"/>
  <c r="C20" i="12"/>
  <c r="D20" i="12"/>
  <c r="E20" i="12"/>
  <c r="F20" i="12"/>
  <c r="C22" i="12"/>
  <c r="D22" i="12"/>
  <c r="E22" i="12"/>
  <c r="F22" i="12"/>
  <c r="C27" i="12"/>
  <c r="D27" i="12"/>
  <c r="E27" i="12"/>
  <c r="C33" i="12"/>
  <c r="C36" i="12"/>
  <c r="D36" i="12"/>
  <c r="E36" i="12"/>
  <c r="F36" i="12"/>
  <c r="C38" i="12"/>
  <c r="D38" i="12"/>
  <c r="E38" i="12"/>
  <c r="F38" i="12"/>
  <c r="C41" i="12"/>
  <c r="D41" i="12"/>
  <c r="F41" i="12"/>
  <c r="D45" i="12"/>
  <c r="D46" i="12"/>
  <c r="D50" i="12"/>
  <c r="E50" i="12"/>
  <c r="F50" i="12"/>
  <c r="C57" i="12"/>
  <c r="C50" i="12"/>
  <c r="C77" i="12"/>
  <c r="C42" i="12"/>
  <c r="C62" i="12"/>
  <c r="D62" i="12"/>
  <c r="E62" i="12"/>
  <c r="F62" i="12"/>
  <c r="C74" i="12"/>
  <c r="C8" i="13"/>
  <c r="D8" i="13"/>
  <c r="E8" i="13"/>
  <c r="F8" i="13"/>
  <c r="C15" i="13"/>
  <c r="D15" i="13"/>
  <c r="E15" i="13"/>
  <c r="F15" i="13"/>
  <c r="C20" i="13"/>
  <c r="D20" i="13"/>
  <c r="E20" i="13"/>
  <c r="F20" i="13"/>
  <c r="C22" i="13"/>
  <c r="D22" i="13"/>
  <c r="E22" i="13"/>
  <c r="F22" i="13"/>
  <c r="C27" i="13"/>
  <c r="D27" i="13"/>
  <c r="E27" i="13"/>
  <c r="F27" i="13"/>
  <c r="C33" i="13"/>
  <c r="D33" i="13"/>
  <c r="E33" i="13"/>
  <c r="F33" i="13"/>
  <c r="C36" i="13"/>
  <c r="D36" i="13"/>
  <c r="E36" i="13"/>
  <c r="F36" i="13"/>
  <c r="C38" i="13"/>
  <c r="D38" i="13"/>
  <c r="E38" i="13"/>
  <c r="F38" i="13"/>
  <c r="C41" i="13"/>
  <c r="D41" i="13"/>
  <c r="E41" i="13"/>
  <c r="F41" i="13"/>
  <c r="D45" i="13"/>
  <c r="D46" i="13"/>
  <c r="D50" i="13"/>
  <c r="E50" i="13"/>
  <c r="F50" i="13"/>
  <c r="C57" i="13"/>
  <c r="C50" i="13"/>
  <c r="C62" i="13"/>
  <c r="D62" i="13"/>
  <c r="E62" i="13"/>
  <c r="F62" i="13"/>
  <c r="C74" i="13"/>
  <c r="C8" i="14"/>
  <c r="D8" i="14"/>
  <c r="E8" i="14"/>
  <c r="E41" i="14"/>
  <c r="F8" i="14"/>
  <c r="C15" i="14"/>
  <c r="D15" i="14"/>
  <c r="E15" i="14"/>
  <c r="F15" i="14"/>
  <c r="C20" i="14"/>
  <c r="D20" i="14"/>
  <c r="E20" i="14"/>
  <c r="F20" i="14"/>
  <c r="C22" i="14"/>
  <c r="D22" i="14"/>
  <c r="E22" i="14"/>
  <c r="F22" i="14"/>
  <c r="C27" i="14"/>
  <c r="O77" i="22"/>
  <c r="F77" i="22"/>
  <c r="D27" i="14"/>
  <c r="E27" i="14"/>
  <c r="F27" i="14"/>
  <c r="C33" i="14"/>
  <c r="D33" i="14"/>
  <c r="E33" i="14"/>
  <c r="F33" i="14"/>
  <c r="C36" i="14"/>
  <c r="C38" i="14"/>
  <c r="C41" i="14"/>
  <c r="D45" i="14"/>
  <c r="D50" i="14"/>
  <c r="D72" i="14"/>
  <c r="E50" i="14"/>
  <c r="F50" i="14"/>
  <c r="C57" i="14"/>
  <c r="C50" i="14"/>
  <c r="C72" i="14"/>
  <c r="C62" i="14"/>
  <c r="D62" i="14"/>
  <c r="E62" i="14"/>
  <c r="F62" i="14"/>
  <c r="C74" i="14"/>
  <c r="C8" i="15"/>
  <c r="D8" i="15"/>
  <c r="E8" i="15"/>
  <c r="F8" i="15"/>
  <c r="C15" i="15"/>
  <c r="D15" i="15"/>
  <c r="E15" i="15"/>
  <c r="F15" i="15"/>
  <c r="C20" i="15"/>
  <c r="D20" i="15"/>
  <c r="E20" i="15"/>
  <c r="F20" i="15"/>
  <c r="C22" i="15"/>
  <c r="D22" i="15"/>
  <c r="E22" i="15"/>
  <c r="F22" i="15"/>
  <c r="C27" i="15"/>
  <c r="O80" i="22"/>
  <c r="D27" i="15"/>
  <c r="E27" i="15"/>
  <c r="F27" i="15"/>
  <c r="C33" i="15"/>
  <c r="D33" i="15"/>
  <c r="E33" i="15"/>
  <c r="F33" i="15"/>
  <c r="C36" i="15"/>
  <c r="D36" i="15"/>
  <c r="E36" i="15"/>
  <c r="F36" i="15"/>
  <c r="C38" i="15"/>
  <c r="D38" i="15"/>
  <c r="E38" i="15"/>
  <c r="F38" i="15"/>
  <c r="D45" i="15"/>
  <c r="D50" i="15"/>
  <c r="E50" i="15"/>
  <c r="F50" i="15"/>
  <c r="C57" i="15"/>
  <c r="C50" i="15"/>
  <c r="C77" i="15"/>
  <c r="C42" i="15"/>
  <c r="C62" i="15"/>
  <c r="D62" i="15"/>
  <c r="E62" i="15"/>
  <c r="F62" i="15"/>
  <c r="C74" i="15"/>
  <c r="D74" i="15"/>
  <c r="E74" i="15"/>
  <c r="F74" i="15"/>
  <c r="C87" i="15"/>
  <c r="C90" i="15"/>
  <c r="C8" i="16"/>
  <c r="D8" i="16"/>
  <c r="E8" i="16"/>
  <c r="E41" i="16"/>
  <c r="E46" i="16"/>
  <c r="F8" i="16"/>
  <c r="C15" i="16"/>
  <c r="D15" i="16"/>
  <c r="E15" i="16"/>
  <c r="F15" i="16"/>
  <c r="C20" i="16"/>
  <c r="D20" i="16"/>
  <c r="E20" i="16"/>
  <c r="F20" i="16"/>
  <c r="C22" i="16"/>
  <c r="D22" i="16"/>
  <c r="E22" i="16"/>
  <c r="F22" i="16"/>
  <c r="C27" i="16"/>
  <c r="D27" i="16"/>
  <c r="E27" i="16"/>
  <c r="F27" i="16"/>
  <c r="C33" i="16"/>
  <c r="D33" i="16"/>
  <c r="E33" i="16"/>
  <c r="F33" i="16"/>
  <c r="C36" i="16"/>
  <c r="D36" i="16"/>
  <c r="E36" i="16"/>
  <c r="F36" i="16"/>
  <c r="D38" i="16"/>
  <c r="F38" i="16"/>
  <c r="F41" i="16"/>
  <c r="D45" i="16"/>
  <c r="D46" i="16"/>
  <c r="E45" i="16"/>
  <c r="D50" i="16"/>
  <c r="E50" i="16"/>
  <c r="F50" i="16"/>
  <c r="C57" i="16"/>
  <c r="C50" i="16"/>
  <c r="C77" i="16"/>
  <c r="C42" i="16"/>
  <c r="C62" i="16"/>
  <c r="D62" i="16"/>
  <c r="E62" i="16"/>
  <c r="F62" i="16"/>
  <c r="C74" i="16"/>
  <c r="D74" i="16"/>
  <c r="E74" i="16"/>
  <c r="F74" i="16"/>
  <c r="A85" i="16"/>
  <c r="C85" i="16"/>
  <c r="C8" i="17"/>
  <c r="D8" i="17"/>
  <c r="E8" i="17"/>
  <c r="F8" i="17"/>
  <c r="C15" i="17"/>
  <c r="D15" i="17"/>
  <c r="E15" i="17"/>
  <c r="F15" i="17"/>
  <c r="C20" i="17"/>
  <c r="D20" i="17"/>
  <c r="E20" i="17"/>
  <c r="F20" i="17"/>
  <c r="C22" i="17"/>
  <c r="D22" i="17"/>
  <c r="E22" i="17"/>
  <c r="F22" i="17"/>
  <c r="C27" i="17"/>
  <c r="O87" i="22"/>
  <c r="D27" i="17"/>
  <c r="E27" i="17"/>
  <c r="F27" i="17"/>
  <c r="C33" i="17"/>
  <c r="D33" i="17"/>
  <c r="E33" i="17"/>
  <c r="F33" i="17"/>
  <c r="C36" i="17"/>
  <c r="D36" i="17"/>
  <c r="E36" i="17"/>
  <c r="F36" i="17"/>
  <c r="C38" i="17"/>
  <c r="D38" i="17"/>
  <c r="E38" i="17"/>
  <c r="F38" i="17"/>
  <c r="C41" i="17"/>
  <c r="D41" i="17"/>
  <c r="E41" i="17"/>
  <c r="D45" i="17"/>
  <c r="D50" i="17"/>
  <c r="E50" i="17"/>
  <c r="E72" i="17"/>
  <c r="F50" i="17"/>
  <c r="F72" i="17"/>
  <c r="C57" i="17"/>
  <c r="C50" i="17"/>
  <c r="C62" i="17"/>
  <c r="D62" i="17"/>
  <c r="E62" i="17"/>
  <c r="F62" i="17"/>
  <c r="C74" i="17"/>
  <c r="D74" i="17"/>
  <c r="E74" i="17"/>
  <c r="F74" i="17"/>
  <c r="C86" i="17"/>
  <c r="C88" i="17"/>
  <c r="C90" i="17"/>
  <c r="A92" i="17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3" i="18"/>
  <c r="D20" i="18"/>
  <c r="D21" i="18"/>
  <c r="C22" i="18"/>
  <c r="C23" i="18"/>
  <c r="D22" i="18"/>
  <c r="E22" i="18"/>
  <c r="B23" i="18"/>
  <c r="C61" i="10"/>
  <c r="G9" i="19"/>
  <c r="G10" i="19"/>
  <c r="G11" i="19"/>
  <c r="G12" i="19"/>
  <c r="G13" i="19"/>
  <c r="G14" i="19"/>
  <c r="C15" i="19"/>
  <c r="D15" i="19"/>
  <c r="G15" i="19"/>
  <c r="E15" i="19"/>
  <c r="F15" i="19"/>
  <c r="C4" i="20"/>
  <c r="C5" i="20"/>
  <c r="C6" i="20"/>
  <c r="D6" i="20"/>
  <c r="C7" i="20"/>
  <c r="D7" i="20"/>
  <c r="C8" i="20"/>
  <c r="D8" i="20"/>
  <c r="C9" i="20"/>
  <c r="D9" i="20"/>
  <c r="C10" i="20"/>
  <c r="D10" i="20"/>
  <c r="C12" i="20"/>
  <c r="D12" i="20"/>
  <c r="B13" i="20"/>
  <c r="C11" i="21"/>
  <c r="D11" i="21"/>
  <c r="F18" i="4"/>
  <c r="F17" i="4"/>
  <c r="F19" i="4"/>
  <c r="C40" i="4"/>
  <c r="C43" i="4"/>
  <c r="C48" i="4"/>
  <c r="F49" i="4"/>
  <c r="F50" i="4"/>
  <c r="O4" i="22"/>
  <c r="O5" i="22"/>
  <c r="I5" i="22"/>
  <c r="O6" i="22"/>
  <c r="L6" i="22"/>
  <c r="O8" i="22"/>
  <c r="D8" i="22"/>
  <c r="O9" i="22"/>
  <c r="J9" i="22"/>
  <c r="O10" i="22"/>
  <c r="C10" i="22"/>
  <c r="O12" i="22"/>
  <c r="O13" i="22"/>
  <c r="O14" i="22"/>
  <c r="D14" i="22"/>
  <c r="O16" i="22"/>
  <c r="L16" i="22"/>
  <c r="O17" i="22"/>
  <c r="E17" i="22"/>
  <c r="O18" i="22"/>
  <c r="D18" i="22"/>
  <c r="O20" i="22"/>
  <c r="L20" i="22"/>
  <c r="O21" i="22"/>
  <c r="H21" i="22"/>
  <c r="O22" i="22"/>
  <c r="P22" i="22"/>
  <c r="O23" i="22"/>
  <c r="M23" i="22"/>
  <c r="O25" i="22"/>
  <c r="O26" i="22"/>
  <c r="O27" i="22"/>
  <c r="E27" i="22"/>
  <c r="O28" i="22"/>
  <c r="P28" i="22"/>
  <c r="O37" i="22"/>
  <c r="O38" i="22"/>
  <c r="O39" i="22"/>
  <c r="J39" i="22"/>
  <c r="O40" i="22"/>
  <c r="D40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P44" i="22"/>
  <c r="O45" i="22"/>
  <c r="O46" i="22"/>
  <c r="K46" i="22"/>
  <c r="O47" i="22"/>
  <c r="L47" i="22"/>
  <c r="P51" i="22"/>
  <c r="O52" i="22"/>
  <c r="G52" i="22"/>
  <c r="P53" i="22"/>
  <c r="P57" i="22"/>
  <c r="O60" i="22"/>
  <c r="C60" i="22"/>
  <c r="O61" i="22"/>
  <c r="E61" i="22"/>
  <c r="C62" i="22"/>
  <c r="D62" i="22"/>
  <c r="E62" i="22"/>
  <c r="F62" i="22"/>
  <c r="G62" i="22"/>
  <c r="H62" i="22"/>
  <c r="I62" i="22"/>
  <c r="J62" i="22"/>
  <c r="K62" i="22"/>
  <c r="L62" i="22"/>
  <c r="M62" i="22"/>
  <c r="N62" i="22"/>
  <c r="O63" i="22"/>
  <c r="P63" i="22"/>
  <c r="O71" i="22"/>
  <c r="P71" i="22"/>
  <c r="O74" i="22"/>
  <c r="P74" i="22"/>
  <c r="O83" i="22"/>
  <c r="G83" i="22"/>
  <c r="P97" i="22"/>
  <c r="P98" i="22"/>
  <c r="L104" i="22"/>
  <c r="P105" i="22"/>
  <c r="P107" i="22"/>
  <c r="P110" i="22"/>
  <c r="P111" i="22"/>
  <c r="P112" i="22"/>
  <c r="O113" i="22"/>
  <c r="P115" i="22"/>
  <c r="P117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B120" i="22"/>
  <c r="G8" i="23"/>
  <c r="G9" i="23"/>
  <c r="G10" i="23"/>
  <c r="G11" i="23"/>
  <c r="G12" i="23"/>
  <c r="G13" i="23"/>
  <c r="C14" i="23"/>
  <c r="D14" i="23"/>
  <c r="D15" i="23"/>
  <c r="E14" i="23"/>
  <c r="E15" i="23"/>
  <c r="E24" i="23"/>
  <c r="F14" i="23"/>
  <c r="F15" i="23"/>
  <c r="F24" i="23"/>
  <c r="G16" i="23"/>
  <c r="G17" i="23"/>
  <c r="G18" i="23"/>
  <c r="G19" i="23"/>
  <c r="G20" i="23"/>
  <c r="G21" i="23"/>
  <c r="G22" i="23"/>
  <c r="C23" i="23"/>
  <c r="D23" i="23"/>
  <c r="E23" i="23"/>
  <c r="F23" i="23"/>
  <c r="F6" i="5"/>
  <c r="F11" i="5"/>
  <c r="C11" i="5"/>
  <c r="D11" i="5"/>
  <c r="E11" i="5"/>
  <c r="D22" i="6"/>
  <c r="F22" i="6"/>
  <c r="E22" i="6"/>
  <c r="C11" i="7"/>
  <c r="C11" i="8"/>
  <c r="C9" i="8"/>
  <c r="C15" i="8"/>
  <c r="C13" i="8"/>
  <c r="C16" i="8"/>
  <c r="E15" i="9"/>
  <c r="E16" i="9"/>
  <c r="E17" i="9"/>
  <c r="E9" i="10"/>
  <c r="F11" i="10"/>
  <c r="F8" i="1"/>
  <c r="C9" i="10"/>
  <c r="O99" i="22"/>
  <c r="D9" i="1"/>
  <c r="D9" i="2"/>
  <c r="F13" i="10"/>
  <c r="F10" i="1"/>
  <c r="F10" i="2"/>
  <c r="F14" i="10"/>
  <c r="F11" i="1"/>
  <c r="F11" i="2"/>
  <c r="F15" i="10"/>
  <c r="F12" i="1"/>
  <c r="F12" i="2"/>
  <c r="C16" i="10"/>
  <c r="D16" i="10"/>
  <c r="E16" i="10"/>
  <c r="F17" i="10"/>
  <c r="F14" i="2"/>
  <c r="F18" i="10"/>
  <c r="F15" i="1"/>
  <c r="F19" i="10"/>
  <c r="F16" i="2"/>
  <c r="F20" i="10"/>
  <c r="F17" i="1"/>
  <c r="C21" i="10"/>
  <c r="O112" i="22"/>
  <c r="D21" i="10"/>
  <c r="E21" i="10"/>
  <c r="F21" i="10"/>
  <c r="F22" i="10"/>
  <c r="F19" i="1"/>
  <c r="F7" i="3"/>
  <c r="E23" i="10"/>
  <c r="F23" i="10"/>
  <c r="F21" i="1"/>
  <c r="F25" i="10"/>
  <c r="F22" i="1"/>
  <c r="F20" i="2"/>
  <c r="F26" i="10"/>
  <c r="F23" i="1"/>
  <c r="F21" i="2"/>
  <c r="D24" i="1"/>
  <c r="D22" i="2"/>
  <c r="F27" i="10"/>
  <c r="F24" i="1"/>
  <c r="F22" i="2"/>
  <c r="C28" i="10"/>
  <c r="D28" i="10"/>
  <c r="E28" i="10"/>
  <c r="F30" i="10"/>
  <c r="F31" i="10"/>
  <c r="F28" i="1"/>
  <c r="F26" i="2"/>
  <c r="F32" i="10"/>
  <c r="F29" i="1"/>
  <c r="F33" i="10"/>
  <c r="F30" i="1"/>
  <c r="C34" i="10"/>
  <c r="D34" i="10"/>
  <c r="E34" i="10"/>
  <c r="F34" i="10"/>
  <c r="F35" i="10"/>
  <c r="F32" i="1"/>
  <c r="F31" i="1"/>
  <c r="F8" i="3"/>
  <c r="F36" i="10"/>
  <c r="C37" i="10"/>
  <c r="O102" i="22"/>
  <c r="F37" i="10"/>
  <c r="F38" i="10"/>
  <c r="F35" i="1"/>
  <c r="F34" i="1"/>
  <c r="F29" i="2"/>
  <c r="D39" i="10"/>
  <c r="E39" i="10"/>
  <c r="F40" i="10"/>
  <c r="F37" i="1"/>
  <c r="F12" i="3"/>
  <c r="F41" i="10"/>
  <c r="F43" i="10"/>
  <c r="F40" i="1"/>
  <c r="F31" i="2"/>
  <c r="F44" i="10"/>
  <c r="F32" i="2"/>
  <c r="F45" i="10"/>
  <c r="E46" i="10"/>
  <c r="F48" i="10"/>
  <c r="F49" i="10"/>
  <c r="F51" i="10"/>
  <c r="D52" i="10"/>
  <c r="D51" i="1"/>
  <c r="D53" i="10"/>
  <c r="D52" i="1"/>
  <c r="D42" i="2"/>
  <c r="F53" i="10"/>
  <c r="F54" i="10"/>
  <c r="F53" i="1"/>
  <c r="F43" i="2"/>
  <c r="F55" i="10"/>
  <c r="F56" i="10"/>
  <c r="F57" i="10"/>
  <c r="F56" i="1"/>
  <c r="F46" i="2"/>
  <c r="E58" i="10"/>
  <c r="E51" i="10"/>
  <c r="F58" i="10"/>
  <c r="F59" i="10"/>
  <c r="F58" i="1"/>
  <c r="F48" i="2"/>
  <c r="F60" i="10"/>
  <c r="F61" i="10"/>
  <c r="F60" i="1"/>
  <c r="F62" i="10"/>
  <c r="F63" i="10"/>
  <c r="F64" i="10"/>
  <c r="C64" i="1"/>
  <c r="F65" i="10"/>
  <c r="F66" i="10"/>
  <c r="F67" i="10"/>
  <c r="F66" i="1"/>
  <c r="F28" i="3"/>
  <c r="F68" i="10"/>
  <c r="F69" i="10"/>
  <c r="F70" i="10"/>
  <c r="F71" i="10"/>
  <c r="F72" i="10"/>
  <c r="F73" i="10"/>
  <c r="F74" i="10"/>
  <c r="F73" i="1"/>
  <c r="C75" i="1"/>
  <c r="F76" i="10"/>
  <c r="F75" i="1"/>
  <c r="F80" i="10"/>
  <c r="F81" i="10"/>
  <c r="F80" i="1"/>
  <c r="C87" i="10"/>
  <c r="C8" i="11"/>
  <c r="D8" i="11"/>
  <c r="E8" i="11"/>
  <c r="F8" i="11"/>
  <c r="C15" i="11"/>
  <c r="D15" i="11"/>
  <c r="E15" i="11"/>
  <c r="F15" i="11"/>
  <c r="C20" i="11"/>
  <c r="D20" i="11"/>
  <c r="E20" i="11"/>
  <c r="F20" i="11"/>
  <c r="C22" i="11"/>
  <c r="D22" i="11"/>
  <c r="E22" i="11"/>
  <c r="C27" i="11"/>
  <c r="D27" i="11"/>
  <c r="E27" i="11"/>
  <c r="F27" i="11"/>
  <c r="F41" i="11"/>
  <c r="C33" i="11"/>
  <c r="C36" i="11"/>
  <c r="C38" i="11"/>
  <c r="F45" i="11"/>
  <c r="G45" i="11"/>
  <c r="D50" i="11"/>
  <c r="E50" i="11"/>
  <c r="E77" i="11"/>
  <c r="F51" i="11"/>
  <c r="F52" i="11"/>
  <c r="F53" i="11"/>
  <c r="F54" i="11"/>
  <c r="F55" i="11"/>
  <c r="F56" i="11"/>
  <c r="C57" i="11"/>
  <c r="F57" i="11"/>
  <c r="F58" i="11"/>
  <c r="F59" i="11"/>
  <c r="F59" i="1"/>
  <c r="F49" i="2"/>
  <c r="F60" i="11"/>
  <c r="F61" i="11"/>
  <c r="F51" i="2"/>
  <c r="C62" i="11"/>
  <c r="F62" i="11"/>
  <c r="F63" i="11"/>
  <c r="F63" i="1"/>
  <c r="F64" i="11"/>
  <c r="F64" i="1"/>
  <c r="F26" i="3"/>
  <c r="F65" i="11"/>
  <c r="F66" i="11"/>
  <c r="F67" i="11"/>
  <c r="F68" i="11"/>
  <c r="F69" i="11"/>
  <c r="F69" i="1"/>
  <c r="F70" i="11"/>
  <c r="F70" i="1"/>
  <c r="F32" i="3"/>
  <c r="F71" i="11"/>
  <c r="E72" i="11"/>
  <c r="C74" i="11"/>
  <c r="F27" i="1"/>
  <c r="F25" i="2"/>
  <c r="F55" i="1"/>
  <c r="F45" i="2"/>
  <c r="F14" i="1"/>
  <c r="F54" i="1"/>
  <c r="F44" i="2"/>
  <c r="F17" i="2"/>
  <c r="G45" i="22"/>
  <c r="H45" i="22"/>
  <c r="D39" i="22"/>
  <c r="G39" i="22"/>
  <c r="C75" i="24"/>
  <c r="F31" i="3"/>
  <c r="F16" i="1"/>
  <c r="D9" i="10"/>
  <c r="D4" i="20"/>
  <c r="D72" i="17"/>
  <c r="D77" i="17"/>
  <c r="F40" i="22"/>
  <c r="C41" i="16"/>
  <c r="C94" i="17"/>
  <c r="D72" i="16"/>
  <c r="K18" i="22"/>
  <c r="G18" i="22"/>
  <c r="C18" i="22"/>
  <c r="I17" i="22"/>
  <c r="G16" i="22"/>
  <c r="C14" i="22"/>
  <c r="I13" i="22"/>
  <c r="E13" i="22"/>
  <c r="C4" i="22"/>
  <c r="E72" i="12"/>
  <c r="E77" i="12"/>
  <c r="H27" i="22"/>
  <c r="D23" i="22"/>
  <c r="N18" i="22"/>
  <c r="J18" i="22"/>
  <c r="F18" i="22"/>
  <c r="H17" i="22"/>
  <c r="J14" i="22"/>
  <c r="L13" i="22"/>
  <c r="H13" i="22"/>
  <c r="D9" i="22"/>
  <c r="D5" i="22"/>
  <c r="N4" i="22"/>
  <c r="F4" i="22"/>
  <c r="D72" i="13"/>
  <c r="D77" i="13"/>
  <c r="D18" i="1"/>
  <c r="D7" i="3"/>
  <c r="D6" i="3"/>
  <c r="C61" i="24"/>
  <c r="G37" i="22"/>
  <c r="G23" i="22"/>
  <c r="M18" i="22"/>
  <c r="I18" i="22"/>
  <c r="G13" i="22"/>
  <c r="G9" i="22"/>
  <c r="M4" i="22"/>
  <c r="I4" i="22"/>
  <c r="E72" i="15"/>
  <c r="E77" i="15"/>
  <c r="C34" i="1"/>
  <c r="C29" i="2"/>
  <c r="C29" i="4"/>
  <c r="C12" i="24"/>
  <c r="C11" i="24"/>
  <c r="C92" i="17"/>
  <c r="D21" i="1"/>
  <c r="D19" i="2"/>
  <c r="D23" i="10"/>
  <c r="C40" i="1"/>
  <c r="C40" i="24"/>
  <c r="C31" i="4"/>
  <c r="F6" i="3"/>
  <c r="F18" i="1"/>
  <c r="C21" i="1"/>
  <c r="L40" i="22"/>
  <c r="E37" i="22"/>
  <c r="D4" i="22"/>
  <c r="E4" i="22"/>
  <c r="H4" i="22"/>
  <c r="G4" i="22"/>
  <c r="L4" i="22"/>
  <c r="D20" i="22"/>
  <c r="C20" i="22"/>
  <c r="C22" i="24"/>
  <c r="C20" i="2"/>
  <c r="C20" i="4"/>
  <c r="I37" i="22"/>
  <c r="E23" i="22"/>
  <c r="C23" i="22"/>
  <c r="C95" i="10"/>
  <c r="D40" i="1"/>
  <c r="D46" i="10"/>
  <c r="F16" i="10"/>
  <c r="C72" i="12"/>
  <c r="C88" i="14"/>
  <c r="F72" i="16"/>
  <c r="F77" i="16"/>
  <c r="F42" i="16"/>
  <c r="F45" i="16"/>
  <c r="F46" i="16"/>
  <c r="H18" i="22"/>
  <c r="L18" i="22"/>
  <c r="C93" i="17"/>
  <c r="E77" i="13"/>
  <c r="E42" i="13"/>
  <c r="E45" i="13"/>
  <c r="E46" i="13"/>
  <c r="E72" i="13"/>
  <c r="E41" i="12"/>
  <c r="E41" i="2"/>
  <c r="E16" i="22"/>
  <c r="N9" i="22"/>
  <c r="F77" i="17"/>
  <c r="C21" i="24"/>
  <c r="C19" i="4"/>
  <c r="J25" i="22"/>
  <c r="K9" i="22"/>
  <c r="I6" i="22"/>
  <c r="M6" i="22"/>
  <c r="D52" i="22"/>
  <c r="N46" i="22"/>
  <c r="F46" i="22"/>
  <c r="I45" i="22"/>
  <c r="C12" i="3"/>
  <c r="C45" i="4"/>
  <c r="C21" i="2"/>
  <c r="C21" i="4"/>
  <c r="H7" i="1"/>
  <c r="C7" i="24"/>
  <c r="C7" i="2"/>
  <c r="C7" i="4"/>
  <c r="C24" i="1"/>
  <c r="C20" i="1"/>
  <c r="O101" i="22"/>
  <c r="J101" i="22"/>
  <c r="C23" i="10"/>
  <c r="L102" i="22"/>
  <c r="D72" i="11"/>
  <c r="D77" i="11"/>
  <c r="D42" i="11"/>
  <c r="C38" i="1"/>
  <c r="C38" i="24"/>
  <c r="C36" i="24"/>
  <c r="C39" i="10"/>
  <c r="C42" i="10"/>
  <c r="E72" i="14"/>
  <c r="E77" i="14"/>
  <c r="F27" i="2"/>
  <c r="F18" i="2"/>
  <c r="F9" i="10"/>
  <c r="F7" i="1"/>
  <c r="F7" i="2"/>
  <c r="F6" i="2"/>
  <c r="D41" i="11"/>
  <c r="F68" i="1"/>
  <c r="F30" i="3"/>
  <c r="C8" i="6"/>
  <c r="E67" i="10"/>
  <c r="F72" i="15"/>
  <c r="F77" i="15"/>
  <c r="C50" i="11"/>
  <c r="F9" i="3"/>
  <c r="F28" i="10"/>
  <c r="G23" i="23"/>
  <c r="K4" i="22"/>
  <c r="J4" i="22"/>
  <c r="L39" i="22"/>
  <c r="C59" i="24"/>
  <c r="C49" i="2"/>
  <c r="F15" i="4"/>
  <c r="E21" i="22"/>
  <c r="F77" i="12"/>
  <c r="F42" i="12"/>
  <c r="F72" i="12"/>
  <c r="E57" i="1"/>
  <c r="C32" i="24"/>
  <c r="C31" i="24"/>
  <c r="E20" i="1"/>
  <c r="C10" i="24"/>
  <c r="C10" i="2"/>
  <c r="C9" i="1"/>
  <c r="C6" i="1"/>
  <c r="J17" i="22"/>
  <c r="C55" i="24"/>
  <c r="C45" i="2"/>
  <c r="F11" i="4"/>
  <c r="E33" i="2"/>
  <c r="E34" i="2"/>
  <c r="C13" i="22"/>
  <c r="J13" i="22"/>
  <c r="N13" i="22"/>
  <c r="C72" i="15"/>
  <c r="C48" i="2"/>
  <c r="F14" i="4"/>
  <c r="O50" i="22"/>
  <c r="D31" i="1"/>
  <c r="D8" i="3"/>
  <c r="D10" i="3"/>
  <c r="C8" i="24"/>
  <c r="C8" i="2"/>
  <c r="C8" i="4"/>
  <c r="E77" i="17"/>
  <c r="E42" i="17"/>
  <c r="E45" i="17"/>
  <c r="E46" i="17"/>
  <c r="E34" i="1"/>
  <c r="E29" i="2"/>
  <c r="E15" i="2"/>
  <c r="C9" i="24"/>
  <c r="C9" i="2"/>
  <c r="C9" i="4"/>
  <c r="C6" i="4"/>
  <c r="C10" i="4"/>
  <c r="F45" i="12"/>
  <c r="F46" i="12"/>
  <c r="C24" i="24"/>
  <c r="C22" i="2"/>
  <c r="C22" i="4"/>
  <c r="O72" i="22"/>
  <c r="D72" i="22"/>
  <c r="D73" i="22"/>
  <c r="C45" i="12"/>
  <c r="C46" i="12"/>
  <c r="C27" i="2"/>
  <c r="C29" i="24"/>
  <c r="D77" i="24"/>
  <c r="D78" i="24"/>
  <c r="D39" i="24"/>
  <c r="C27" i="4"/>
  <c r="F72" i="25"/>
  <c r="E25" i="1"/>
  <c r="E44" i="1"/>
  <c r="E77" i="22"/>
  <c r="E42" i="2"/>
  <c r="M13" i="22"/>
  <c r="D13" i="22"/>
  <c r="K13" i="22"/>
  <c r="F13" i="22"/>
  <c r="C81" i="1"/>
  <c r="C30" i="22"/>
  <c r="C34" i="22"/>
  <c r="C35" i="22"/>
  <c r="M46" i="22"/>
  <c r="C17" i="22"/>
  <c r="E39" i="22"/>
  <c r="J102" i="22"/>
  <c r="M102" i="22"/>
  <c r="E46" i="22"/>
  <c r="G46" i="22"/>
  <c r="E6" i="22"/>
  <c r="H6" i="22"/>
  <c r="N23" i="22"/>
  <c r="K23" i="22"/>
  <c r="L17" i="22"/>
  <c r="F20" i="22"/>
  <c r="H23" i="22"/>
  <c r="M17" i="22"/>
  <c r="G20" i="22"/>
  <c r="N39" i="22"/>
  <c r="K39" i="22"/>
  <c r="J113" i="22"/>
  <c r="E18" i="22"/>
  <c r="N30" i="22"/>
  <c r="J30" i="22"/>
  <c r="F30" i="22"/>
  <c r="G32" i="22"/>
  <c r="F31" i="22"/>
  <c r="K30" i="22"/>
  <c r="G30" i="22"/>
  <c r="I83" i="22"/>
  <c r="F17" i="22"/>
  <c r="D102" i="22"/>
  <c r="I102" i="22"/>
  <c r="H102" i="22"/>
  <c r="G6" i="22"/>
  <c r="C6" i="22"/>
  <c r="D6" i="22"/>
  <c r="F23" i="22"/>
  <c r="H20" i="22"/>
  <c r="G17" i="22"/>
  <c r="I20" i="22"/>
  <c r="F6" i="22"/>
  <c r="J20" i="22"/>
  <c r="L23" i="22"/>
  <c r="K20" i="22"/>
  <c r="C46" i="22"/>
  <c r="I39" i="22"/>
  <c r="F39" i="22"/>
  <c r="N113" i="22"/>
  <c r="C27" i="22"/>
  <c r="M30" i="22"/>
  <c r="I30" i="22"/>
  <c r="E30" i="22"/>
  <c r="F32" i="22"/>
  <c r="F34" i="22"/>
  <c r="F35" i="22"/>
  <c r="M31" i="22"/>
  <c r="M34" i="22"/>
  <c r="M35" i="22"/>
  <c r="L113" i="22"/>
  <c r="N17" i="22"/>
  <c r="M39" i="22"/>
  <c r="C102" i="22"/>
  <c r="N102" i="22"/>
  <c r="K6" i="22"/>
  <c r="N6" i="22"/>
  <c r="J6" i="22"/>
  <c r="J23" i="22"/>
  <c r="L83" i="22"/>
  <c r="I23" i="22"/>
  <c r="E20" i="22"/>
  <c r="K17" i="22"/>
  <c r="M20" i="22"/>
  <c r="D17" i="22"/>
  <c r="N20" i="22"/>
  <c r="C39" i="22"/>
  <c r="H39" i="22"/>
  <c r="P39" i="22"/>
  <c r="C26" i="22"/>
  <c r="L30" i="22"/>
  <c r="H30" i="22"/>
  <c r="I32" i="22"/>
  <c r="I34" i="22"/>
  <c r="I35" i="22"/>
  <c r="M9" i="22"/>
  <c r="J27" i="22"/>
  <c r="K104" i="22"/>
  <c r="I26" i="22"/>
  <c r="F61" i="22"/>
  <c r="L26" i="22"/>
  <c r="F8" i="22"/>
  <c r="L9" i="22"/>
  <c r="J16" i="22"/>
  <c r="J19" i="22"/>
  <c r="L27" i="22"/>
  <c r="C8" i="22"/>
  <c r="J26" i="22"/>
  <c r="J29" i="22"/>
  <c r="M61" i="22"/>
  <c r="N27" i="22"/>
  <c r="E8" i="22"/>
  <c r="H8" i="22"/>
  <c r="I27" i="22"/>
  <c r="E9" i="22"/>
  <c r="C61" i="22"/>
  <c r="P61" i="22"/>
  <c r="H26" i="22"/>
  <c r="I61" i="22"/>
  <c r="G40" i="22"/>
  <c r="G61" i="22"/>
  <c r="I8" i="22"/>
  <c r="G27" i="22"/>
  <c r="J8" i="22"/>
  <c r="N16" i="22"/>
  <c r="N19" i="22"/>
  <c r="G8" i="22"/>
  <c r="G11" i="22"/>
  <c r="F26" i="22"/>
  <c r="K47" i="22"/>
  <c r="M27" i="22"/>
  <c r="F9" i="22"/>
  <c r="L8" i="22"/>
  <c r="C9" i="22"/>
  <c r="M16" i="22"/>
  <c r="M19" i="22"/>
  <c r="H9" i="22"/>
  <c r="D26" i="22"/>
  <c r="M26" i="22"/>
  <c r="I9" i="22"/>
  <c r="E104" i="22"/>
  <c r="H61" i="22"/>
  <c r="F47" i="22"/>
  <c r="N40" i="22"/>
  <c r="M8" i="22"/>
  <c r="K27" i="22"/>
  <c r="N8" i="22"/>
  <c r="N11" i="22"/>
  <c r="D27" i="22"/>
  <c r="K8" i="22"/>
  <c r="K11" i="22"/>
  <c r="C16" i="22"/>
  <c r="F27" i="22"/>
  <c r="I12" i="22"/>
  <c r="O15" i="22"/>
  <c r="H12" i="22"/>
  <c r="K12" i="22"/>
  <c r="N12" i="22"/>
  <c r="D12" i="22"/>
  <c r="C12" i="22"/>
  <c r="C15" i="22"/>
  <c r="J12" i="22"/>
  <c r="E12" i="22"/>
  <c r="G12" i="22"/>
  <c r="M12" i="22"/>
  <c r="L12" i="22"/>
  <c r="F12" i="22"/>
  <c r="N72" i="22"/>
  <c r="M72" i="22"/>
  <c r="M73" i="22"/>
  <c r="G72" i="22"/>
  <c r="H72" i="22"/>
  <c r="C72" i="22"/>
  <c r="E72" i="22"/>
  <c r="J72" i="22"/>
  <c r="F72" i="22"/>
  <c r="I72" i="22"/>
  <c r="L72" i="22"/>
  <c r="L73" i="22"/>
  <c r="M21" i="22"/>
  <c r="K45" i="22"/>
  <c r="F45" i="22"/>
  <c r="L45" i="22"/>
  <c r="D45" i="22"/>
  <c r="E45" i="22"/>
  <c r="J45" i="22"/>
  <c r="C45" i="22"/>
  <c r="M45" i="22"/>
  <c r="N45" i="22"/>
  <c r="M38" i="22"/>
  <c r="M41" i="22"/>
  <c r="F38" i="22"/>
  <c r="F41" i="22"/>
  <c r="F43" i="22"/>
  <c r="K14" i="22"/>
  <c r="K15" i="22"/>
  <c r="I14" i="22"/>
  <c r="F14" i="22"/>
  <c r="G14" i="22"/>
  <c r="N14" i="22"/>
  <c r="N15" i="22"/>
  <c r="H14" i="22"/>
  <c r="H15" i="22"/>
  <c r="E14" i="22"/>
  <c r="M14" i="22"/>
  <c r="L14" i="22"/>
  <c r="M25" i="22"/>
  <c r="E25" i="22"/>
  <c r="K25" i="22"/>
  <c r="D25" i="22"/>
  <c r="D29" i="22"/>
  <c r="N25" i="22"/>
  <c r="G25" i="22"/>
  <c r="O29" i="22"/>
  <c r="I25" i="22"/>
  <c r="I29" i="22"/>
  <c r="H25" i="22"/>
  <c r="C25" i="22"/>
  <c r="L25" i="22"/>
  <c r="L29" i="22"/>
  <c r="F25" i="22"/>
  <c r="F29" i="22"/>
  <c r="D21" i="22"/>
  <c r="K21" i="22"/>
  <c r="N21" i="22"/>
  <c r="G21" i="22"/>
  <c r="O24" i="22"/>
  <c r="I21" i="22"/>
  <c r="C21" i="22"/>
  <c r="P21" i="22"/>
  <c r="F21" i="22"/>
  <c r="J21" i="22"/>
  <c r="L21" i="22"/>
  <c r="D10" i="22"/>
  <c r="G10" i="22"/>
  <c r="J10" i="22"/>
  <c r="J11" i="22"/>
  <c r="I10" i="22"/>
  <c r="O11" i="22"/>
  <c r="F10" i="22"/>
  <c r="L10" i="22"/>
  <c r="M10" i="22"/>
  <c r="H10" i="22"/>
  <c r="C5" i="22"/>
  <c r="O7" i="22"/>
  <c r="E5" i="22"/>
  <c r="L5" i="22"/>
  <c r="K5" i="22"/>
  <c r="K7" i="22"/>
  <c r="M5" i="22"/>
  <c r="M7" i="22"/>
  <c r="F5" i="22"/>
  <c r="H5" i="22"/>
  <c r="G5" i="22"/>
  <c r="G7" i="22"/>
  <c r="N5" i="22"/>
  <c r="N7" i="22"/>
  <c r="J5" i="22"/>
  <c r="E10" i="22"/>
  <c r="N10" i="22"/>
  <c r="K10" i="22"/>
  <c r="J37" i="22"/>
  <c r="M37" i="22"/>
  <c r="L37" i="22"/>
  <c r="C37" i="22"/>
  <c r="N37" i="22"/>
  <c r="F37" i="22"/>
  <c r="H37" i="22"/>
  <c r="K37" i="22"/>
  <c r="D37" i="22"/>
  <c r="E113" i="22"/>
  <c r="K113" i="22"/>
  <c r="F113" i="22"/>
  <c r="M113" i="22"/>
  <c r="P113" i="22"/>
  <c r="D113" i="22"/>
  <c r="G113" i="22"/>
  <c r="I113" i="22"/>
  <c r="C83" i="22"/>
  <c r="D83" i="22"/>
  <c r="E52" i="22"/>
  <c r="L52" i="22"/>
  <c r="N52" i="22"/>
  <c r="I46" i="22"/>
  <c r="H46" i="22"/>
  <c r="D46" i="22"/>
  <c r="J46" i="22"/>
  <c r="L46" i="22"/>
  <c r="F16" i="22"/>
  <c r="P16" i="22"/>
  <c r="O19" i="22"/>
  <c r="H16" i="22"/>
  <c r="H19" i="22"/>
  <c r="K16" i="22"/>
  <c r="K19" i="22"/>
  <c r="I16" i="22"/>
  <c r="D16" i="22"/>
  <c r="E50" i="1"/>
  <c r="C19" i="22"/>
  <c r="D7" i="22"/>
  <c r="C29" i="22"/>
  <c r="H29" i="22"/>
  <c r="D19" i="22"/>
  <c r="F73" i="22"/>
  <c r="H73" i="22"/>
  <c r="I73" i="22"/>
  <c r="C73" i="22"/>
  <c r="N73" i="22"/>
  <c r="I15" i="22"/>
  <c r="C18" i="2"/>
  <c r="J99" i="22"/>
  <c r="H99" i="22"/>
  <c r="L99" i="22"/>
  <c r="D99" i="22"/>
  <c r="C99" i="22"/>
  <c r="I99" i="22"/>
  <c r="F99" i="22"/>
  <c r="C6" i="24"/>
  <c r="G99" i="22"/>
  <c r="K99" i="22"/>
  <c r="N99" i="22"/>
  <c r="M99" i="22"/>
  <c r="E99" i="22"/>
  <c r="E87" i="22"/>
  <c r="H87" i="22"/>
  <c r="N83" i="22"/>
  <c r="H83" i="22"/>
  <c r="F83" i="22"/>
  <c r="K83" i="22"/>
  <c r="E83" i="22"/>
  <c r="J83" i="22"/>
  <c r="M83" i="22"/>
  <c r="K80" i="22"/>
  <c r="L80" i="22"/>
  <c r="G80" i="22"/>
  <c r="C80" i="22"/>
  <c r="E80" i="22"/>
  <c r="N80" i="22"/>
  <c r="D80" i="22"/>
  <c r="I80" i="22"/>
  <c r="F80" i="22"/>
  <c r="J80" i="22"/>
  <c r="H80" i="22"/>
  <c r="M80" i="22"/>
  <c r="C41" i="15"/>
  <c r="D77" i="22"/>
  <c r="N77" i="22"/>
  <c r="H77" i="22"/>
  <c r="J77" i="22"/>
  <c r="I77" i="22"/>
  <c r="M32" i="22"/>
  <c r="J32" i="22"/>
  <c r="J34" i="22"/>
  <c r="J35" i="22"/>
  <c r="K32" i="22"/>
  <c r="N32" i="22"/>
  <c r="C32" i="22"/>
  <c r="P32" i="22"/>
  <c r="O34" i="22"/>
  <c r="L32" i="22"/>
  <c r="H31" i="22"/>
  <c r="J31" i="22"/>
  <c r="L31" i="22"/>
  <c r="L34" i="22"/>
  <c r="L35" i="22"/>
  <c r="E31" i="22"/>
  <c r="N31" i="22"/>
  <c r="N34" i="22"/>
  <c r="N35" i="22"/>
  <c r="I31" i="22"/>
  <c r="P23" i="22"/>
  <c r="I19" i="22"/>
  <c r="G15" i="22"/>
  <c r="E11" i="22"/>
  <c r="M11" i="22"/>
  <c r="C77" i="13"/>
  <c r="C42" i="13"/>
  <c r="C45" i="13"/>
  <c r="C46" i="13"/>
  <c r="L11" i="22"/>
  <c r="L7" i="22"/>
  <c r="J7" i="22"/>
  <c r="I40" i="22"/>
  <c r="H40" i="22"/>
  <c r="E40" i="22"/>
  <c r="C40" i="22"/>
  <c r="M40" i="22"/>
  <c r="C43" i="2"/>
  <c r="F9" i="4"/>
  <c r="K40" i="22"/>
  <c r="J40" i="22"/>
  <c r="F52" i="1"/>
  <c r="F42" i="2"/>
  <c r="M43" i="22"/>
  <c r="G73" i="22"/>
  <c r="F11" i="22"/>
  <c r="J73" i="22"/>
  <c r="E24" i="22"/>
  <c r="H7" i="22"/>
  <c r="H11" i="22"/>
  <c r="F7" i="22"/>
  <c r="E15" i="22"/>
  <c r="F25" i="3"/>
  <c r="O94" i="22"/>
  <c r="C41" i="11"/>
  <c r="F38" i="1"/>
  <c r="F13" i="3"/>
  <c r="F39" i="10"/>
  <c r="F42" i="10"/>
  <c r="F47" i="10"/>
  <c r="E72" i="16"/>
  <c r="E77" i="16"/>
  <c r="F41" i="15"/>
  <c r="M77" i="22"/>
  <c r="G77" i="22"/>
  <c r="L77" i="22"/>
  <c r="C77" i="22"/>
  <c r="K77" i="22"/>
  <c r="D72" i="12"/>
  <c r="D77" i="12"/>
  <c r="F50" i="2"/>
  <c r="F47" i="2"/>
  <c r="F57" i="1"/>
  <c r="F8" i="2"/>
  <c r="F6" i="1"/>
  <c r="H52" i="22"/>
  <c r="M52" i="22"/>
  <c r="N26" i="22"/>
  <c r="N29" i="22"/>
  <c r="E26" i="22"/>
  <c r="E29" i="22"/>
  <c r="K26" i="22"/>
  <c r="K29" i="22"/>
  <c r="C88" i="16"/>
  <c r="O73" i="22"/>
  <c r="K72" i="22"/>
  <c r="K73" i="22"/>
  <c r="C96" i="10"/>
  <c r="C97" i="10"/>
  <c r="C93" i="10"/>
  <c r="G26" i="22"/>
  <c r="D20" i="2"/>
  <c r="D20" i="1"/>
  <c r="E6" i="1"/>
  <c r="E13" i="2"/>
  <c r="C20" i="24"/>
  <c r="C95" i="17"/>
  <c r="D43" i="1"/>
  <c r="D33" i="2"/>
  <c r="C35" i="24"/>
  <c r="C34" i="24"/>
  <c r="C31" i="1"/>
  <c r="C8" i="3"/>
  <c r="C9" i="3"/>
  <c r="C42" i="4"/>
  <c r="C41" i="4"/>
  <c r="G90" i="22"/>
  <c r="L90" i="22"/>
  <c r="F67" i="1"/>
  <c r="F29" i="3"/>
  <c r="K102" i="22"/>
  <c r="F102" i="22"/>
  <c r="G102" i="22"/>
  <c r="E102" i="22"/>
  <c r="F28" i="2"/>
  <c r="H113" i="22"/>
  <c r="C113" i="22"/>
  <c r="F81" i="1"/>
  <c r="F41" i="14"/>
  <c r="C54" i="24"/>
  <c r="C44" i="2"/>
  <c r="F10" i="4"/>
  <c r="C18" i="1"/>
  <c r="K31" i="22"/>
  <c r="K34" i="22"/>
  <c r="K35" i="22"/>
  <c r="C31" i="22"/>
  <c r="P31" i="22"/>
  <c r="D31" i="22"/>
  <c r="D34" i="22"/>
  <c r="D35" i="22"/>
  <c r="F20" i="1"/>
  <c r="G6" i="1"/>
  <c r="C11" i="2"/>
  <c r="F71" i="1"/>
  <c r="F65" i="1"/>
  <c r="F27" i="3"/>
  <c r="D13" i="1"/>
  <c r="E32" i="22"/>
  <c r="H32" i="22"/>
  <c r="P99" i="22"/>
  <c r="P80" i="22"/>
  <c r="F36" i="1"/>
  <c r="F11" i="3"/>
  <c r="F14" i="3"/>
  <c r="C11" i="4"/>
  <c r="C6" i="2"/>
  <c r="P77" i="22"/>
  <c r="E34" i="22"/>
  <c r="E35" i="22"/>
  <c r="P102" i="22"/>
  <c r="F42" i="15"/>
  <c r="F45" i="15"/>
  <c r="F46" i="15"/>
  <c r="J94" i="22"/>
  <c r="I94" i="22"/>
  <c r="K94" i="22"/>
  <c r="F94" i="22"/>
  <c r="N94" i="22"/>
  <c r="H94" i="22"/>
  <c r="M94" i="22"/>
  <c r="E94" i="22"/>
  <c r="C94" i="22"/>
  <c r="L94" i="22"/>
  <c r="D94" i="22"/>
  <c r="G94" i="22"/>
  <c r="C26" i="24"/>
  <c r="N104" i="22"/>
  <c r="M104" i="22"/>
  <c r="J104" i="22"/>
  <c r="H104" i="22"/>
  <c r="D104" i="22"/>
  <c r="C104" i="22"/>
  <c r="F104" i="22"/>
  <c r="G104" i="22"/>
  <c r="I104" i="22"/>
  <c r="C36" i="1"/>
  <c r="C11" i="3"/>
  <c r="C14" i="3"/>
  <c r="C13" i="3"/>
  <c r="C13" i="2"/>
  <c r="C46" i="4"/>
  <c r="C44" i="4"/>
  <c r="O114" i="22"/>
  <c r="H114" i="22"/>
  <c r="L114" i="22"/>
  <c r="G114" i="22"/>
  <c r="C114" i="22"/>
  <c r="F114" i="22"/>
  <c r="D114" i="22"/>
  <c r="N114" i="22"/>
  <c r="J50" i="22"/>
  <c r="F50" i="22"/>
  <c r="G50" i="22"/>
  <c r="D50" i="22"/>
  <c r="C50" i="22"/>
  <c r="M50" i="22"/>
  <c r="K50" i="22"/>
  <c r="K61" i="22"/>
  <c r="J61" i="22"/>
  <c r="L61" i="22"/>
  <c r="D61" i="22"/>
  <c r="N61" i="22"/>
  <c r="C46" i="2"/>
  <c r="F12" i="4"/>
  <c r="J52" i="22"/>
  <c r="F52" i="22"/>
  <c r="P52" i="22"/>
  <c r="K52" i="22"/>
  <c r="C52" i="22"/>
  <c r="I52" i="22"/>
  <c r="E77" i="24"/>
  <c r="E78" i="24"/>
  <c r="E72" i="24"/>
  <c r="K24" i="22"/>
  <c r="I24" i="22"/>
  <c r="D24" i="22"/>
  <c r="M47" i="22"/>
  <c r="G47" i="22"/>
  <c r="N47" i="22"/>
  <c r="C47" i="22"/>
  <c r="D47" i="22"/>
  <c r="E47" i="22"/>
  <c r="C33" i="4"/>
  <c r="C33" i="2"/>
  <c r="H24" i="22"/>
  <c r="G24" i="22"/>
  <c r="L24" i="22"/>
  <c r="M24" i="22"/>
  <c r="J24" i="22"/>
  <c r="F24" i="22"/>
  <c r="C24" i="22"/>
  <c r="N24" i="22"/>
  <c r="J15" i="22"/>
  <c r="P13" i="22"/>
  <c r="C77" i="14"/>
  <c r="C42" i="14"/>
  <c r="C51" i="24"/>
  <c r="L15" i="22"/>
  <c r="C41" i="2"/>
  <c r="F7" i="4"/>
  <c r="H34" i="22"/>
  <c r="H35" i="22"/>
  <c r="I7" i="22"/>
  <c r="P5" i="22"/>
  <c r="I11" i="22"/>
  <c r="P9" i="22"/>
  <c r="D11" i="22"/>
  <c r="O75" i="22"/>
  <c r="P8" i="22"/>
  <c r="I114" i="22"/>
  <c r="K114" i="22"/>
  <c r="J114" i="22"/>
  <c r="C47" i="4"/>
  <c r="P37" i="22"/>
  <c r="F15" i="2"/>
  <c r="F13" i="2"/>
  <c r="F13" i="1"/>
  <c r="O100" i="22"/>
  <c r="D41" i="14"/>
  <c r="E44" i="24"/>
  <c r="I75" i="22"/>
  <c r="L75" i="22"/>
  <c r="C75" i="22"/>
  <c r="M75" i="22"/>
  <c r="K75" i="22"/>
  <c r="G75" i="22"/>
  <c r="E73" i="22"/>
  <c r="P72" i="22"/>
  <c r="M15" i="22"/>
  <c r="P12" i="22"/>
  <c r="P94" i="22"/>
  <c r="F62" i="1"/>
  <c r="F24" i="3"/>
  <c r="F37" i="3"/>
  <c r="G34" i="22"/>
  <c r="G35" i="22"/>
  <c r="P6" i="22"/>
  <c r="E7" i="22"/>
  <c r="P30" i="22"/>
  <c r="M114" i="22"/>
  <c r="E114" i="22"/>
  <c r="E75" i="22"/>
  <c r="E76" i="22"/>
  <c r="J75" i="22"/>
  <c r="F75" i="22"/>
  <c r="P40" i="22"/>
  <c r="E50" i="22"/>
  <c r="L50" i="22"/>
  <c r="H50" i="22"/>
  <c r="N50" i="22"/>
  <c r="I50" i="22"/>
  <c r="D76" i="1"/>
  <c r="D45" i="1"/>
  <c r="D45" i="11"/>
  <c r="D46" i="11"/>
  <c r="E101" i="22"/>
  <c r="F101" i="22"/>
  <c r="D101" i="22"/>
  <c r="L101" i="22"/>
  <c r="G101" i="22"/>
  <c r="I101" i="22"/>
  <c r="F15" i="22"/>
  <c r="P45" i="22"/>
  <c r="C77" i="11"/>
  <c r="C42" i="11"/>
  <c r="C72" i="11"/>
  <c r="F51" i="1"/>
  <c r="F41" i="2"/>
  <c r="F50" i="11"/>
  <c r="E41" i="11"/>
  <c r="C72" i="17"/>
  <c r="C77" i="17"/>
  <c r="C42" i="17"/>
  <c r="C87" i="22"/>
  <c r="M87" i="22"/>
  <c r="L87" i="22"/>
  <c r="K87" i="22"/>
  <c r="F87" i="22"/>
  <c r="J87" i="22"/>
  <c r="D87" i="22"/>
  <c r="G87" i="22"/>
  <c r="N87" i="22"/>
  <c r="I87" i="22"/>
  <c r="E41" i="15"/>
  <c r="D77" i="25"/>
  <c r="D72" i="25"/>
  <c r="P10" i="22"/>
  <c r="P11" i="22"/>
  <c r="M29" i="22"/>
  <c r="P20" i="22"/>
  <c r="P24" i="22"/>
  <c r="C7" i="22"/>
  <c r="P4" i="22"/>
  <c r="C15" i="23"/>
  <c r="C38" i="22"/>
  <c r="N38" i="22"/>
  <c r="N41" i="22"/>
  <c r="N43" i="22"/>
  <c r="E38" i="22"/>
  <c r="E41" i="22"/>
  <c r="E43" i="22"/>
  <c r="D38" i="22"/>
  <c r="D41" i="22"/>
  <c r="D43" i="22"/>
  <c r="J38" i="22"/>
  <c r="J41" i="22"/>
  <c r="J43" i="22"/>
  <c r="L38" i="22"/>
  <c r="L41" i="22"/>
  <c r="L43" i="22"/>
  <c r="I38" i="22"/>
  <c r="I41" i="22"/>
  <c r="I43" i="22"/>
  <c r="H38" i="22"/>
  <c r="H41" i="22"/>
  <c r="H43" i="22"/>
  <c r="G38" i="22"/>
  <c r="G41" i="22"/>
  <c r="G43" i="22"/>
  <c r="K38" i="22"/>
  <c r="K41" i="22"/>
  <c r="K43" i="22"/>
  <c r="O41" i="22"/>
  <c r="O43" i="22"/>
  <c r="P27" i="22"/>
  <c r="P18" i="22"/>
  <c r="D5" i="20"/>
  <c r="D13" i="20"/>
  <c r="C13" i="20"/>
  <c r="P83" i="22"/>
  <c r="E42" i="14"/>
  <c r="E45" i="14"/>
  <c r="E46" i="14"/>
  <c r="C18" i="4"/>
  <c r="F77" i="13"/>
  <c r="F42" i="13"/>
  <c r="F72" i="13"/>
  <c r="F33" i="2"/>
  <c r="F41" i="17"/>
  <c r="D77" i="16"/>
  <c r="D72" i="15"/>
  <c r="D77" i="15"/>
  <c r="D41" i="15"/>
  <c r="D46" i="15"/>
  <c r="C65" i="24"/>
  <c r="C27" i="3"/>
  <c r="F42" i="4"/>
  <c r="C28" i="24"/>
  <c r="C26" i="2"/>
  <c r="C11" i="22"/>
  <c r="E42" i="12"/>
  <c r="E45" i="12"/>
  <c r="E46" i="12"/>
  <c r="C26" i="3"/>
  <c r="F41" i="4"/>
  <c r="C64" i="24"/>
  <c r="P118" i="22"/>
  <c r="P42" i="22"/>
  <c r="F72" i="14"/>
  <c r="F77" i="14"/>
  <c r="F42" i="14"/>
  <c r="F45" i="14"/>
  <c r="F46" i="14"/>
  <c r="C72" i="13"/>
  <c r="C14" i="24"/>
  <c r="D44" i="24"/>
  <c r="F42" i="1"/>
  <c r="F16" i="3"/>
  <c r="F17" i="3"/>
  <c r="F18" i="3"/>
  <c r="F46" i="10"/>
  <c r="P119" i="22"/>
  <c r="J47" i="22"/>
  <c r="H47" i="22"/>
  <c r="I47" i="22"/>
  <c r="C69" i="24"/>
  <c r="C31" i="3"/>
  <c r="F46" i="4"/>
  <c r="F41" i="1"/>
  <c r="F43" i="1"/>
  <c r="H75" i="22"/>
  <c r="H76" i="22"/>
  <c r="D75" i="22"/>
  <c r="D76" i="22"/>
  <c r="N75" i="22"/>
  <c r="N76" i="22"/>
  <c r="O76" i="22"/>
  <c r="E42" i="15"/>
  <c r="E45" i="15"/>
  <c r="E46" i="15"/>
  <c r="C45" i="11"/>
  <c r="C46" i="11"/>
  <c r="O95" i="22"/>
  <c r="C26" i="4"/>
  <c r="C24" i="23"/>
  <c r="P87" i="22"/>
  <c r="J76" i="22"/>
  <c r="P75" i="22"/>
  <c r="C76" i="22"/>
  <c r="D46" i="24"/>
  <c r="D81" i="24"/>
  <c r="F42" i="17"/>
  <c r="F45" i="17"/>
  <c r="F46" i="17"/>
  <c r="F77" i="10"/>
  <c r="F75" i="10"/>
  <c r="F78" i="10"/>
  <c r="F45" i="13"/>
  <c r="F46" i="13"/>
  <c r="P38" i="22"/>
  <c r="P7" i="22"/>
  <c r="C45" i="17"/>
  <c r="C46" i="17"/>
  <c r="O88" i="22"/>
  <c r="F72" i="11"/>
  <c r="F77" i="11"/>
  <c r="P50" i="22"/>
  <c r="G76" i="22"/>
  <c r="L76" i="22"/>
  <c r="E81" i="24"/>
  <c r="E46" i="24"/>
  <c r="P73" i="22"/>
  <c r="K76" i="22"/>
  <c r="I76" i="22"/>
  <c r="E42" i="11"/>
  <c r="F76" i="22"/>
  <c r="P114" i="22"/>
  <c r="Q114" i="22"/>
  <c r="M76" i="22"/>
  <c r="J100" i="22"/>
  <c r="G100" i="22"/>
  <c r="M100" i="22"/>
  <c r="N100" i="22"/>
  <c r="I100" i="22"/>
  <c r="C100" i="22"/>
  <c r="D100" i="22"/>
  <c r="E100" i="22"/>
  <c r="K100" i="22"/>
  <c r="F100" i="22"/>
  <c r="L100" i="22"/>
  <c r="H100" i="22"/>
  <c r="C41" i="22"/>
  <c r="L95" i="22"/>
  <c r="L96" i="22"/>
  <c r="I95" i="22"/>
  <c r="I96" i="22"/>
  <c r="K95" i="22"/>
  <c r="K96" i="22"/>
  <c r="M95" i="22"/>
  <c r="M96" i="22"/>
  <c r="F95" i="22"/>
  <c r="F96" i="22"/>
  <c r="J95" i="22"/>
  <c r="J96" i="22"/>
  <c r="E95" i="22"/>
  <c r="E96" i="22"/>
  <c r="D95" i="22"/>
  <c r="D96" i="22"/>
  <c r="O96" i="22"/>
  <c r="C95" i="22"/>
  <c r="N95" i="22"/>
  <c r="N96" i="22"/>
  <c r="G95" i="22"/>
  <c r="G96" i="22"/>
  <c r="H95" i="22"/>
  <c r="H96" i="22"/>
  <c r="H88" i="22"/>
  <c r="H89" i="22"/>
  <c r="K88" i="22"/>
  <c r="K89" i="22"/>
  <c r="O89" i="22"/>
  <c r="L88" i="22"/>
  <c r="L89" i="22"/>
  <c r="D88" i="22"/>
  <c r="D89" i="22"/>
  <c r="C88" i="22"/>
  <c r="I88" i="22"/>
  <c r="I89" i="22"/>
  <c r="F88" i="22"/>
  <c r="F89" i="22"/>
  <c r="E88" i="22"/>
  <c r="E89" i="22"/>
  <c r="M88" i="22"/>
  <c r="M89" i="22"/>
  <c r="G88" i="22"/>
  <c r="G89" i="22"/>
  <c r="N88" i="22"/>
  <c r="N89" i="22"/>
  <c r="J88" i="22"/>
  <c r="J89" i="22"/>
  <c r="C43" i="22"/>
  <c r="P43" i="22"/>
  <c r="P41" i="22"/>
  <c r="P100" i="22"/>
  <c r="E77" i="10"/>
  <c r="E45" i="11"/>
  <c r="E46" i="11"/>
  <c r="P76" i="22"/>
  <c r="P95" i="22"/>
  <c r="C96" i="22"/>
  <c r="P96" i="22"/>
  <c r="P88" i="22"/>
  <c r="C89" i="22"/>
  <c r="P89" i="22"/>
  <c r="H62" i="1"/>
  <c r="I6" i="1"/>
  <c r="D81" i="1"/>
  <c r="E40" i="2"/>
  <c r="E55" i="2"/>
  <c r="D46" i="17"/>
  <c r="D46" i="14"/>
  <c r="F79" i="10"/>
  <c r="F82" i="10"/>
  <c r="F46" i="11"/>
  <c r="C64" i="10"/>
  <c r="C63" i="1"/>
  <c r="C23" i="6"/>
  <c r="C28" i="6"/>
  <c r="K101" i="22"/>
  <c r="M101" i="22"/>
  <c r="C101" i="22"/>
  <c r="H101" i="22"/>
  <c r="N101" i="22"/>
  <c r="C67" i="10"/>
  <c r="O58" i="22"/>
  <c r="P101" i="22"/>
  <c r="H16" i="1"/>
  <c r="G16" i="1"/>
  <c r="P46" i="22"/>
  <c r="D41" i="2"/>
  <c r="O59" i="22"/>
  <c r="C59" i="22"/>
  <c r="I16" i="1"/>
  <c r="F59" i="22"/>
  <c r="E59" i="22"/>
  <c r="E64" i="22"/>
  <c r="J59" i="22"/>
  <c r="K59" i="22"/>
  <c r="L59" i="22"/>
  <c r="L64" i="22"/>
  <c r="I59" i="22"/>
  <c r="D59" i="22"/>
  <c r="D64" i="22"/>
  <c r="M59" i="22"/>
  <c r="M64" i="22"/>
  <c r="N59" i="22"/>
  <c r="N64" i="22"/>
  <c r="G59" i="22"/>
  <c r="G64" i="22"/>
  <c r="H59" i="22"/>
  <c r="C63" i="10"/>
  <c r="C45" i="14"/>
  <c r="C46" i="14"/>
  <c r="O78" i="22"/>
  <c r="P14" i="22"/>
  <c r="P15" i="22"/>
  <c r="D15" i="22"/>
  <c r="G53" i="1"/>
  <c r="H53" i="1"/>
  <c r="E19" i="22"/>
  <c r="P17" i="22"/>
  <c r="P19" i="22"/>
  <c r="O35" i="22"/>
  <c r="G19" i="22"/>
  <c r="L19" i="22"/>
  <c r="O81" i="22"/>
  <c r="C45" i="15"/>
  <c r="C46" i="15"/>
  <c r="F19" i="22"/>
  <c r="C52" i="24"/>
  <c r="G29" i="22"/>
  <c r="P26" i="22"/>
  <c r="G52" i="1"/>
  <c r="H52" i="1"/>
  <c r="I52" i="1"/>
  <c r="C45" i="16"/>
  <c r="C46" i="16"/>
  <c r="O85" i="22"/>
  <c r="C72" i="16"/>
  <c r="P25" i="22"/>
  <c r="P29" i="22"/>
  <c r="D61" i="10"/>
  <c r="C58" i="10"/>
  <c r="C51" i="10"/>
  <c r="C73" i="10"/>
  <c r="C60" i="1"/>
  <c r="O49" i="22"/>
  <c r="L78" i="22"/>
  <c r="L79" i="22"/>
  <c r="H78" i="22"/>
  <c r="H79" i="22"/>
  <c r="J78" i="22"/>
  <c r="J79" i="22"/>
  <c r="D78" i="22"/>
  <c r="D79" i="22"/>
  <c r="N78" i="22"/>
  <c r="N79" i="22"/>
  <c r="K78" i="22"/>
  <c r="K79" i="22"/>
  <c r="I78" i="22"/>
  <c r="I79" i="22"/>
  <c r="O79" i="22"/>
  <c r="E78" i="22"/>
  <c r="E79" i="22"/>
  <c r="M78" i="22"/>
  <c r="M79" i="22"/>
  <c r="F78" i="22"/>
  <c r="F79" i="22"/>
  <c r="G78" i="22"/>
  <c r="G79" i="22"/>
  <c r="C78" i="22"/>
  <c r="O82" i="22"/>
  <c r="H81" i="22"/>
  <c r="H82" i="22"/>
  <c r="K81" i="22"/>
  <c r="K82" i="22"/>
  <c r="G81" i="22"/>
  <c r="G82" i="22"/>
  <c r="M81" i="22"/>
  <c r="M82" i="22"/>
  <c r="E81" i="22"/>
  <c r="E82" i="22"/>
  <c r="I81" i="22"/>
  <c r="I82" i="22"/>
  <c r="N81" i="22"/>
  <c r="N82" i="22"/>
  <c r="J81" i="22"/>
  <c r="J82" i="22"/>
  <c r="D81" i="22"/>
  <c r="D82" i="22"/>
  <c r="L81" i="22"/>
  <c r="L82" i="22"/>
  <c r="C81" i="22"/>
  <c r="F81" i="22"/>
  <c r="F82" i="22"/>
  <c r="E85" i="22"/>
  <c r="L85" i="22"/>
  <c r="H85" i="22"/>
  <c r="D85" i="22"/>
  <c r="M85" i="22"/>
  <c r="C85" i="22"/>
  <c r="J85" i="22"/>
  <c r="K85" i="22"/>
  <c r="F85" i="22"/>
  <c r="G85" i="22"/>
  <c r="I85" i="22"/>
  <c r="O86" i="22"/>
  <c r="N85" i="22"/>
  <c r="J49" i="22"/>
  <c r="H49" i="22"/>
  <c r="E49" i="22"/>
  <c r="I49" i="22"/>
  <c r="N49" i="22"/>
  <c r="D49" i="22"/>
  <c r="F49" i="22"/>
  <c r="C49" i="22"/>
  <c r="K49" i="22"/>
  <c r="L49" i="22"/>
  <c r="M49" i="22"/>
  <c r="G49" i="22"/>
  <c r="C60" i="24"/>
  <c r="G60" i="1"/>
  <c r="H60" i="1"/>
  <c r="I60" i="1"/>
  <c r="C50" i="2"/>
  <c r="C57" i="1"/>
  <c r="D58" i="10"/>
  <c r="D51" i="10"/>
  <c r="D60" i="1"/>
  <c r="P78" i="22"/>
  <c r="C79" i="22"/>
  <c r="P79" i="22"/>
  <c r="C82" i="22"/>
  <c r="P82" i="22"/>
  <c r="P81" i="22"/>
  <c r="D86" i="22"/>
  <c r="D93" i="22"/>
  <c r="N86" i="22"/>
  <c r="N93" i="22"/>
  <c r="I86" i="22"/>
  <c r="I93" i="22"/>
  <c r="H86" i="22"/>
  <c r="H93" i="22"/>
  <c r="L86" i="22"/>
  <c r="L93" i="22"/>
  <c r="M86" i="22"/>
  <c r="M93" i="22"/>
  <c r="G86" i="22"/>
  <c r="G93" i="22"/>
  <c r="F86" i="22"/>
  <c r="F93" i="22"/>
  <c r="E86" i="22"/>
  <c r="E93" i="22"/>
  <c r="K86" i="22"/>
  <c r="K93" i="22"/>
  <c r="J86" i="22"/>
  <c r="J93" i="22"/>
  <c r="P85" i="22"/>
  <c r="P86" i="22"/>
  <c r="C86" i="22"/>
  <c r="C93" i="22"/>
  <c r="P49" i="22"/>
  <c r="C57" i="24"/>
  <c r="G57" i="1"/>
  <c r="C50" i="1"/>
  <c r="F16" i="4"/>
  <c r="F13" i="4"/>
  <c r="C47" i="2"/>
  <c r="C40" i="2"/>
  <c r="C55" i="2"/>
  <c r="D57" i="1"/>
  <c r="D50" i="1"/>
  <c r="D47" i="2"/>
  <c r="H57" i="1"/>
  <c r="I57" i="1"/>
  <c r="E14" i="3"/>
  <c r="D18" i="2"/>
  <c r="E18" i="2"/>
  <c r="E42" i="10"/>
  <c r="E47" i="10"/>
  <c r="D42" i="10"/>
  <c r="D6" i="1"/>
  <c r="D6" i="2"/>
  <c r="E39" i="1"/>
  <c r="P104" i="22"/>
  <c r="D77" i="14"/>
  <c r="E18" i="3"/>
  <c r="G14" i="3"/>
  <c r="D47" i="10"/>
  <c r="O103" i="22"/>
  <c r="C103" i="22"/>
  <c r="C41" i="1"/>
  <c r="C41" i="24"/>
  <c r="H103" i="22"/>
  <c r="H108" i="22"/>
  <c r="H109" i="22"/>
  <c r="F103" i="22"/>
  <c r="F108" i="22"/>
  <c r="F109" i="22"/>
  <c r="G103" i="22"/>
  <c r="G108" i="22"/>
  <c r="G109" i="22"/>
  <c r="L103" i="22"/>
  <c r="L108" i="22"/>
  <c r="L109" i="22"/>
  <c r="O108" i="22"/>
  <c r="I103" i="22"/>
  <c r="I108" i="22"/>
  <c r="I109" i="22"/>
  <c r="E103" i="22"/>
  <c r="E108" i="22"/>
  <c r="E109" i="22"/>
  <c r="D103" i="22"/>
  <c r="D108" i="22"/>
  <c r="D109" i="22"/>
  <c r="J103" i="22"/>
  <c r="J108" i="22"/>
  <c r="J109" i="22"/>
  <c r="M103" i="22"/>
  <c r="M108" i="22"/>
  <c r="M109" i="22"/>
  <c r="K103" i="22"/>
  <c r="K108" i="22"/>
  <c r="K109" i="22"/>
  <c r="D18" i="3"/>
  <c r="D16" i="3"/>
  <c r="F40" i="2"/>
  <c r="F55" i="2"/>
  <c r="D23" i="2"/>
  <c r="D30" i="2"/>
  <c r="F42" i="25"/>
  <c r="I14" i="1"/>
  <c r="E23" i="2"/>
  <c r="E30" i="2"/>
  <c r="P35" i="22"/>
  <c r="C72" i="25"/>
  <c r="C77" i="25"/>
  <c r="C42" i="25"/>
  <c r="F23" i="2"/>
  <c r="F30" i="2"/>
  <c r="F34" i="2"/>
  <c r="F59" i="2"/>
  <c r="P34" i="22"/>
  <c r="G50" i="1"/>
  <c r="G72" i="1"/>
  <c r="H51" i="1"/>
  <c r="C23" i="2"/>
  <c r="C30" i="2"/>
  <c r="C34" i="2"/>
  <c r="C24" i="4"/>
  <c r="C23" i="4"/>
  <c r="C30" i="4"/>
  <c r="C34" i="4"/>
  <c r="C13" i="1"/>
  <c r="D25" i="1"/>
  <c r="H90" i="22"/>
  <c r="C88" i="25"/>
  <c r="H14" i="1"/>
  <c r="H13" i="1"/>
  <c r="D74" i="1"/>
  <c r="C90" i="22"/>
  <c r="C30" i="24"/>
  <c r="C25" i="24"/>
  <c r="G30" i="1"/>
  <c r="I30" i="1"/>
  <c r="H26" i="1"/>
  <c r="H25" i="1"/>
  <c r="F50" i="1"/>
  <c r="K90" i="22"/>
  <c r="E77" i="25"/>
  <c r="E42" i="25"/>
  <c r="G17" i="1"/>
  <c r="I17" i="1"/>
  <c r="N90" i="22"/>
  <c r="F25" i="1"/>
  <c r="M90" i="22"/>
  <c r="J90" i="22"/>
  <c r="E90" i="22"/>
  <c r="G26" i="1"/>
  <c r="I90" i="22"/>
  <c r="D90" i="22"/>
  <c r="C17" i="24"/>
  <c r="C13" i="24"/>
  <c r="D24" i="23"/>
  <c r="G24" i="23"/>
  <c r="G14" i="23"/>
  <c r="G15" i="23"/>
  <c r="P90" i="22"/>
  <c r="O91" i="22"/>
  <c r="C45" i="25"/>
  <c r="C46" i="25"/>
  <c r="C77" i="10"/>
  <c r="C76" i="1"/>
  <c r="F39" i="1"/>
  <c r="F44" i="1"/>
  <c r="I26" i="1"/>
  <c r="I25" i="1"/>
  <c r="G25" i="1"/>
  <c r="E76" i="1"/>
  <c r="E45" i="25"/>
  <c r="E46" i="25"/>
  <c r="H39" i="1"/>
  <c r="H44" i="1"/>
  <c r="H46" i="1"/>
  <c r="I51" i="1"/>
  <c r="I13" i="1"/>
  <c r="G13" i="1"/>
  <c r="F45" i="25"/>
  <c r="F46" i="25"/>
  <c r="F76" i="1"/>
  <c r="F72" i="1"/>
  <c r="C39" i="24"/>
  <c r="D39" i="1"/>
  <c r="D44" i="1"/>
  <c r="D46" i="1"/>
  <c r="C39" i="1"/>
  <c r="D77" i="10"/>
  <c r="D75" i="10"/>
  <c r="O48" i="22"/>
  <c r="C75" i="10"/>
  <c r="C78" i="10"/>
  <c r="C79" i="10"/>
  <c r="E74" i="1"/>
  <c r="E45" i="1"/>
  <c r="E46" i="1"/>
  <c r="M91" i="22"/>
  <c r="I91" i="22"/>
  <c r="K91" i="22"/>
  <c r="G91" i="22"/>
  <c r="N91" i="22"/>
  <c r="L91" i="22"/>
  <c r="F91" i="22"/>
  <c r="H91" i="22"/>
  <c r="C91" i="22"/>
  <c r="J91" i="22"/>
  <c r="E91" i="22"/>
  <c r="D91" i="22"/>
  <c r="O92" i="22"/>
  <c r="O93" i="22"/>
  <c r="O109" i="22"/>
  <c r="F74" i="1"/>
  <c r="F77" i="1"/>
  <c r="F78" i="1"/>
  <c r="F45" i="1"/>
  <c r="F46" i="1"/>
  <c r="I44" i="1"/>
  <c r="I46" i="1"/>
  <c r="I39" i="1"/>
  <c r="G39" i="1"/>
  <c r="G44" i="1"/>
  <c r="G46" i="1"/>
  <c r="F82" i="1"/>
  <c r="C76" i="24"/>
  <c r="C74" i="1"/>
  <c r="G76" i="1"/>
  <c r="C45" i="1"/>
  <c r="O122" i="22"/>
  <c r="C122" i="22"/>
  <c r="P91" i="22"/>
  <c r="C92" i="22"/>
  <c r="M122" i="22"/>
  <c r="M92" i="22"/>
  <c r="H122" i="22"/>
  <c r="H92" i="22"/>
  <c r="L122" i="22"/>
  <c r="L92" i="22"/>
  <c r="H76" i="1"/>
  <c r="G74" i="1"/>
  <c r="G77" i="1"/>
  <c r="G78" i="1"/>
  <c r="N122" i="22"/>
  <c r="N92" i="22"/>
  <c r="M48" i="22"/>
  <c r="M54" i="22"/>
  <c r="M55" i="22"/>
  <c r="D48" i="22"/>
  <c r="D54" i="22"/>
  <c r="D55" i="22"/>
  <c r="D65" i="22"/>
  <c r="D67" i="22"/>
  <c r="L48" i="22"/>
  <c r="N48" i="22"/>
  <c r="N54" i="22"/>
  <c r="N55" i="22"/>
  <c r="E48" i="22"/>
  <c r="O54" i="22"/>
  <c r="O55" i="22"/>
  <c r="K48" i="22"/>
  <c r="K54" i="22"/>
  <c r="K55" i="22"/>
  <c r="I48" i="22"/>
  <c r="I54" i="22"/>
  <c r="I55" i="22"/>
  <c r="F48" i="22"/>
  <c r="C48" i="22"/>
  <c r="H48" i="22"/>
  <c r="H54" i="22"/>
  <c r="H55" i="22"/>
  <c r="J48" i="22"/>
  <c r="J54" i="22"/>
  <c r="J55" i="22"/>
  <c r="G48" i="22"/>
  <c r="G54" i="22"/>
  <c r="G55" i="22"/>
  <c r="D122" i="22"/>
  <c r="D92" i="22"/>
  <c r="G92" i="22"/>
  <c r="G122" i="22"/>
  <c r="F122" i="22"/>
  <c r="F92" i="22"/>
  <c r="C45" i="24"/>
  <c r="C74" i="24"/>
  <c r="E122" i="22"/>
  <c r="E92" i="22"/>
  <c r="K122" i="22"/>
  <c r="K92" i="22"/>
  <c r="G45" i="1"/>
  <c r="I45" i="1"/>
  <c r="H45" i="1"/>
  <c r="O66" i="22"/>
  <c r="J122" i="22"/>
  <c r="J92" i="22"/>
  <c r="I122" i="22"/>
  <c r="I92" i="22"/>
  <c r="P92" i="22"/>
  <c r="P93" i="22"/>
  <c r="P122" i="22"/>
  <c r="L66" i="22"/>
  <c r="H66" i="22"/>
  <c r="C66" i="22"/>
  <c r="E66" i="22"/>
  <c r="K66" i="22"/>
  <c r="M66" i="22"/>
  <c r="N66" i="22"/>
  <c r="I66" i="22"/>
  <c r="D66" i="22"/>
  <c r="J66" i="22"/>
  <c r="F66" i="22"/>
  <c r="G66" i="22"/>
  <c r="I76" i="1"/>
  <c r="I74" i="1"/>
  <c r="H74" i="1"/>
  <c r="P48" i="22"/>
  <c r="C54" i="22"/>
  <c r="C55" i="22"/>
  <c r="P66" i="22"/>
  <c r="E59" i="2"/>
  <c r="D40" i="2"/>
  <c r="D34" i="2"/>
  <c r="L54" i="22"/>
  <c r="L55" i="22"/>
  <c r="F54" i="22"/>
  <c r="F55" i="22"/>
  <c r="C50" i="24"/>
  <c r="E54" i="22"/>
  <c r="E55" i="22"/>
  <c r="F6" i="4"/>
  <c r="F34" i="4"/>
  <c r="F36" i="4"/>
  <c r="C32" i="3"/>
  <c r="K64" i="22"/>
  <c r="F64" i="22"/>
  <c r="E63" i="1"/>
  <c r="E25" i="3"/>
  <c r="D64" i="10"/>
  <c r="D63" i="1"/>
  <c r="D25" i="3"/>
  <c r="G25" i="3"/>
  <c r="P59" i="22"/>
  <c r="I58" i="22"/>
  <c r="I64" i="22"/>
  <c r="I65" i="22"/>
  <c r="I67" i="22"/>
  <c r="H58" i="22"/>
  <c r="J58" i="22"/>
  <c r="J64" i="22"/>
  <c r="J65" i="22"/>
  <c r="J67" i="22"/>
  <c r="O64" i="22"/>
  <c r="F20" i="6"/>
  <c r="F23" i="6"/>
  <c r="F28" i="6"/>
  <c r="E66" i="1"/>
  <c r="E28" i="3"/>
  <c r="E63" i="10"/>
  <c r="K65" i="22"/>
  <c r="K67" i="22"/>
  <c r="F65" i="22"/>
  <c r="F67" i="22"/>
  <c r="E20" i="6"/>
  <c r="E23" i="6"/>
  <c r="E28" i="6"/>
  <c r="M65" i="22"/>
  <c r="M67" i="22"/>
  <c r="C63" i="24"/>
  <c r="E65" i="22"/>
  <c r="E67" i="22"/>
  <c r="L65" i="22"/>
  <c r="L67" i="22"/>
  <c r="C25" i="3"/>
  <c r="C64" i="22"/>
  <c r="C65" i="22"/>
  <c r="C67" i="22"/>
  <c r="N65" i="22"/>
  <c r="N67" i="22"/>
  <c r="D67" i="10"/>
  <c r="C66" i="1"/>
  <c r="C62" i="1"/>
  <c r="G65" i="22"/>
  <c r="G67" i="22"/>
  <c r="O65" i="22"/>
  <c r="O67" i="22"/>
  <c r="O56" i="22"/>
  <c r="P47" i="22"/>
  <c r="P54" i="22"/>
  <c r="P55" i="22"/>
  <c r="P56" i="22"/>
  <c r="G82" i="1"/>
  <c r="G81" i="1"/>
  <c r="C59" i="2"/>
  <c r="I53" i="1"/>
  <c r="I50" i="1"/>
  <c r="H50" i="1"/>
  <c r="D55" i="2"/>
  <c r="G32" i="3"/>
  <c r="F47" i="4"/>
  <c r="C77" i="1"/>
  <c r="Q65" i="22"/>
  <c r="C72" i="1"/>
  <c r="C83" i="1"/>
  <c r="E62" i="1"/>
  <c r="C62" i="24"/>
  <c r="E73" i="10"/>
  <c r="E78" i="10"/>
  <c r="C28" i="3"/>
  <c r="F43" i="4"/>
  <c r="C66" i="24"/>
  <c r="P58" i="22"/>
  <c r="P64" i="22"/>
  <c r="P65" i="22"/>
  <c r="P67" i="22"/>
  <c r="H64" i="22"/>
  <c r="H65" i="22"/>
  <c r="H67" i="22"/>
  <c r="D63" i="10"/>
  <c r="D66" i="1"/>
  <c r="F40" i="4"/>
  <c r="F39" i="4"/>
  <c r="C24" i="3"/>
  <c r="C37" i="3"/>
  <c r="E24" i="3"/>
  <c r="E37" i="3"/>
  <c r="I77" i="1"/>
  <c r="I78" i="1"/>
  <c r="I72" i="1"/>
  <c r="H77" i="1"/>
  <c r="H78" i="1"/>
  <c r="H72" i="1"/>
  <c r="D59" i="2"/>
  <c r="C78" i="1"/>
  <c r="D28" i="3"/>
  <c r="D62" i="1"/>
  <c r="D73" i="10"/>
  <c r="D78" i="10"/>
  <c r="D82" i="10"/>
  <c r="E72" i="1"/>
  <c r="E77" i="1"/>
  <c r="E78" i="1"/>
  <c r="E82" i="1"/>
  <c r="C72" i="24"/>
  <c r="C77" i="24"/>
  <c r="C78" i="24"/>
  <c r="F51" i="4"/>
  <c r="C60" i="2"/>
  <c r="E82" i="10"/>
  <c r="E79" i="10"/>
  <c r="D79" i="10"/>
  <c r="H82" i="1"/>
  <c r="H81" i="1"/>
  <c r="I82" i="1"/>
  <c r="I81" i="1"/>
  <c r="D77" i="1"/>
  <c r="D78" i="1"/>
  <c r="D82" i="1"/>
  <c r="D72" i="1"/>
  <c r="G28" i="3"/>
  <c r="D24" i="3"/>
  <c r="D37" i="3"/>
  <c r="G37" i="3"/>
  <c r="C108" i="22"/>
  <c r="C109" i="22"/>
  <c r="N103" i="22"/>
  <c r="N108" i="22"/>
  <c r="N109" i="22"/>
  <c r="C16" i="3"/>
  <c r="E29" i="6"/>
  <c r="P103" i="22"/>
  <c r="P108" i="22"/>
  <c r="P109" i="22"/>
  <c r="C42" i="1"/>
  <c r="C49" i="4"/>
  <c r="C50" i="4"/>
  <c r="C45" i="10"/>
  <c r="C46" i="10"/>
  <c r="C47" i="10"/>
  <c r="C82" i="10"/>
  <c r="O116" i="22"/>
  <c r="C17" i="3"/>
  <c r="G16" i="3"/>
  <c r="C44" i="1"/>
  <c r="C47" i="1"/>
  <c r="C42" i="24"/>
  <c r="C44" i="24"/>
  <c r="C43" i="1"/>
  <c r="C43" i="24"/>
  <c r="N116" i="22"/>
  <c r="N120" i="22"/>
  <c r="N121" i="22"/>
  <c r="N123" i="22"/>
  <c r="E116" i="22"/>
  <c r="E120" i="22"/>
  <c r="E121" i="22"/>
  <c r="E123" i="22"/>
  <c r="G116" i="22"/>
  <c r="G120" i="22"/>
  <c r="G121" i="22"/>
  <c r="G123" i="22"/>
  <c r="O120" i="22"/>
  <c r="O121" i="22"/>
  <c r="O123" i="22"/>
  <c r="L116" i="22"/>
  <c r="L120" i="22"/>
  <c r="L121" i="22"/>
  <c r="L123" i="22"/>
  <c r="I116" i="22"/>
  <c r="I120" i="22"/>
  <c r="I121" i="22"/>
  <c r="I123" i="22"/>
  <c r="D116" i="22"/>
  <c r="D120" i="22"/>
  <c r="D121" i="22"/>
  <c r="D123" i="22"/>
  <c r="M116" i="22"/>
  <c r="M120" i="22"/>
  <c r="M121" i="22"/>
  <c r="M123" i="22"/>
  <c r="F116" i="22"/>
  <c r="F120" i="22"/>
  <c r="F121" i="22"/>
  <c r="F123" i="22"/>
  <c r="J116" i="22"/>
  <c r="J120" i="22"/>
  <c r="J121" i="22"/>
  <c r="J123" i="22"/>
  <c r="K116" i="22"/>
  <c r="K120" i="22"/>
  <c r="K121" i="22"/>
  <c r="K123" i="22"/>
  <c r="H116" i="22"/>
  <c r="H120" i="22"/>
  <c r="H121" i="22"/>
  <c r="H123" i="22"/>
  <c r="C116" i="22"/>
  <c r="G17" i="3"/>
  <c r="C18" i="3"/>
  <c r="C120" i="22"/>
  <c r="C121" i="22"/>
  <c r="C123" i="22"/>
  <c r="P116" i="22"/>
  <c r="P120" i="22"/>
  <c r="P121" i="22"/>
  <c r="P123" i="22"/>
  <c r="C35" i="2"/>
  <c r="G18" i="3"/>
  <c r="C41" i="3"/>
  <c r="G41" i="3"/>
  <c r="C51" i="4"/>
  <c r="F52" i="4"/>
  <c r="C46" i="24"/>
  <c r="C81" i="24"/>
  <c r="C46" i="1"/>
  <c r="Q121" i="22"/>
  <c r="Q123" i="22"/>
  <c r="R123" i="22"/>
  <c r="Q67" i="22"/>
  <c r="C82" i="1"/>
  <c r="R121" i="22"/>
</calcChain>
</file>

<file path=xl/sharedStrings.xml><?xml version="1.0" encoding="utf-8"?>
<sst xmlns="http://schemas.openxmlformats.org/spreadsheetml/2006/main" count="1836" uniqueCount="431">
  <si>
    <t xml:space="preserve"> </t>
  </si>
  <si>
    <t>adatok eFt-ban</t>
  </si>
  <si>
    <t>sorszám</t>
  </si>
  <si>
    <t>megnevezés</t>
  </si>
  <si>
    <t>BEVÉTELEK</t>
  </si>
  <si>
    <t>kötelező feladatok bevételei</t>
  </si>
  <si>
    <t>önként vállalt feladatok bevételei</t>
  </si>
  <si>
    <t>államigazgatási feladatok bevételei</t>
  </si>
  <si>
    <t>2021. évi terv</t>
  </si>
  <si>
    <t>2022. évi terv</t>
  </si>
  <si>
    <t>2023. évi terv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</si>
  <si>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</si>
  <si>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</si>
  <si>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</si>
  <si>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</si>
  <si>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</si>
  <si>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</si>
  <si>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</si>
  <si>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</si>
  <si>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</si>
  <si>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</si>
  <si>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</si>
  <si>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</si>
  <si>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</si>
  <si>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</si>
  <si>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</si>
  <si>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</si>
  <si>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</si>
  <si>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</si>
  <si>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</si>
  <si>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</si>
  <si>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</si>
  <si>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</si>
  <si>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</si>
  <si>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</si>
  <si>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</si>
  <si>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 ellátási díjak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</si>
  <si>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</si>
  <si>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</si>
  <si>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</si>
  <si>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</si>
  <si>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</si>
  <si>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</si>
  <si>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</si>
  <si>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</si>
  <si>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</si>
  <si>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</si>
  <si>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</si>
  <si>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</si>
  <si>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</si>
  <si>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</si>
  <si>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</si>
  <si>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</si>
  <si>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</si>
  <si>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</si>
  <si>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</si>
  <si>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</si>
  <si>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</si>
  <si>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</si>
  <si>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</si>
  <si>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</si>
  <si>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</si>
  <si>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>kötelező feladatok költségei</t>
  </si>
  <si>
    <t>önként vállalt feladatok költségei</t>
  </si>
  <si>
    <t>államigazgatási feladatok költségei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</si>
  <si>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</si>
  <si>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</si>
  <si>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</si>
  <si>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</si>
  <si>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</si>
  <si>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</si>
  <si>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</si>
  <si>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</si>
  <si>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</si>
  <si>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</si>
  <si>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</si>
  <si>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</si>
  <si>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</si>
  <si>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</si>
  <si>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</si>
  <si>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</si>
  <si>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</si>
  <si>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</si>
  <si>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</si>
  <si>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>Felhalmozási tartalék</t>
  </si>
  <si>
    <t xml:space="preserve">KÖLTSÉGVETÉSI KIADÁSOK ÖSSZESEN </t>
  </si>
  <si>
    <t>Finanszírozási kiadások</t>
  </si>
  <si>
    <t>KIADÁSOK ÖSSZESEN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</si>
  <si>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</si>
  <si>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</si>
  <si>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</si>
  <si>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</si>
  <si>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Költségvetési bevételek mindösszesen (I.-V)</t>
  </si>
  <si>
    <t>Finanszírozási bevételek (VI.-VII.)</t>
  </si>
  <si>
    <t xml:space="preserve">00. havi állami támogatás </t>
  </si>
  <si>
    <t>KIADÁSOK ÖSSZESEN: (I.+II.)</t>
  </si>
  <si>
    <t>Működési többlet/hiány</t>
  </si>
  <si>
    <t>Kommunális adó bevétel</t>
  </si>
  <si>
    <t>Felhalmozási célú visszatérítendő támogatások, kölcsönök visszatérülése államháztartáson kívülről (kmk)</t>
  </si>
  <si>
    <t>Költségvetési bevételek mindösszesen (I.-III.)</t>
  </si>
  <si>
    <t>Finanszírozási bevételek (IV.-V.)</t>
  </si>
  <si>
    <t>Egyéb felhalmozási célú kiadások</t>
  </si>
  <si>
    <t>Lízingdíj</t>
  </si>
  <si>
    <t>Felhalmozási többlet/hiány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</si>
  <si>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</si>
  <si>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</si>
  <si>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</si>
  <si>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</si>
  <si>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</si>
  <si>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</si>
  <si>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II. Felhalmozási célú bevételek és kiadások</t>
  </si>
  <si>
    <t>Egyéb tárgyi eszköz értékesítés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</si>
  <si>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</si>
  <si>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</si>
  <si>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</si>
  <si>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</si>
  <si>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</si>
  <si>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</si>
  <si>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</si>
  <si>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2021.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</si>
  <si>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</si>
  <si>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</si>
  <si>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</si>
  <si>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</si>
  <si>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</si>
  <si>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</si>
  <si>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</si>
  <si>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</si>
  <si>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</si>
  <si>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</si>
  <si>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</si>
  <si>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</si>
  <si>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</si>
  <si>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</si>
  <si>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feladat megnevezése</t>
  </si>
  <si>
    <t xml:space="preserve">Felújítások  </t>
  </si>
  <si>
    <t>Felújítások mindösszesen</t>
  </si>
  <si>
    <t>II-</t>
  </si>
  <si>
    <t xml:space="preserve">Beruházások  </t>
  </si>
  <si>
    <t>PM Piac_2018.</t>
  </si>
  <si>
    <t>DAKÖV  bérleti díj terhére kompenzáció</t>
  </si>
  <si>
    <t>Beruházások mindösszesen</t>
  </si>
  <si>
    <t>Felhalmozási célra átadott pénzeszközök</t>
  </si>
  <si>
    <t xml:space="preserve">FELHALMOZÁSI KIADÁSOK MINDÖSSZESEN </t>
  </si>
  <si>
    <t xml:space="preserve">FELHALMOZÁSI CÉLÚ KIADÁSOK MINDÖSSZESEN </t>
  </si>
  <si>
    <t>Isaszeg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</si>
  <si>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</si>
  <si>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</si>
  <si>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</si>
  <si>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</si>
  <si>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</si>
  <si>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</si>
  <si>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</si>
  <si>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</si>
  <si>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</si>
  <si>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</si>
  <si>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</si>
  <si>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</si>
  <si>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</si>
  <si>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</si>
  <si>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</si>
  <si>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Összesen (1-2)</t>
  </si>
  <si>
    <t xml:space="preserve">A projekt neve:  </t>
  </si>
  <si>
    <t xml:space="preserve">A projekt kódszáma: </t>
  </si>
  <si>
    <t xml:space="preserve">A megvalósítás helye: </t>
  </si>
  <si>
    <t>A projekt megvalósításának kezdete:</t>
  </si>
  <si>
    <t xml:space="preserve">A projekt megvalósításának befejezése: </t>
  </si>
  <si>
    <t>A projekt bevételei és kiadásai</t>
  </si>
  <si>
    <t>adatok Eft-ban</t>
  </si>
  <si>
    <t>Bevétel</t>
  </si>
  <si>
    <t>összesen</t>
  </si>
  <si>
    <t>támogatás</t>
  </si>
  <si>
    <t>Kiadás</t>
  </si>
  <si>
    <t>Önkormányzat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</si>
  <si>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</si>
  <si>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</si>
  <si>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</si>
  <si>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</si>
  <si>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</si>
  <si>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</si>
  <si>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</si>
  <si>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</si>
  <si>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</si>
  <si>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</si>
  <si>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</si>
  <si>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</si>
  <si>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</si>
  <si>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KIADÁSOK ÖSSZESEN: (I.+II.+III.)</t>
  </si>
  <si>
    <t>konszolidált kiadás</t>
  </si>
  <si>
    <t>cafeteria</t>
  </si>
  <si>
    <t>létszám</t>
  </si>
  <si>
    <t xml:space="preserve">mezőőri szolgálat </t>
  </si>
  <si>
    <t>2</t>
  </si>
  <si>
    <t>polgármester, alpolgármester, 2 fő részére</t>
  </si>
  <si>
    <t>Védőnői szolgálat 4 fő részére</t>
  </si>
  <si>
    <t>3</t>
  </si>
  <si>
    <t>Fogorvosi szolgálat 3 fő részére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</si>
  <si>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</si>
  <si>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</si>
  <si>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</si>
  <si>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</si>
  <si>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</si>
  <si>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</si>
  <si>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Felhalmozási célú önkormányzati támogatások (vis maior)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</si>
  <si>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</si>
  <si>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</si>
  <si>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</si>
  <si>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 xml:space="preserve"> ebből: EU-s forrásból finanszírozott támogatással megvalósuló programok, projektek kiadásai ( ÁROP)</t>
  </si>
  <si>
    <t>Hitel-,kölcsöntörlesztés államháztartáson kívülre</t>
  </si>
  <si>
    <t>Költségvetési szerv I.</t>
  </si>
  <si>
    <t>03</t>
  </si>
  <si>
    <t>Isaszegi Hétszínvirág Óvoda</t>
  </si>
  <si>
    <t>04</t>
  </si>
  <si>
    <t>Isaszegi Bóbita Óvoda</t>
  </si>
  <si>
    <t>közalkalmazottak részére (10000Ft/hó 12 hóra)</t>
  </si>
  <si>
    <t>05</t>
  </si>
  <si>
    <t>Isaszegi Humánszolgáltató Központ</t>
  </si>
  <si>
    <t>közalkalmazottak részére (6000Ft/hó  12 hóra)</t>
  </si>
  <si>
    <t>Aprókfalva Bölcsőde</t>
  </si>
  <si>
    <t>Áru és készletértékesítés, szolgáltatás, kiszámlázott áfa, tulajdonosi bevételek, ellátási díjak, kiszámlázott általános forgalmi adó</t>
  </si>
  <si>
    <t>06</t>
  </si>
  <si>
    <t>közalkalmazottak részére (6000Ft/hó 12 hóra)</t>
  </si>
  <si>
    <t>07</t>
  </si>
  <si>
    <t>Jókai Mór Városi Könyvtár</t>
  </si>
  <si>
    <t>08</t>
  </si>
  <si>
    <t>Isaszegi Városüzemeltető Szervezet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</si>
  <si>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</si>
  <si>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</si>
  <si>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előirányzata</t>
  </si>
  <si>
    <t xml:space="preserve">       </t>
  </si>
  <si>
    <t>Megnevezés</t>
  </si>
  <si>
    <t>Nyugdíjas klubok</t>
  </si>
  <si>
    <t>Isaszegi Sportegyesület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</si>
  <si>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</si>
  <si>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</si>
  <si>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</si>
  <si>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</si>
  <si>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</si>
  <si>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</si>
  <si>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Humán Bizottság</t>
  </si>
  <si>
    <t>Pénzügyi, Jogi, Városfejlesztési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</si>
  <si>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</si>
  <si>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</si>
  <si>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</si>
  <si>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</si>
  <si>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</si>
  <si>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Nemzeti-kultúrális-sport-és társadalmi kapcsolatok támogatása</t>
  </si>
  <si>
    <t>Isaszegi Önkéntes Tűzoltó Egyesület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</si>
  <si>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</si>
  <si>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</si>
  <si>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</si>
  <si>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</si>
  <si>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</si>
  <si>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</si>
  <si>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</si>
  <si>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</si>
  <si>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</si>
  <si>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</si>
  <si>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</si>
  <si>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</si>
  <si>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</si>
  <si>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</si>
  <si>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</si>
  <si>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</si>
  <si>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</si>
  <si>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</si>
  <si>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</si>
  <si>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</si>
  <si>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Intézmény</t>
  </si>
  <si>
    <t>közüzemi díjak</t>
  </si>
  <si>
    <t>Áfa 27%</t>
  </si>
  <si>
    <t>Isaszegi Polgármesteri Hivatal</t>
  </si>
  <si>
    <t>IVÜSZ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</si>
  <si>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</si>
  <si>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</si>
  <si>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</si>
  <si>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</si>
  <si>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</si>
  <si>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</si>
  <si>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</si>
  <si>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</si>
  <si>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</si>
  <si>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</si>
  <si>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</si>
  <si>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KIADÁS</t>
  </si>
  <si>
    <t>Intézmény megnevezése</t>
  </si>
  <si>
    <t>Kiadás  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</si>
  <si>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</si>
  <si>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</si>
  <si>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</si>
  <si>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</si>
  <si>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</si>
  <si>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</si>
  <si>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</si>
  <si>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</si>
  <si>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</si>
  <si>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</si>
  <si>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</si>
  <si>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</si>
  <si>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</t>
  </si>
  <si>
    <t>Munkaadói járulék</t>
  </si>
  <si>
    <t>Dologi</t>
  </si>
  <si>
    <t>Isaszegi Humánszolgáltató Központ és Aprókfalva Bölcsőde</t>
  </si>
  <si>
    <t>Dózsa György Művelődési Ház</t>
  </si>
  <si>
    <t>ellátottak juttatásai</t>
  </si>
  <si>
    <t>Jókai Mór  Könyvtár</t>
  </si>
  <si>
    <t>Felhalmozási kiadások</t>
  </si>
  <si>
    <t>Intézmények összesen</t>
  </si>
  <si>
    <t xml:space="preserve">A önkormányzati hivatal igazgatási kiadásai </t>
  </si>
  <si>
    <t>társadalom és szociálpolitikai juttatások</t>
  </si>
  <si>
    <t>Az önkormányzati  hivatal igazgatási kiadásai összesen</t>
  </si>
  <si>
    <t>Kiadás ezer Ft-ban</t>
  </si>
  <si>
    <t>önkormányzati feladatok</t>
  </si>
  <si>
    <t>Önállóan működő költségvetési szervek finanszírozása ( működési célú pénzeszközátadás)</t>
  </si>
  <si>
    <t>Működési célú támogatás értékű kiadás</t>
  </si>
  <si>
    <t>Működési célú tartalék</t>
  </si>
  <si>
    <t>00. havi állami előleg visszafizetése</t>
  </si>
  <si>
    <t>Önkormányzat összesen</t>
  </si>
  <si>
    <t>Működési kiadások összesen</t>
  </si>
  <si>
    <t>Működési kiadások intézményi finanszírozás nélkül</t>
  </si>
  <si>
    <t>Önkormányzat felhalmozási kiadásai</t>
  </si>
  <si>
    <t>Beruházások</t>
  </si>
  <si>
    <t>egyéb felhalmozási kiadások</t>
  </si>
  <si>
    <t>felhalmozási tartalék</t>
  </si>
  <si>
    <t>Felhalmozási céltartalék</t>
  </si>
  <si>
    <t>finanszírozási kiadás</t>
  </si>
  <si>
    <t xml:space="preserve"> Önkormányzat felhalmozási kiadások összesen</t>
  </si>
  <si>
    <t>Működési és felhalmozási kiadások összesen</t>
  </si>
  <si>
    <t>Önkormányzat konszolidált költségvetése</t>
  </si>
  <si>
    <t>BEVÉTEL</t>
  </si>
  <si>
    <t>Bevételek ezer Ft-ban</t>
  </si>
  <si>
    <t>Intézményi működési bevétel</t>
  </si>
  <si>
    <t>Önkormányzati működési támogatás</t>
  </si>
  <si>
    <t>Önkormányzati Hivatal</t>
  </si>
  <si>
    <t>Önkormányzati Hivatal összesen</t>
  </si>
  <si>
    <t xml:space="preserve">Önkormányzat </t>
  </si>
  <si>
    <t>Önkormányzat működési támogatása</t>
  </si>
  <si>
    <t>Működési célú támogatások államháztartáson belül</t>
  </si>
  <si>
    <t>Működési célú pénzeszköz átvett pénzeszközök</t>
  </si>
  <si>
    <t>Működési célú bevételek</t>
  </si>
  <si>
    <t>00.havi állami támogatás</t>
  </si>
  <si>
    <t>értéppapír beváltás</t>
  </si>
  <si>
    <t xml:space="preserve"> Önkormányzat összesen</t>
  </si>
  <si>
    <t>Működési bevételek  összesen</t>
  </si>
  <si>
    <t xml:space="preserve"> Önkormányzati  felhalmozási bevételek </t>
  </si>
  <si>
    <t>Kommunális adó</t>
  </si>
  <si>
    <t>Előző évi felhalmozási célú pénzmaradvány</t>
  </si>
  <si>
    <t xml:space="preserve"> Önkormányzat felhalmozási bevételei összesen</t>
  </si>
  <si>
    <t>Működési és felhalmozási bevételek összesen</t>
  </si>
  <si>
    <t>Önállóan működő költségvetési szervek finanszírozása</t>
  </si>
  <si>
    <t>Isaszeg Város Önkormányzat adósságot keletkeztető ügyleteiből eredő fizetési kötelezettségeinek bemutatása</t>
  </si>
  <si>
    <t>adatok ezer Ft-ban</t>
  </si>
  <si>
    <t>Saját bevétel és adósságot keletkeztető ügyletből eredő fizetési kötelezettség összegei</t>
  </si>
  <si>
    <t>2022.</t>
  </si>
  <si>
    <t>2023.</t>
  </si>
  <si>
    <t>F</t>
  </si>
  <si>
    <t>G</t>
  </si>
  <si>
    <t>Saját bevételek (01+… .+06)</t>
  </si>
  <si>
    <t xml:space="preserve">Saját bevételek  (07 sor)  50%-a </t>
  </si>
  <si>
    <t>Hitel, kölcsön felvétele, átvállalása a folyósítás,
átvállalás napjától a végtörlesztés napjáig, és annak aktuális tőketartozása</t>
  </si>
  <si>
    <t>09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</si>
  <si>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</si>
  <si>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</si>
  <si>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</si>
  <si>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</si>
  <si>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</si>
  <si>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</si>
  <si>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</si>
  <si>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Fizetési kötelezettséggel csökkentett saját bevétel (07-16)</t>
  </si>
  <si>
    <t>tárgyi eszköz értékesítése</t>
  </si>
  <si>
    <t>Isaszeg Város  Önkormányzat 2021. évi bevételei és kiadásai</t>
  </si>
  <si>
    <t>2021.évi terv adatokból</t>
  </si>
  <si>
    <t>2024. évi terv</t>
  </si>
  <si>
    <t>2021. évi  működési és fejlesztési célú bevételek és kiadások  bemutatása .</t>
  </si>
  <si>
    <t>Isaszeg Város Önkormányzatának 2021. évi fejlesztési kiadási terve</t>
  </si>
  <si>
    <t>2021. évi előirányzat</t>
  </si>
  <si>
    <t>Isaszeg Város Önkormányzat 2021. évi tartaléka</t>
  </si>
  <si>
    <t>Isaszeg Város Önkormányzatának 2021. évben Európai Uniós támogatással megvalósuló beruházásának bevételei, kiadásai</t>
  </si>
  <si>
    <t>......................, 2021. .......................... hó ..... nap</t>
  </si>
  <si>
    <t>Isaszeg Város Önkormányzat intézményeinek 2021. évi tervezett energia költségei</t>
  </si>
  <si>
    <t>Isaszeg Város Önkormányzat 2021. évi adókból biztosított kedvezményei</t>
  </si>
  <si>
    <t>2021. évi likvid terv</t>
  </si>
  <si>
    <t>2024.</t>
  </si>
  <si>
    <t>2020. évi terv adatok</t>
  </si>
  <si>
    <t>2020. évi teljesítés</t>
  </si>
  <si>
    <t>Támogatások részletezése 2021. év</t>
  </si>
  <si>
    <t>Isaszegi Művelődési Ház és Múzeumi Kiállítóhely</t>
  </si>
  <si>
    <t>Isaszegi Aprók Falva Bölcsőde</t>
  </si>
  <si>
    <t>értékpapír eladás</t>
  </si>
  <si>
    <t>értékpapír bevétel</t>
  </si>
  <si>
    <t>Egyéb működési célú támogatások államháztartáson belülről (NEAK)</t>
  </si>
  <si>
    <t>Közvilágítás tervezési díj</t>
  </si>
  <si>
    <t>00. Havi állami előleg, lízingdíj, értékpapír</t>
  </si>
  <si>
    <t>00. havi állami támogatás , értékpapír eladás, lekötött betét</t>
  </si>
  <si>
    <t>Gépjárművásárlás Polgármesteri Hivatal részére</t>
  </si>
  <si>
    <t xml:space="preserve"> értékpapír eladás,00 havi állami támogatás</t>
  </si>
  <si>
    <t>lízingdíj, 00. havi állami támogatás</t>
  </si>
  <si>
    <t>Településszerkezeti terv felülvizsgálat tervezési díj</t>
  </si>
  <si>
    <t>Szabályozási terv készítés a 4015/10. és 0130/8 területekre</t>
  </si>
  <si>
    <t>Polgármesteri Hivatal tetőfelújítás</t>
  </si>
  <si>
    <t>Polgármesteri Hivatal homlokzat felújítás</t>
  </si>
  <si>
    <t>lízingdíj,00. havi állami támogatás</t>
  </si>
  <si>
    <t>00. havi állami támogatás</t>
  </si>
  <si>
    <t>kiadás fedezete 2021. évben befolyó  bevételből</t>
  </si>
  <si>
    <t>kiadás fedezete 2020. évi pénzmaradvány</t>
  </si>
  <si>
    <t>kiadás fedezete 2021. évi pályázati bevétel</t>
  </si>
  <si>
    <t>értékpapír eladás,00. havi állami támogatás</t>
  </si>
  <si>
    <t>aszfaltozás</t>
  </si>
  <si>
    <t>ingatlan vásárlás</t>
  </si>
  <si>
    <t>ingatlan értékesítés</t>
  </si>
  <si>
    <t>járulék ( a 72.000 Ft/fő/év  után 30,5 %)</t>
  </si>
  <si>
    <t>járulék ( a 99.617 Ft/fő/év  után 30,5 %)</t>
  </si>
  <si>
    <t>járulék ( a 177.701 Ft/fő/év  után 30,5 %)</t>
  </si>
  <si>
    <t>Köztisztviselő (177.701 Ft/fő/év)</t>
  </si>
  <si>
    <t>Járulék (  30,5%)</t>
  </si>
  <si>
    <t>járulék 30,5 %</t>
  </si>
  <si>
    <t>2 fő részére 153.257Ft/fő/év</t>
  </si>
  <si>
    <t>13 fő közalkalmazott részére 99.617 Ft/fő/év</t>
  </si>
  <si>
    <t>8. melléklet a /2021. (.) önkormányzati rendelethez</t>
  </si>
  <si>
    <t>9. melléklet a /2021. .) önkormányzati rendelethez</t>
  </si>
  <si>
    <t>10. melléklet a /2021. (.) önkormányzati rendelethez</t>
  </si>
  <si>
    <t>11. melléklet a  /2021. (..) önkormányzati rendelethez</t>
  </si>
  <si>
    <t>12. melléklet a /2021. (..) önkormányzati rendelethez</t>
  </si>
  <si>
    <t>13. melléklet a  /2021. (..) önkormányzati rendelethez</t>
  </si>
  <si>
    <t>14. melléklet a  /2021. (..) önkormányzati rendelethez</t>
  </si>
  <si>
    <t>15. melléklet a /2021. (..) önkormányzati rendelethez</t>
  </si>
  <si>
    <t>16. melléklet a /2021. (..) önkormányzati rendelethez</t>
  </si>
  <si>
    <t>22. melléklet a/2021.(  .)önkormányzati rendelethez</t>
  </si>
  <si>
    <t>1. függelék a /2021.(  .)önkormányzati rendelethez</t>
  </si>
  <si>
    <t>Múzeum feljáró kialakítása</t>
  </si>
  <si>
    <t>00. havi állami támogatás, értékpapír beváltás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</si>
</sst>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6" formatCode="_-* #,##0.00\ _F_t_-;\-* #,##0.00\ _F_t_-;_-* \-??\ _F_t_-;_-@_-"/>
    <numFmt numFmtId="167" formatCode="\ #,##0.00&quot;       &quot;;\-#,##0.00&quot;       &quot;;&quot; -&quot;#&quot;       &quot;;@\ "/>
    <numFmt numFmtId="168" formatCode="#,###"/>
    <numFmt numFmtId="169" formatCode="#,###.00"/>
    <numFmt numFmtId="170" formatCode="#,##0;[Red]#,##0"/>
    <numFmt numFmtId="171" formatCode="yyyy\-mm\-dd"/>
    <numFmt numFmtId="172" formatCode="0\."/>
    <numFmt numFmtId="173" formatCode="_-* #,##0\ _F_t_-;\-* #,##0\ _F_t_-;_-* \-??\ _F_t_-;_-@_-"/>
    <numFmt numFmtId="174" formatCode="mmm\ d/"/>
    <numFmt numFmtId="175" formatCode="#,##0.00&quot;       &quot;;\-#,##0.00&quot;       &quot;;&quot; -&quot;#&quot;       &quot;;@\ "/>
    <numFmt numFmtId="176" formatCode="#,##0&quot;     &quot;;\-#,##0&quot;     &quot;;&quot; -&quot;#&quot;     &quot;;@\ "/>
    <numFmt numFmtId="177" formatCode="\ #,##0&quot;     &quot;;\-#,##0&quot;     &quot;;&quot; -&quot;#&quot;     &quot;;@\ "/>
    <numFmt numFmtId="178" formatCode="\ #,##0&quot;       &quot;;\-#,##0&quot;       &quot;;&quot; -&quot;#&quot;       &quot;;@\ "/>
    <numFmt numFmtId="179" formatCode="#,##0.0"/>
  </numFmts>
  <fonts count="58" x14ac:knownFonts="1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6"/>
      <name val="Arial"/>
      <family val="2"/>
      <charset val="1"/>
    </font>
    <font>
      <b/>
      <sz val="16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1"/>
    </font>
    <font>
      <b/>
      <sz val="16"/>
      <name val="Arial"/>
      <family val="2"/>
      <charset val="1"/>
    </font>
    <font>
      <sz val="14"/>
      <name val="Arial"/>
      <family val="2"/>
      <charset val="1"/>
    </font>
    <font>
      <b/>
      <sz val="14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6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14"/>
      <name val="Times New Roman CE"/>
      <family val="1"/>
      <charset val="238"/>
    </font>
    <font>
      <i/>
      <sz val="14"/>
      <name val="Arial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 CE"/>
      <family val="1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sz val="7"/>
      <color indexed="63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3">
    <xf numFmtId="0" fontId="0" fillId="0" borderId="0"/>
    <xf numFmtId="175" fontId="53" fillId="0" borderId="0" applyBorder="0" applyProtection="0"/>
    <xf numFmtId="167" fontId="53" fillId="0" borderId="0" applyFill="0" applyBorder="0" applyAlignment="0" applyProtection="0"/>
    <xf numFmtId="166" fontId="53" fillId="0" borderId="0" applyFill="0" applyBorder="0" applyAlignment="0" applyProtection="0"/>
    <xf numFmtId="167" fontId="53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3" fillId="0" borderId="0"/>
  </cellStyleXfs>
  <cellXfs count="526">
    <xf numFmtId="0" fontId="0" fillId="0" borderId="0" xfId="0"/>
    <xf numFmtId="0" fontId="4" fillId="0" borderId="0" xfId="0" applyFont="1"/>
    <xf numFmtId="1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8" fillId="0" borderId="1" xfId="0" applyFont="1" applyBorder="1" applyAlignment="1">
      <alignment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left" vertical="center" wrapText="1" indent="1"/>
    </xf>
    <xf numFmtId="168" fontId="9" fillId="8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 indent="1"/>
    </xf>
    <xf numFmtId="168" fontId="11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 applyProtection="1">
      <alignment vertical="center" wrapText="1"/>
    </xf>
    <xf numFmtId="49" fontId="9" fillId="8" borderId="1" xfId="0" applyNumberFormat="1" applyFont="1" applyFill="1" applyBorder="1" applyAlignment="1" applyProtection="1">
      <alignment horizontal="center" vertical="center" wrapText="1"/>
    </xf>
    <xf numFmtId="0" fontId="9" fillId="8" borderId="1" xfId="12" applyFont="1" applyFill="1" applyBorder="1" applyAlignment="1" applyProtection="1">
      <alignment horizontal="left" vertical="center" wrapText="1" inden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12" applyFont="1" applyFill="1" applyBorder="1" applyAlignment="1" applyProtection="1">
      <alignment horizontal="left" vertical="center" wrapText="1" inden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1" xfId="12" applyFont="1" applyFill="1" applyBorder="1" applyAlignment="1" applyProtection="1">
      <alignment horizontal="left" vertical="center" wrapText="1" indent="1"/>
    </xf>
    <xf numFmtId="0" fontId="9" fillId="8" borderId="4" xfId="12" applyFont="1" applyFill="1" applyBorder="1" applyAlignment="1" applyProtection="1">
      <alignment horizontal="left" vertical="center" wrapText="1" indent="1"/>
    </xf>
    <xf numFmtId="0" fontId="9" fillId="0" borderId="1" xfId="12" applyFont="1" applyFill="1" applyBorder="1" applyAlignment="1" applyProtection="1">
      <alignment horizontal="left" vertical="center" wrapText="1" indent="1"/>
    </xf>
    <xf numFmtId="49" fontId="9" fillId="8" borderId="1" xfId="12" applyNumberFormat="1" applyFont="1" applyFill="1" applyBorder="1" applyAlignment="1" applyProtection="1">
      <alignment horizontal="center" vertical="center" wrapText="1"/>
    </xf>
    <xf numFmtId="49" fontId="11" fillId="0" borderId="1" xfId="12" applyNumberFormat="1" applyFont="1" applyFill="1" applyBorder="1" applyAlignment="1" applyProtection="1">
      <alignment horizontal="left" vertical="center" wrapText="1" indent="1"/>
    </xf>
    <xf numFmtId="49" fontId="11" fillId="8" borderId="1" xfId="12" applyNumberFormat="1" applyFont="1" applyFill="1" applyBorder="1" applyAlignment="1" applyProtection="1">
      <alignment horizontal="left" vertical="center" wrapText="1" indent="1"/>
    </xf>
    <xf numFmtId="0" fontId="12" fillId="9" borderId="0" xfId="0" applyFont="1" applyFill="1"/>
    <xf numFmtId="168" fontId="6" fillId="0" borderId="0" xfId="0" applyNumberFormat="1" applyFont="1"/>
    <xf numFmtId="3" fontId="5" fillId="0" borderId="0" xfId="0" applyNumberFormat="1" applyFont="1" applyFill="1" applyBorder="1"/>
    <xf numFmtId="3" fontId="5" fillId="0" borderId="0" xfId="0" applyNumberFormat="1" applyFont="1" applyBorder="1"/>
    <xf numFmtId="0" fontId="4" fillId="0" borderId="1" xfId="0" applyFont="1" applyBorder="1"/>
    <xf numFmtId="0" fontId="6" fillId="0" borderId="0" xfId="0" applyFont="1" applyBorder="1"/>
    <xf numFmtId="49" fontId="11" fillId="0" borderId="4" xfId="12" applyNumberFormat="1" applyFont="1" applyFill="1" applyBorder="1" applyAlignment="1" applyProtection="1">
      <alignment horizontal="left" vertical="center" wrapText="1" indent="1"/>
    </xf>
    <xf numFmtId="0" fontId="11" fillId="0" borderId="4" xfId="12" applyFont="1" applyFill="1" applyBorder="1" applyAlignment="1" applyProtection="1">
      <alignment horizontal="left" vertical="center" wrapText="1" indent="1"/>
    </xf>
    <xf numFmtId="168" fontId="4" fillId="0" borderId="1" xfId="0" applyNumberFormat="1" applyFont="1" applyFill="1" applyBorder="1" applyAlignment="1" applyProtection="1">
      <alignment vertical="center" wrapText="1"/>
      <protection locked="0"/>
    </xf>
    <xf numFmtId="168" fontId="4" fillId="0" borderId="1" xfId="0" applyNumberFormat="1" applyFont="1" applyFill="1" applyBorder="1" applyAlignment="1" applyProtection="1">
      <alignment vertical="center" wrapText="1"/>
    </xf>
    <xf numFmtId="0" fontId="11" fillId="0" borderId="1" xfId="12" applyFont="1" applyFill="1" applyBorder="1" applyAlignment="1" applyProtection="1">
      <alignment horizontal="left" vertical="center" wrapText="1" indent="6"/>
    </xf>
    <xf numFmtId="0" fontId="11" fillId="0" borderId="1" xfId="12" applyFont="1" applyFill="1" applyBorder="1" applyAlignment="1" applyProtection="1">
      <alignment horizontal="left" indent="6"/>
    </xf>
    <xf numFmtId="0" fontId="6" fillId="0" borderId="1" xfId="0" applyFont="1" applyFill="1" applyBorder="1"/>
    <xf numFmtId="168" fontId="9" fillId="8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10" fillId="0" borderId="1" xfId="12" applyFont="1" applyFill="1" applyBorder="1" applyAlignment="1" applyProtection="1">
      <alignment horizontal="left" vertical="center" wrapText="1" indent="1"/>
    </xf>
    <xf numFmtId="168" fontId="13" fillId="0" borderId="1" xfId="0" applyNumberFormat="1" applyFont="1" applyFill="1" applyBorder="1" applyAlignment="1" applyProtection="1">
      <alignment vertical="center" wrapText="1"/>
      <protection locked="0"/>
    </xf>
    <xf numFmtId="168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 indent="1"/>
    </xf>
    <xf numFmtId="168" fontId="9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11" fillId="0" borderId="5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center"/>
    </xf>
    <xf numFmtId="169" fontId="9" fillId="0" borderId="1" xfId="0" applyNumberFormat="1" applyFont="1" applyFill="1" applyBorder="1" applyAlignment="1" applyProtection="1">
      <alignment vertical="center" wrapText="1"/>
      <protection locked="0"/>
    </xf>
    <xf numFmtId="2" fontId="4" fillId="0" borderId="0" xfId="0" applyNumberFormat="1" applyFont="1"/>
    <xf numFmtId="170" fontId="6" fillId="0" borderId="0" xfId="0" applyNumberFormat="1" applyFont="1"/>
    <xf numFmtId="0" fontId="14" fillId="0" borderId="0" xfId="0" applyFont="1"/>
    <xf numFmtId="1" fontId="14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5" fillId="0" borderId="1" xfId="0" applyFont="1" applyBorder="1"/>
    <xf numFmtId="49" fontId="17" fillId="8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0" fontId="17" fillId="0" borderId="1" xfId="12" applyFont="1" applyFill="1" applyBorder="1" applyAlignment="1" applyProtection="1">
      <alignment horizontal="left" vertical="center" wrapText="1" indent="1"/>
    </xf>
    <xf numFmtId="49" fontId="17" fillId="8" borderId="1" xfId="12" applyNumberFormat="1" applyFont="1" applyFill="1" applyBorder="1" applyAlignment="1" applyProtection="1">
      <alignment horizontal="center" vertical="center" wrapText="1"/>
    </xf>
    <xf numFmtId="49" fontId="18" fillId="0" borderId="1" xfId="12" applyNumberFormat="1" applyFont="1" applyFill="1" applyBorder="1" applyAlignment="1" applyProtection="1">
      <alignment horizontal="left" vertical="center" wrapText="1" indent="1"/>
    </xf>
    <xf numFmtId="3" fontId="15" fillId="0" borderId="0" xfId="0" applyNumberFormat="1" applyFont="1" applyBorder="1"/>
    <xf numFmtId="0" fontId="16" fillId="0" borderId="0" xfId="0" applyFont="1" applyBorder="1"/>
    <xf numFmtId="0" fontId="17" fillId="8" borderId="1" xfId="12" applyFont="1" applyFill="1" applyBorder="1" applyAlignment="1" applyProtection="1">
      <alignment horizontal="left" vertical="center" wrapText="1" indent="1"/>
    </xf>
    <xf numFmtId="0" fontId="13" fillId="8" borderId="1" xfId="12" applyFont="1" applyFill="1" applyBorder="1" applyAlignment="1" applyProtection="1">
      <alignment horizontal="left" vertical="center" wrapText="1" indent="1"/>
    </xf>
    <xf numFmtId="168" fontId="13" fillId="8" borderId="1" xfId="0" applyNumberFormat="1" applyFont="1" applyFill="1" applyBorder="1" applyAlignment="1" applyProtection="1">
      <alignment vertical="center" wrapText="1"/>
      <protection locked="0"/>
    </xf>
    <xf numFmtId="168" fontId="4" fillId="8" borderId="1" xfId="0" applyNumberFormat="1" applyFont="1" applyFill="1" applyBorder="1" applyAlignment="1" applyProtection="1">
      <alignment vertical="center" wrapText="1"/>
      <protection locked="0"/>
    </xf>
    <xf numFmtId="49" fontId="18" fillId="0" borderId="4" xfId="12" applyNumberFormat="1" applyFont="1" applyFill="1" applyBorder="1" applyAlignment="1" applyProtection="1">
      <alignment horizontal="left" vertical="center" wrapText="1" indent="1"/>
    </xf>
    <xf numFmtId="0" fontId="4" fillId="0" borderId="1" xfId="12" applyFont="1" applyFill="1" applyBorder="1" applyAlignment="1" applyProtection="1">
      <alignment horizontal="left" vertical="center" wrapText="1" indent="6"/>
    </xf>
    <xf numFmtId="0" fontId="4" fillId="0" borderId="1" xfId="12" applyFont="1" applyFill="1" applyBorder="1" applyAlignment="1" applyProtection="1">
      <alignment horizontal="left" vertical="center" wrapText="1" indent="1"/>
    </xf>
    <xf numFmtId="0" fontId="19" fillId="0" borderId="1" xfId="12" applyFont="1" applyFill="1" applyBorder="1" applyAlignment="1" applyProtection="1">
      <alignment horizontal="left" vertical="center" wrapText="1" indent="1"/>
    </xf>
    <xf numFmtId="0" fontId="4" fillId="0" borderId="4" xfId="12" applyFont="1" applyFill="1" applyBorder="1" applyAlignment="1" applyProtection="1">
      <alignment horizontal="left" vertical="center" wrapText="1" indent="1"/>
    </xf>
    <xf numFmtId="0" fontId="18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18" fillId="0" borderId="5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18" fillId="0" borderId="0" xfId="0" applyFont="1"/>
    <xf numFmtId="0" fontId="20" fillId="0" borderId="6" xfId="0" applyFont="1" applyBorder="1"/>
    <xf numFmtId="0" fontId="20" fillId="0" borderId="1" xfId="0" applyFont="1" applyBorder="1"/>
    <xf numFmtId="0" fontId="20" fillId="8" borderId="1" xfId="0" applyFont="1" applyFill="1" applyBorder="1" applyAlignment="1" applyProtection="1">
      <alignment horizontal="center" vertical="center" wrapText="1"/>
    </xf>
    <xf numFmtId="0" fontId="20" fillId="8" borderId="1" xfId="0" applyFont="1" applyFill="1" applyBorder="1" applyAlignment="1" applyProtection="1">
      <alignment horizontal="left" vertical="center" wrapText="1" indent="1"/>
    </xf>
    <xf numFmtId="168" fontId="20" fillId="8" borderId="1" xfId="0" applyNumberFormat="1" applyFont="1" applyFill="1" applyBorder="1" applyAlignment="1" applyProtection="1">
      <alignment vertical="center" wrapText="1"/>
    </xf>
    <xf numFmtId="0" fontId="20" fillId="8" borderId="1" xfId="12" applyFont="1" applyFill="1" applyBorder="1" applyAlignment="1" applyProtection="1">
      <alignment horizontal="left" vertical="center" wrapText="1" indent="1"/>
    </xf>
    <xf numFmtId="0" fontId="20" fillId="8" borderId="1" xfId="12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 wrapText="1"/>
    </xf>
    <xf numFmtId="49" fontId="14" fillId="0" borderId="4" xfId="12" applyNumberFormat="1" applyFont="1" applyFill="1" applyBorder="1" applyAlignment="1" applyProtection="1">
      <alignment horizontal="left" vertical="center" wrapText="1" indent="1"/>
    </xf>
    <xf numFmtId="0" fontId="14" fillId="0" borderId="4" xfId="12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12" applyNumberFormat="1" applyFont="1" applyFill="1" applyBorder="1" applyAlignment="1" applyProtection="1">
      <alignment horizontal="left" vertical="center" wrapText="1" indent="1"/>
    </xf>
    <xf numFmtId="0" fontId="14" fillId="0" borderId="1" xfId="12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 indent="1"/>
    </xf>
    <xf numFmtId="168" fontId="20" fillId="0" borderId="1" xfId="0" applyNumberFormat="1" applyFont="1" applyFill="1" applyBorder="1" applyAlignment="1" applyProtection="1">
      <alignment vertical="center" wrapText="1"/>
    </xf>
    <xf numFmtId="49" fontId="20" fillId="8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/>
    <xf numFmtId="0" fontId="20" fillId="8" borderId="4" xfId="12" applyFont="1" applyFill="1" applyBorder="1" applyAlignment="1" applyProtection="1">
      <alignment horizontal="left" vertical="center" wrapText="1" indent="1"/>
    </xf>
    <xf numFmtId="0" fontId="14" fillId="0" borderId="1" xfId="0" applyFont="1" applyFill="1" applyBorder="1" applyAlignment="1" applyProtection="1">
      <alignment horizontal="center" vertical="center" wrapText="1"/>
    </xf>
    <xf numFmtId="3" fontId="14" fillId="0" borderId="1" xfId="0" applyNumberFormat="1" applyFont="1" applyBorder="1"/>
    <xf numFmtId="49" fontId="20" fillId="8" borderId="1" xfId="12" applyNumberFormat="1" applyFont="1" applyFill="1" applyBorder="1" applyAlignment="1" applyProtection="1">
      <alignment horizontal="center" vertical="center" wrapText="1"/>
    </xf>
    <xf numFmtId="0" fontId="20" fillId="0" borderId="1" xfId="12" applyFont="1" applyFill="1" applyBorder="1" applyAlignment="1" applyProtection="1">
      <alignment vertical="center" wrapText="1"/>
    </xf>
    <xf numFmtId="3" fontId="15" fillId="0" borderId="1" xfId="0" applyNumberFormat="1" applyFont="1" applyBorder="1"/>
    <xf numFmtId="0" fontId="20" fillId="0" borderId="1" xfId="0" applyFont="1" applyFill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/>
    <xf numFmtId="3" fontId="20" fillId="0" borderId="0" xfId="0" applyNumberFormat="1" applyFont="1" applyBorder="1"/>
    <xf numFmtId="0" fontId="20" fillId="0" borderId="1" xfId="0" applyFont="1" applyBorder="1" applyAlignment="1">
      <alignment horizontal="center"/>
    </xf>
    <xf numFmtId="0" fontId="15" fillId="8" borderId="6" xfId="0" applyFont="1" applyFill="1" applyBorder="1" applyAlignment="1">
      <alignment horizontal="center" vertical="center"/>
    </xf>
    <xf numFmtId="0" fontId="15" fillId="8" borderId="1" xfId="0" applyFont="1" applyFill="1" applyBorder="1"/>
    <xf numFmtId="0" fontId="20" fillId="8" borderId="1" xfId="12" applyFont="1" applyFill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8" fillId="0" borderId="4" xfId="12" applyFont="1" applyFill="1" applyBorder="1" applyAlignment="1" applyProtection="1">
      <alignment horizontal="left" vertical="center" wrapText="1" indent="1"/>
    </xf>
    <xf numFmtId="0" fontId="14" fillId="0" borderId="1" xfId="12" applyFont="1" applyFill="1" applyBorder="1" applyAlignment="1" applyProtection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171" fontId="15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0" fontId="20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Border="1"/>
    <xf numFmtId="0" fontId="18" fillId="0" borderId="0" xfId="0" applyFont="1" applyBorder="1"/>
    <xf numFmtId="0" fontId="18" fillId="0" borderId="0" xfId="0" applyFont="1" applyAlignment="1">
      <alignment horizontal="left"/>
    </xf>
    <xf numFmtId="3" fontId="17" fillId="0" borderId="0" xfId="0" applyNumberFormat="1" applyFont="1" applyBorder="1"/>
    <xf numFmtId="0" fontId="22" fillId="0" borderId="0" xfId="12" applyFont="1" applyFill="1"/>
    <xf numFmtId="168" fontId="20" fillId="0" borderId="0" xfId="12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/>
    <xf numFmtId="172" fontId="20" fillId="0" borderId="3" xfId="12" applyNumberFormat="1" applyFont="1" applyFill="1" applyBorder="1" applyAlignment="1">
      <alignment horizontal="center" vertical="center" wrapText="1"/>
    </xf>
    <xf numFmtId="0" fontId="14" fillId="0" borderId="7" xfId="12" applyFont="1" applyFill="1" applyBorder="1" applyAlignment="1">
      <alignment horizontal="center" vertical="center"/>
    </xf>
    <xf numFmtId="0" fontId="14" fillId="0" borderId="8" xfId="12" applyFont="1" applyFill="1" applyBorder="1" applyAlignment="1">
      <alignment horizontal="center" vertical="center"/>
    </xf>
    <xf numFmtId="0" fontId="14" fillId="0" borderId="9" xfId="12" applyFont="1" applyFill="1" applyBorder="1" applyAlignment="1">
      <alignment horizontal="center" vertical="center"/>
    </xf>
    <xf numFmtId="0" fontId="14" fillId="0" borderId="10" xfId="12" applyFont="1" applyFill="1" applyBorder="1" applyAlignment="1">
      <alignment horizontal="center" vertical="center"/>
    </xf>
    <xf numFmtId="0" fontId="14" fillId="0" borderId="4" xfId="12" applyFont="1" applyFill="1" applyBorder="1" applyProtection="1">
      <protection locked="0"/>
    </xf>
    <xf numFmtId="173" fontId="14" fillId="0" borderId="4" xfId="2" applyNumberFormat="1" applyFont="1" applyFill="1" applyBorder="1" applyAlignment="1" applyProtection="1">
      <protection locked="0"/>
    </xf>
    <xf numFmtId="173" fontId="14" fillId="0" borderId="11" xfId="2" applyNumberFormat="1" applyFont="1" applyFill="1" applyBorder="1" applyAlignment="1" applyProtection="1"/>
    <xf numFmtId="0" fontId="14" fillId="0" borderId="12" xfId="12" applyFont="1" applyFill="1" applyBorder="1" applyAlignment="1">
      <alignment horizontal="center" vertical="center"/>
    </xf>
    <xf numFmtId="0" fontId="14" fillId="0" borderId="1" xfId="12" applyFont="1" applyFill="1" applyBorder="1" applyProtection="1">
      <protection locked="0"/>
    </xf>
    <xf numFmtId="173" fontId="14" fillId="0" borderId="1" xfId="2" applyNumberFormat="1" applyFont="1" applyFill="1" applyBorder="1" applyAlignment="1" applyProtection="1">
      <protection locked="0"/>
    </xf>
    <xf numFmtId="173" fontId="14" fillId="0" borderId="13" xfId="2" applyNumberFormat="1" applyFont="1" applyFill="1" applyBorder="1" applyAlignment="1" applyProtection="1"/>
    <xf numFmtId="0" fontId="14" fillId="0" borderId="14" xfId="12" applyFont="1" applyFill="1" applyBorder="1" applyAlignment="1">
      <alignment horizontal="center" vertical="center"/>
    </xf>
    <xf numFmtId="0" fontId="14" fillId="0" borderId="3" xfId="12" applyFont="1" applyFill="1" applyBorder="1" applyProtection="1">
      <protection locked="0"/>
    </xf>
    <xf numFmtId="173" fontId="14" fillId="0" borderId="3" xfId="2" applyNumberFormat="1" applyFont="1" applyFill="1" applyBorder="1" applyAlignment="1" applyProtection="1">
      <protection locked="0"/>
    </xf>
    <xf numFmtId="0" fontId="20" fillId="0" borderId="7" xfId="12" applyFont="1" applyFill="1" applyBorder="1" applyAlignment="1">
      <alignment horizontal="center" vertical="center"/>
    </xf>
    <xf numFmtId="0" fontId="20" fillId="0" borderId="8" xfId="12" applyFont="1" applyFill="1" applyBorder="1"/>
    <xf numFmtId="173" fontId="20" fillId="0" borderId="8" xfId="12" applyNumberFormat="1" applyFont="1" applyFill="1" applyBorder="1"/>
    <xf numFmtId="173" fontId="20" fillId="0" borderId="9" xfId="12" applyNumberFormat="1" applyFont="1" applyFill="1" applyBorder="1"/>
    <xf numFmtId="0" fontId="24" fillId="0" borderId="0" xfId="12" applyFont="1" applyFill="1"/>
    <xf numFmtId="0" fontId="17" fillId="0" borderId="3" xfId="0" applyFont="1" applyFill="1" applyBorder="1"/>
    <xf numFmtId="0" fontId="18" fillId="0" borderId="3" xfId="0" applyFont="1" applyFill="1" applyBorder="1"/>
    <xf numFmtId="0" fontId="18" fillId="0" borderId="0" xfId="0" applyFont="1" applyFill="1"/>
    <xf numFmtId="0" fontId="18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0" borderId="0" xfId="0" applyNumberFormat="1" applyFont="1"/>
    <xf numFmtId="174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176" fontId="18" fillId="0" borderId="1" xfId="1" applyNumberFormat="1" applyFont="1" applyFill="1" applyBorder="1" applyAlignment="1" applyProtection="1"/>
    <xf numFmtId="176" fontId="18" fillId="0" borderId="13" xfId="0" applyNumberFormat="1" applyFont="1" applyFill="1" applyBorder="1"/>
    <xf numFmtId="176" fontId="18" fillId="0" borderId="1" xfId="1" applyNumberFormat="1" applyFont="1" applyFill="1" applyBorder="1" applyAlignment="1" applyProtection="1">
      <alignment horizontal="right"/>
    </xf>
    <xf numFmtId="0" fontId="0" fillId="0" borderId="0" xfId="0" applyFill="1"/>
    <xf numFmtId="176" fontId="18" fillId="0" borderId="1" xfId="0" applyNumberFormat="1" applyFont="1" applyFill="1" applyBorder="1"/>
    <xf numFmtId="0" fontId="17" fillId="0" borderId="0" xfId="0" applyFont="1"/>
    <xf numFmtId="0" fontId="17" fillId="0" borderId="1" xfId="0" applyFont="1" applyFill="1" applyBorder="1"/>
    <xf numFmtId="177" fontId="17" fillId="0" borderId="1" xfId="4" applyNumberFormat="1" applyFont="1" applyFill="1" applyBorder="1" applyAlignment="1" applyProtection="1"/>
    <xf numFmtId="0" fontId="17" fillId="0" borderId="0" xfId="0" applyFont="1" applyFill="1"/>
    <xf numFmtId="0" fontId="0" fillId="0" borderId="1" xfId="0" applyFill="1" applyBorder="1"/>
    <xf numFmtId="177" fontId="18" fillId="0" borderId="1" xfId="4" applyNumberFormat="1" applyFont="1" applyFill="1" applyBorder="1" applyAlignment="1" applyProtection="1"/>
    <xf numFmtId="0" fontId="25" fillId="0" borderId="0" xfId="0" applyFont="1"/>
    <xf numFmtId="0" fontId="17" fillId="8" borderId="0" xfId="0" applyFont="1" applyFill="1"/>
    <xf numFmtId="174" fontId="18" fillId="0" borderId="1" xfId="0" applyNumberFormat="1" applyFont="1" applyFill="1" applyBorder="1" applyAlignment="1">
      <alignment horizontal="left"/>
    </xf>
    <xf numFmtId="177" fontId="18" fillId="0" borderId="1" xfId="0" applyNumberFormat="1" applyFont="1" applyFill="1" applyBorder="1"/>
    <xf numFmtId="177" fontId="25" fillId="0" borderId="1" xfId="4" applyNumberFormat="1" applyFont="1" applyFill="1" applyBorder="1" applyAlignment="1" applyProtection="1"/>
    <xf numFmtId="0" fontId="25" fillId="0" borderId="1" xfId="0" applyFont="1" applyFill="1" applyBorder="1"/>
    <xf numFmtId="177" fontId="17" fillId="0" borderId="1" xfId="4" applyNumberFormat="1" applyFont="1" applyFill="1" applyBorder="1" applyAlignment="1" applyProtection="1">
      <alignment wrapText="1"/>
    </xf>
    <xf numFmtId="178" fontId="18" fillId="0" borderId="1" xfId="2" applyNumberFormat="1" applyFont="1" applyFill="1" applyBorder="1" applyAlignment="1" applyProtection="1"/>
    <xf numFmtId="3" fontId="18" fillId="0" borderId="1" xfId="0" applyNumberFormat="1" applyFont="1" applyFill="1" applyBorder="1" applyAlignment="1">
      <alignment horizontal="center"/>
    </xf>
    <xf numFmtId="177" fontId="17" fillId="0" borderId="1" xfId="0" applyNumberFormat="1" applyFont="1" applyFill="1" applyBorder="1"/>
    <xf numFmtId="177" fontId="18" fillId="0" borderId="0" xfId="0" applyNumberFormat="1" applyFont="1" applyFill="1"/>
    <xf numFmtId="0" fontId="18" fillId="0" borderId="0" xfId="12" applyFont="1" applyFill="1"/>
    <xf numFmtId="0" fontId="25" fillId="0" borderId="0" xfId="0" applyFont="1" applyFill="1" applyBorder="1" applyAlignment="1" applyProtection="1"/>
    <xf numFmtId="0" fontId="20" fillId="0" borderId="15" xfId="12" applyFont="1" applyFill="1" applyBorder="1" applyAlignment="1" applyProtection="1">
      <alignment horizontal="center" vertical="center" wrapText="1"/>
    </xf>
    <xf numFmtId="0" fontId="20" fillId="0" borderId="16" xfId="12" applyFont="1" applyFill="1" applyBorder="1" applyAlignment="1" applyProtection="1">
      <alignment horizontal="center" vertical="center" wrapText="1"/>
    </xf>
    <xf numFmtId="0" fontId="20" fillId="0" borderId="17" xfId="12" applyFont="1" applyFill="1" applyBorder="1" applyAlignment="1" applyProtection="1">
      <alignment horizontal="center" vertical="center" wrapText="1"/>
    </xf>
    <xf numFmtId="0" fontId="14" fillId="0" borderId="7" xfId="12" applyFont="1" applyFill="1" applyBorder="1" applyAlignment="1" applyProtection="1">
      <alignment horizontal="center" vertical="center"/>
    </xf>
    <xf numFmtId="0" fontId="20" fillId="0" borderId="8" xfId="12" applyFont="1" applyFill="1" applyBorder="1" applyAlignment="1" applyProtection="1">
      <alignment horizontal="center" vertical="center"/>
    </xf>
    <xf numFmtId="0" fontId="20" fillId="0" borderId="9" xfId="12" applyFont="1" applyFill="1" applyBorder="1" applyAlignment="1" applyProtection="1">
      <alignment horizontal="center" vertical="center"/>
    </xf>
    <xf numFmtId="0" fontId="14" fillId="0" borderId="15" xfId="12" applyFont="1" applyFill="1" applyBorder="1" applyAlignment="1" applyProtection="1">
      <alignment horizontal="center" vertical="center"/>
    </xf>
    <xf numFmtId="0" fontId="14" fillId="0" borderId="4" xfId="12" applyFont="1" applyFill="1" applyBorder="1" applyProtection="1"/>
    <xf numFmtId="173" fontId="14" fillId="0" borderId="18" xfId="2" applyNumberFormat="1" applyFont="1" applyFill="1" applyBorder="1" applyAlignment="1" applyProtection="1">
      <protection locked="0"/>
    </xf>
    <xf numFmtId="0" fontId="14" fillId="0" borderId="12" xfId="12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justify" wrapText="1"/>
    </xf>
    <xf numFmtId="173" fontId="14" fillId="0" borderId="19" xfId="2" applyNumberFormat="1" applyFont="1" applyFill="1" applyBorder="1" applyAlignment="1" applyProtection="1">
      <protection locked="0"/>
    </xf>
    <xf numFmtId="0" fontId="14" fillId="0" borderId="1" xfId="0" applyFont="1" applyBorder="1" applyAlignment="1">
      <alignment wrapText="1"/>
    </xf>
    <xf numFmtId="0" fontId="14" fillId="0" borderId="14" xfId="12" applyFont="1" applyFill="1" applyBorder="1" applyAlignment="1" applyProtection="1">
      <alignment horizontal="center" vertical="center"/>
    </xf>
    <xf numFmtId="173" fontId="14" fillId="0" borderId="20" xfId="2" applyNumberFormat="1" applyFont="1" applyFill="1" applyBorder="1" applyAlignment="1" applyProtection="1">
      <protection locked="0"/>
    </xf>
    <xf numFmtId="0" fontId="14" fillId="0" borderId="21" xfId="0" applyFont="1" applyBorder="1" applyAlignment="1">
      <alignment wrapText="1"/>
    </xf>
    <xf numFmtId="173" fontId="20" fillId="0" borderId="9" xfId="2" applyNumberFormat="1" applyFont="1" applyFill="1" applyBorder="1" applyAlignment="1" applyProtection="1"/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27" fillId="0" borderId="22" xfId="0" applyFont="1" applyBorder="1" applyAlignment="1">
      <alignment horizontal="right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26" fillId="0" borderId="1" xfId="0" applyFont="1" applyFill="1" applyBorder="1"/>
    <xf numFmtId="1" fontId="26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0" fontId="18" fillId="0" borderId="1" xfId="0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2" fontId="18" fillId="0" borderId="1" xfId="0" applyNumberFormat="1" applyFont="1" applyFill="1" applyBorder="1" applyAlignment="1">
      <alignment wrapText="1"/>
    </xf>
    <xf numFmtId="168" fontId="27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78" fontId="18" fillId="0" borderId="0" xfId="2" applyNumberFormat="1" applyFont="1" applyFill="1" applyBorder="1" applyAlignment="1" applyProtection="1"/>
    <xf numFmtId="178" fontId="17" fillId="0" borderId="0" xfId="2" applyNumberFormat="1" applyFont="1" applyFill="1" applyBorder="1" applyAlignment="1" applyProtection="1"/>
    <xf numFmtId="168" fontId="2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>
      <alignment vertical="center" wrapText="1"/>
    </xf>
    <xf numFmtId="168" fontId="29" fillId="0" borderId="0" xfId="0" applyNumberFormat="1" applyFont="1" applyFill="1" applyAlignment="1">
      <alignment vertical="center" wrapText="1"/>
    </xf>
    <xf numFmtId="168" fontId="18" fillId="0" borderId="0" xfId="0" applyNumberFormat="1" applyFont="1" applyFill="1" applyAlignment="1" applyProtection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30" fillId="0" borderId="0" xfId="0" applyFont="1" applyFill="1" applyAlignment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right" vertical="center"/>
    </xf>
    <xf numFmtId="0" fontId="17" fillId="0" borderId="23" xfId="0" applyFont="1" applyFill="1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right"/>
    </xf>
    <xf numFmtId="0" fontId="17" fillId="0" borderId="3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168" fontId="1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vertical="center" wrapText="1"/>
    </xf>
    <xf numFmtId="168" fontId="17" fillId="0" borderId="1" xfId="0" applyNumberFormat="1" applyFont="1" applyFill="1" applyBorder="1" applyAlignment="1" applyProtection="1">
      <alignment vertical="center" wrapText="1"/>
    </xf>
    <xf numFmtId="0" fontId="31" fillId="0" borderId="0" xfId="0" applyFont="1" applyFill="1" applyAlignment="1">
      <alignment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</xf>
    <xf numFmtId="168" fontId="18" fillId="0" borderId="1" xfId="0" applyNumberFormat="1" applyFont="1" applyFill="1" applyBorder="1" applyAlignment="1" applyProtection="1">
      <alignment vertical="center" wrapText="1"/>
    </xf>
    <xf numFmtId="0" fontId="29" fillId="0" borderId="0" xfId="0" applyFont="1" applyFill="1" applyAlignment="1">
      <alignment vertical="center" wrapText="1"/>
    </xf>
    <xf numFmtId="168" fontId="18" fillId="0" borderId="1" xfId="0" applyNumberFormat="1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>
      <alignment vertical="center" wrapText="1"/>
    </xf>
    <xf numFmtId="168" fontId="17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" xfId="12" applyFont="1" applyFill="1" applyBorder="1" applyAlignment="1" applyProtection="1">
      <alignment vertical="center" wrapText="1"/>
    </xf>
    <xf numFmtId="0" fontId="18" fillId="0" borderId="2" xfId="12" applyFont="1" applyFill="1" applyBorder="1" applyAlignment="1" applyProtection="1">
      <alignment vertical="center" wrapText="1"/>
    </xf>
    <xf numFmtId="168" fontId="18" fillId="0" borderId="2" xfId="0" applyNumberFormat="1" applyFont="1" applyFill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12" applyFont="1" applyFill="1" applyBorder="1" applyAlignment="1" applyProtection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7" fillId="0" borderId="4" xfId="12" applyFont="1" applyFill="1" applyBorder="1" applyAlignment="1" applyProtection="1">
      <alignment vertical="center" wrapText="1"/>
    </xf>
    <xf numFmtId="49" fontId="17" fillId="0" borderId="1" xfId="12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 indent="1"/>
    </xf>
    <xf numFmtId="168" fontId="17" fillId="0" borderId="0" xfId="0" applyNumberFormat="1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" xfId="12" applyFont="1" applyFill="1" applyBorder="1" applyAlignment="1" applyProtection="1">
      <alignment horizontal="left" vertical="center" wrapText="1"/>
    </xf>
    <xf numFmtId="0" fontId="18" fillId="0" borderId="4" xfId="12" applyFont="1" applyFill="1" applyBorder="1" applyAlignment="1" applyProtection="1">
      <alignment horizontal="left" vertical="center" wrapText="1"/>
    </xf>
    <xf numFmtId="0" fontId="18" fillId="0" borderId="1" xfId="12" applyFont="1" applyFill="1" applyBorder="1" applyAlignment="1" applyProtection="1">
      <alignment horizontal="left" vertical="center" wrapText="1"/>
    </xf>
    <xf numFmtId="0" fontId="18" fillId="0" borderId="1" xfId="12" applyFont="1" applyFill="1" applyBorder="1" applyAlignment="1" applyProtection="1">
      <alignment horizontal="left"/>
    </xf>
    <xf numFmtId="17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25" fillId="0" borderId="1" xfId="12" applyFont="1" applyFill="1" applyBorder="1" applyAlignment="1" applyProtection="1">
      <alignment horizontal="left" vertical="center" wrapText="1"/>
    </xf>
    <xf numFmtId="168" fontId="25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/>
    </xf>
    <xf numFmtId="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0" xfId="0" applyNumberFormat="1" applyFont="1" applyFill="1" applyAlignment="1">
      <alignment vertical="center" wrapText="1"/>
    </xf>
    <xf numFmtId="171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 vertical="center" wrapText="1"/>
    </xf>
    <xf numFmtId="168" fontId="18" fillId="0" borderId="0" xfId="0" applyNumberFormat="1" applyFont="1" applyFill="1" applyAlignment="1" applyProtection="1">
      <alignment vertical="center" wrapText="1"/>
      <protection locked="0"/>
    </xf>
    <xf numFmtId="168" fontId="18" fillId="0" borderId="0" xfId="0" applyNumberFormat="1" applyFont="1" applyFill="1" applyAlignment="1">
      <alignment vertical="center" wrapText="1"/>
    </xf>
    <xf numFmtId="49" fontId="17" fillId="0" borderId="1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49" fontId="17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 applyProtection="1">
      <alignment vertical="center" wrapText="1"/>
      <protection locked="0"/>
    </xf>
    <xf numFmtId="2" fontId="17" fillId="0" borderId="1" xfId="0" applyNumberFormat="1" applyFont="1" applyFill="1" applyBorder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/>
    <xf numFmtId="3" fontId="33" fillId="0" borderId="0" xfId="0" applyNumberFormat="1" applyFont="1" applyFill="1" applyBorder="1"/>
    <xf numFmtId="3" fontId="34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3" fontId="33" fillId="0" borderId="1" xfId="0" applyNumberFormat="1" applyFont="1" applyBorder="1"/>
    <xf numFmtId="3" fontId="35" fillId="0" borderId="1" xfId="0" applyNumberFormat="1" applyFont="1" applyFill="1" applyBorder="1"/>
    <xf numFmtId="3" fontId="33" fillId="0" borderId="1" xfId="0" applyNumberFormat="1" applyFont="1" applyBorder="1" applyAlignment="1">
      <alignment wrapText="1"/>
    </xf>
    <xf numFmtId="3" fontId="34" fillId="0" borderId="1" xfId="0" applyNumberFormat="1" applyFont="1" applyFill="1" applyBorder="1"/>
    <xf numFmtId="0" fontId="17" fillId="0" borderId="1" xfId="0" applyFont="1" applyBorder="1"/>
    <xf numFmtId="0" fontId="36" fillId="0" borderId="0" xfId="0" applyFont="1" applyFill="1"/>
    <xf numFmtId="0" fontId="37" fillId="0" borderId="0" xfId="0" applyFont="1" applyFill="1" applyProtection="1"/>
    <xf numFmtId="0" fontId="36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8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22" fillId="0" borderId="0" xfId="0" applyFont="1" applyFill="1"/>
    <xf numFmtId="0" fontId="38" fillId="0" borderId="1" xfId="0" applyFont="1" applyFill="1" applyBorder="1" applyAlignment="1" applyProtection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vertical="center" wrapText="1"/>
    </xf>
    <xf numFmtId="168" fontId="36" fillId="0" borderId="4" xfId="0" applyNumberFormat="1" applyFont="1" applyFill="1" applyBorder="1" applyAlignment="1" applyProtection="1">
      <alignment vertical="center"/>
      <protection locked="0"/>
    </xf>
    <xf numFmtId="168" fontId="38" fillId="0" borderId="4" xfId="0" applyNumberFormat="1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vertical="center" wrapText="1"/>
    </xf>
    <xf numFmtId="168" fontId="36" fillId="0" borderId="1" xfId="0" applyNumberFormat="1" applyFont="1" applyFill="1" applyBorder="1" applyAlignment="1" applyProtection="1">
      <alignment vertical="center"/>
      <protection locked="0"/>
    </xf>
    <xf numFmtId="168" fontId="38" fillId="0" borderId="1" xfId="0" applyNumberFormat="1" applyFont="1" applyFill="1" applyBorder="1" applyAlignment="1" applyProtection="1">
      <alignment vertical="center"/>
    </xf>
    <xf numFmtId="0" fontId="36" fillId="0" borderId="3" xfId="0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vertical="center" wrapText="1"/>
    </xf>
    <xf numFmtId="168" fontId="36" fillId="0" borderId="3" xfId="0" applyNumberFormat="1" applyFont="1" applyFill="1" applyBorder="1" applyAlignment="1" applyProtection="1">
      <alignment vertical="center"/>
      <protection locked="0"/>
    </xf>
    <xf numFmtId="168" fontId="38" fillId="0" borderId="3" xfId="0" applyNumberFormat="1" applyFont="1" applyFill="1" applyBorder="1" applyAlignment="1" applyProtection="1">
      <alignment vertical="center"/>
    </xf>
    <xf numFmtId="0" fontId="38" fillId="0" borderId="1" xfId="0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 applyProtection="1">
      <alignment vertical="center" wrapText="1"/>
    </xf>
    <xf numFmtId="0" fontId="39" fillId="0" borderId="0" xfId="0" applyFont="1" applyFill="1"/>
    <xf numFmtId="0" fontId="0" fillId="0" borderId="0" xfId="0" applyFont="1" applyFill="1" applyProtection="1"/>
    <xf numFmtId="0" fontId="0" fillId="0" borderId="0" xfId="0" applyFont="1" applyFill="1" applyProtection="1">
      <protection locked="0"/>
    </xf>
    <xf numFmtId="0" fontId="18" fillId="0" borderId="0" xfId="0" applyFont="1" applyFill="1" applyProtection="1"/>
    <xf numFmtId="0" fontId="0" fillId="0" borderId="26" xfId="0" applyFont="1" applyFill="1" applyBorder="1" applyProtection="1"/>
    <xf numFmtId="0" fontId="40" fillId="0" borderId="26" xfId="0" applyFont="1" applyFill="1" applyBorder="1" applyAlignment="1" applyProtection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28" fillId="0" borderId="1" xfId="0" applyFont="1" applyFill="1" applyBorder="1"/>
    <xf numFmtId="1" fontId="28" fillId="0" borderId="1" xfId="0" applyNumberFormat="1" applyFont="1" applyFill="1" applyBorder="1"/>
    <xf numFmtId="0" fontId="41" fillId="0" borderId="1" xfId="0" applyFont="1" applyFill="1" applyBorder="1"/>
    <xf numFmtId="1" fontId="41" fillId="0" borderId="1" xfId="0" applyNumberFormat="1" applyFont="1" applyFill="1" applyBorder="1"/>
    <xf numFmtId="0" fontId="2" fillId="0" borderId="0" xfId="11" applyFill="1" applyAlignment="1">
      <alignment horizontal="center" vertical="center" wrapText="1"/>
    </xf>
    <xf numFmtId="0" fontId="2" fillId="0" borderId="0" xfId="11" applyFill="1" applyAlignment="1">
      <alignment vertical="center" wrapText="1"/>
    </xf>
    <xf numFmtId="0" fontId="0" fillId="0" borderId="0" xfId="11" applyFont="1" applyFill="1" applyAlignment="1">
      <alignment vertical="center" wrapText="1"/>
    </xf>
    <xf numFmtId="0" fontId="41" fillId="0" borderId="27" xfId="11" applyFont="1" applyFill="1" applyBorder="1" applyAlignment="1">
      <alignment horizontal="center" vertical="center" wrapText="1"/>
    </xf>
    <xf numFmtId="0" fontId="41" fillId="0" borderId="28" xfId="11" applyFont="1" applyFill="1" applyBorder="1" applyAlignment="1">
      <alignment horizontal="center" vertical="center" wrapText="1"/>
    </xf>
    <xf numFmtId="0" fontId="41" fillId="0" borderId="29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 vertical="center" wrapText="1"/>
    </xf>
    <xf numFmtId="0" fontId="28" fillId="0" borderId="30" xfId="11" applyFont="1" applyFill="1" applyBorder="1" applyAlignment="1" applyProtection="1">
      <alignment vertical="center" wrapText="1"/>
      <protection locked="0"/>
    </xf>
    <xf numFmtId="168" fontId="28" fillId="0" borderId="30" xfId="1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11" applyFont="1" applyFill="1" applyBorder="1" applyAlignment="1">
      <alignment horizontal="center" vertical="center" wrapText="1"/>
    </xf>
    <xf numFmtId="0" fontId="28" fillId="0" borderId="32" xfId="1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Alignment="1">
      <alignment wrapText="1"/>
    </xf>
    <xf numFmtId="168" fontId="41" fillId="0" borderId="33" xfId="11" applyNumberFormat="1" applyFont="1" applyFill="1" applyBorder="1" applyAlignment="1">
      <alignment horizontal="center" vertical="center" wrapText="1"/>
    </xf>
    <xf numFmtId="168" fontId="41" fillId="0" borderId="33" xfId="11" applyNumberFormat="1" applyFont="1" applyFill="1" applyBorder="1" applyAlignment="1">
      <alignment vertical="center" wrapText="1"/>
    </xf>
    <xf numFmtId="168" fontId="41" fillId="0" borderId="33" xfId="11" applyNumberFormat="1" applyFont="1" applyFill="1" applyBorder="1" applyAlignment="1">
      <alignment horizontal="right" vertical="center" wrapText="1"/>
    </xf>
    <xf numFmtId="0" fontId="42" fillId="0" borderId="0" xfId="0" applyFont="1"/>
    <xf numFmtId="0" fontId="0" fillId="0" borderId="1" xfId="0" applyBorder="1"/>
    <xf numFmtId="0" fontId="42" fillId="0" borderId="1" xfId="0" applyFont="1" applyBorder="1"/>
    <xf numFmtId="0" fontId="43" fillId="0" borderId="1" xfId="0" applyFont="1" applyBorder="1"/>
    <xf numFmtId="1" fontId="0" fillId="0" borderId="1" xfId="0" applyNumberFormat="1" applyBorder="1" applyAlignment="1"/>
    <xf numFmtId="1" fontId="42" fillId="0" borderId="1" xfId="0" applyNumberFormat="1" applyFont="1" applyBorder="1"/>
    <xf numFmtId="1" fontId="0" fillId="0" borderId="1" xfId="0" applyNumberFormat="1" applyBorder="1"/>
    <xf numFmtId="1" fontId="43" fillId="0" borderId="1" xfId="0" applyNumberFormat="1" applyFont="1" applyBorder="1"/>
    <xf numFmtId="0" fontId="0" fillId="0" borderId="1" xfId="0" applyFont="1" applyBorder="1"/>
    <xf numFmtId="168" fontId="0" fillId="0" borderId="1" xfId="0" applyNumberFormat="1" applyFont="1" applyBorder="1"/>
    <xf numFmtId="168" fontId="0" fillId="0" borderId="1" xfId="0" applyNumberFormat="1" applyBorder="1"/>
    <xf numFmtId="0" fontId="41" fillId="8" borderId="1" xfId="0" applyFont="1" applyFill="1" applyBorder="1"/>
    <xf numFmtId="1" fontId="41" fillId="8" borderId="1" xfId="0" applyNumberFormat="1" applyFont="1" applyFill="1" applyBorder="1"/>
    <xf numFmtId="2" fontId="42" fillId="0" borderId="1" xfId="0" applyNumberFormat="1" applyFont="1" applyBorder="1" applyAlignment="1">
      <alignment wrapText="1"/>
    </xf>
    <xf numFmtId="2" fontId="41" fillId="8" borderId="1" xfId="0" applyNumberFormat="1" applyFont="1" applyFill="1" applyBorder="1" applyAlignment="1">
      <alignment wrapText="1"/>
    </xf>
    <xf numFmtId="0" fontId="28" fillId="8" borderId="1" xfId="0" applyFont="1" applyFill="1" applyBorder="1"/>
    <xf numFmtId="0" fontId="42" fillId="0" borderId="1" xfId="0" applyFont="1" applyBorder="1" applyAlignment="1">
      <alignment vertical="center" shrinkToFit="1"/>
    </xf>
    <xf numFmtId="1" fontId="0" fillId="0" borderId="1" xfId="0" applyNumberFormat="1" applyFont="1" applyBorder="1"/>
    <xf numFmtId="168" fontId="0" fillId="0" borderId="0" xfId="0" applyNumberFormat="1"/>
    <xf numFmtId="0" fontId="42" fillId="0" borderId="1" xfId="0" applyFont="1" applyBorder="1" applyAlignment="1">
      <alignment wrapText="1"/>
    </xf>
    <xf numFmtId="168" fontId="43" fillId="0" borderId="1" xfId="0" applyNumberFormat="1" applyFont="1" applyBorder="1"/>
    <xf numFmtId="0" fontId="43" fillId="0" borderId="1" xfId="0" applyFont="1" applyFill="1" applyBorder="1"/>
    <xf numFmtId="1" fontId="43" fillId="0" borderId="1" xfId="0" applyNumberFormat="1" applyFont="1" applyFill="1" applyBorder="1"/>
    <xf numFmtId="168" fontId="42" fillId="0" borderId="1" xfId="0" applyNumberFormat="1" applyFont="1" applyBorder="1"/>
    <xf numFmtId="0" fontId="41" fillId="10" borderId="1" xfId="0" applyFont="1" applyFill="1" applyBorder="1"/>
    <xf numFmtId="0" fontId="28" fillId="10" borderId="1" xfId="0" applyFont="1" applyFill="1" applyBorder="1"/>
    <xf numFmtId="1" fontId="41" fillId="10" borderId="1" xfId="0" applyNumberFormat="1" applyFont="1" applyFill="1" applyBorder="1"/>
    <xf numFmtId="1" fontId="0" fillId="0" borderId="1" xfId="0" applyNumberFormat="1" applyFill="1" applyBorder="1"/>
    <xf numFmtId="0" fontId="42" fillId="10" borderId="1" xfId="0" applyFont="1" applyFill="1" applyBorder="1"/>
    <xf numFmtId="0" fontId="17" fillId="11" borderId="1" xfId="0" applyFont="1" applyFill="1" applyBorder="1"/>
    <xf numFmtId="1" fontId="17" fillId="11" borderId="1" xfId="0" applyNumberFormat="1" applyFont="1" applyFill="1" applyBorder="1"/>
    <xf numFmtId="168" fontId="17" fillId="0" borderId="0" xfId="0" applyNumberFormat="1" applyFont="1"/>
    <xf numFmtId="0" fontId="17" fillId="11" borderId="1" xfId="0" applyFont="1" applyFill="1" applyBorder="1" applyAlignment="1">
      <alignment wrapText="1"/>
    </xf>
    <xf numFmtId="1" fontId="17" fillId="0" borderId="0" xfId="0" applyNumberFormat="1" applyFont="1"/>
    <xf numFmtId="1" fontId="17" fillId="0" borderId="1" xfId="0" applyNumberFormat="1" applyFont="1" applyFill="1" applyBorder="1"/>
    <xf numFmtId="1" fontId="0" fillId="0" borderId="1" xfId="0" applyNumberFormat="1" applyFont="1" applyFill="1" applyBorder="1"/>
    <xf numFmtId="0" fontId="42" fillId="8" borderId="1" xfId="0" applyFont="1" applyFill="1" applyBorder="1"/>
    <xf numFmtId="1" fontId="42" fillId="8" borderId="1" xfId="0" applyNumberFormat="1" applyFont="1" applyFill="1" applyBorder="1"/>
    <xf numFmtId="0" fontId="0" fillId="0" borderId="1" xfId="0" applyFont="1" applyBorder="1" applyAlignment="1">
      <alignment wrapText="1"/>
    </xf>
    <xf numFmtId="0" fontId="28" fillId="0" borderId="0" xfId="0" applyFont="1" applyFill="1"/>
    <xf numFmtId="0" fontId="0" fillId="8" borderId="0" xfId="0" applyFill="1"/>
    <xf numFmtId="0" fontId="28" fillId="0" borderId="0" xfId="0" applyFont="1"/>
    <xf numFmtId="0" fontId="41" fillId="0" borderId="0" xfId="0" applyFont="1" applyFill="1"/>
    <xf numFmtId="0" fontId="18" fillId="11" borderId="1" xfId="0" applyFont="1" applyFill="1" applyBorder="1"/>
    <xf numFmtId="1" fontId="18" fillId="11" borderId="1" xfId="0" applyNumberFormat="1" applyFont="1" applyFill="1" applyBorder="1"/>
    <xf numFmtId="1" fontId="18" fillId="0" borderId="0" xfId="0" applyNumberFormat="1" applyFont="1" applyFill="1"/>
    <xf numFmtId="0" fontId="18" fillId="11" borderId="0" xfId="0" applyFont="1" applyFill="1"/>
    <xf numFmtId="0" fontId="44" fillId="0" borderId="0" xfId="0" applyFont="1"/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right"/>
    </xf>
    <xf numFmtId="0" fontId="48" fillId="0" borderId="34" xfId="0" applyFont="1" applyBorder="1" applyAlignment="1" applyProtection="1">
      <alignment horizontal="center" vertical="center" wrapText="1"/>
      <protection locked="0" hidden="1"/>
    </xf>
    <xf numFmtId="172" fontId="48" fillId="0" borderId="34" xfId="0" applyNumberFormat="1" applyFont="1" applyBorder="1" applyAlignment="1" applyProtection="1">
      <alignment horizontal="center" vertical="center" wrapText="1"/>
      <protection locked="0" hidden="1"/>
    </xf>
    <xf numFmtId="0" fontId="49" fillId="0" borderId="15" xfId="0" applyFont="1" applyBorder="1" applyAlignment="1" applyProtection="1">
      <alignment horizontal="center" wrapText="1"/>
      <protection locked="0" hidden="1"/>
    </xf>
    <xf numFmtId="0" fontId="49" fillId="0" borderId="16" xfId="0" applyFont="1" applyBorder="1" applyAlignment="1" applyProtection="1">
      <alignment horizontal="center" wrapText="1"/>
      <protection locked="0" hidden="1"/>
    </xf>
    <xf numFmtId="0" fontId="49" fillId="0" borderId="35" xfId="0" applyFont="1" applyBorder="1" applyAlignment="1" applyProtection="1">
      <alignment horizontal="center" wrapText="1"/>
      <protection locked="0" hidden="1"/>
    </xf>
    <xf numFmtId="0" fontId="50" fillId="0" borderId="10" xfId="12" applyFont="1" applyFill="1" applyBorder="1" applyAlignment="1" applyProtection="1">
      <alignment vertical="center"/>
      <protection locked="0" hidden="1"/>
    </xf>
    <xf numFmtId="49" fontId="49" fillId="0" borderId="1" xfId="0" applyNumberFormat="1" applyFont="1" applyBorder="1" applyAlignment="1" applyProtection="1">
      <alignment horizontal="center" vertical="center" wrapText="1"/>
      <protection locked="0" hidden="1"/>
    </xf>
    <xf numFmtId="3" fontId="49" fillId="0" borderId="1" xfId="0" applyNumberFormat="1" applyFont="1" applyBorder="1" applyAlignment="1" applyProtection="1">
      <alignment horizontal="right" vertical="center" wrapText="1" indent="1"/>
      <protection locked="0" hidden="1"/>
    </xf>
    <xf numFmtId="0" fontId="51" fillId="0" borderId="12" xfId="0" applyFont="1" applyBorder="1" applyAlignment="1" applyProtection="1">
      <alignment horizontal="justify" vertical="center" wrapText="1"/>
      <protection locked="0" hidden="1"/>
    </xf>
    <xf numFmtId="3" fontId="49" fillId="0" borderId="1" xfId="0" applyNumberFormat="1" applyFont="1" applyFill="1" applyBorder="1" applyAlignment="1" applyProtection="1">
      <alignment horizontal="right" vertical="center" wrapText="1" indent="1"/>
      <protection locked="0" hidden="1"/>
    </xf>
    <xf numFmtId="0" fontId="51" fillId="0" borderId="12" xfId="0" applyFont="1" applyBorder="1" applyAlignment="1" applyProtection="1">
      <alignment vertical="center" wrapText="1"/>
      <protection locked="0" hidden="1"/>
    </xf>
    <xf numFmtId="1" fontId="49" fillId="0" borderId="1" xfId="0" applyNumberFormat="1" applyFont="1" applyBorder="1" applyAlignment="1" applyProtection="1">
      <alignment horizontal="right" vertical="center" wrapText="1" indent="1"/>
      <protection locked="0" hidden="1"/>
    </xf>
    <xf numFmtId="0" fontId="51" fillId="0" borderId="36" xfId="0" applyFont="1" applyBorder="1" applyAlignment="1" applyProtection="1">
      <alignment vertical="center" wrapText="1"/>
      <protection locked="0" hidden="1"/>
    </xf>
    <xf numFmtId="1" fontId="49" fillId="0" borderId="1" xfId="3" applyNumberFormat="1" applyFont="1" applyFill="1" applyBorder="1" applyAlignment="1" applyProtection="1">
      <alignment horizontal="right" vertical="center" wrapText="1" indent="1"/>
      <protection locked="0" hidden="1"/>
    </xf>
    <xf numFmtId="0" fontId="48" fillId="0" borderId="7" xfId="0" applyFont="1" applyBorder="1" applyAlignment="1" applyProtection="1">
      <alignment horizontal="left" vertical="center" wrapText="1"/>
      <protection locked="0" hidden="1"/>
    </xf>
    <xf numFmtId="49" fontId="48" fillId="0" borderId="8" xfId="0" applyNumberFormat="1" applyFont="1" applyBorder="1" applyAlignment="1" applyProtection="1">
      <alignment horizontal="center" vertical="center" wrapText="1"/>
      <protection locked="0" hidden="1"/>
    </xf>
    <xf numFmtId="3" fontId="48" fillId="0" borderId="8" xfId="3" applyNumberFormat="1" applyFont="1" applyFill="1" applyBorder="1" applyAlignment="1" applyProtection="1">
      <alignment horizontal="right" vertical="center" wrapText="1" indent="1"/>
      <protection locked="0" hidden="1"/>
    </xf>
    <xf numFmtId="0" fontId="49" fillId="0" borderId="10" xfId="0" applyFont="1" applyBorder="1" applyAlignment="1" applyProtection="1">
      <alignment horizontal="left" vertical="center" wrapText="1"/>
      <protection locked="0" hidden="1"/>
    </xf>
    <xf numFmtId="49" fontId="49" fillId="0" borderId="4" xfId="0" applyNumberFormat="1" applyFont="1" applyBorder="1" applyAlignment="1" applyProtection="1">
      <alignment horizontal="center" vertical="center" wrapText="1"/>
      <protection locked="0" hidden="1"/>
    </xf>
    <xf numFmtId="179" fontId="49" fillId="0" borderId="4" xfId="0" applyNumberFormat="1" applyFont="1" applyBorder="1" applyAlignment="1" applyProtection="1">
      <alignment horizontal="right" vertical="center" wrapText="1" indent="1"/>
      <protection locked="0" hidden="1"/>
    </xf>
    <xf numFmtId="179" fontId="49" fillId="0" borderId="4" xfId="3" applyNumberFormat="1" applyFont="1" applyFill="1" applyBorder="1" applyAlignment="1" applyProtection="1">
      <alignment horizontal="right" vertical="center" wrapText="1" indent="1"/>
      <protection locked="0" hidden="1"/>
    </xf>
    <xf numFmtId="0" fontId="52" fillId="0" borderId="37" xfId="0" applyFont="1" applyBorder="1" applyAlignment="1" applyProtection="1">
      <alignment vertical="center" wrapText="1"/>
      <protection locked="0" hidden="1"/>
    </xf>
    <xf numFmtId="0" fontId="49" fillId="0" borderId="1" xfId="0" applyFont="1" applyBorder="1" applyAlignment="1" applyProtection="1">
      <alignment horizontal="center" vertical="center" wrapText="1"/>
      <protection locked="0" hidden="1"/>
    </xf>
    <xf numFmtId="179" fontId="49" fillId="0" borderId="1" xfId="0" applyNumberFormat="1" applyFont="1" applyBorder="1" applyAlignment="1" applyProtection="1">
      <alignment horizontal="right" vertical="center" wrapText="1" indent="1"/>
      <protection locked="0" hidden="1"/>
    </xf>
    <xf numFmtId="179" fontId="49" fillId="0" borderId="1" xfId="3" applyNumberFormat="1" applyFont="1" applyFill="1" applyBorder="1" applyAlignment="1" applyProtection="1">
      <alignment horizontal="right" vertical="center" wrapText="1" indent="1"/>
      <protection locked="0" hidden="1"/>
    </xf>
    <xf numFmtId="3" fontId="49" fillId="0" borderId="1" xfId="3" applyNumberFormat="1" applyFont="1" applyFill="1" applyBorder="1" applyAlignment="1" applyProtection="1">
      <alignment horizontal="right" vertical="center" wrapText="1" indent="1"/>
      <protection locked="0" hidden="1"/>
    </xf>
    <xf numFmtId="0" fontId="52" fillId="0" borderId="38" xfId="0" applyFont="1" applyBorder="1" applyAlignment="1" applyProtection="1">
      <alignment vertical="center" wrapText="1"/>
      <protection locked="0" hidden="1"/>
    </xf>
    <xf numFmtId="0" fontId="49" fillId="0" borderId="21" xfId="0" applyFont="1" applyBorder="1" applyAlignment="1" applyProtection="1">
      <alignment horizontal="center" vertical="center" wrapText="1"/>
      <protection locked="0" hidden="1"/>
    </xf>
    <xf numFmtId="179" fontId="49" fillId="0" borderId="21" xfId="0" applyNumberFormat="1" applyFont="1" applyBorder="1" applyAlignment="1" applyProtection="1">
      <alignment horizontal="right" vertical="center" wrapText="1" indent="1"/>
      <protection locked="0" hidden="1"/>
    </xf>
    <xf numFmtId="179" fontId="49" fillId="0" borderId="21" xfId="3" applyNumberFormat="1" applyFont="1" applyFill="1" applyBorder="1" applyAlignment="1" applyProtection="1">
      <alignment horizontal="right" vertical="center" wrapText="1" indent="1"/>
      <protection locked="0" hidden="1"/>
    </xf>
    <xf numFmtId="0" fontId="48" fillId="0" borderId="8" xfId="0" applyFont="1" applyBorder="1" applyAlignment="1" applyProtection="1">
      <alignment horizontal="center" vertical="center" wrapText="1"/>
      <protection locked="0" hidden="1"/>
    </xf>
    <xf numFmtId="0" fontId="26" fillId="0" borderId="1" xfId="0" applyFont="1" applyBorder="1" applyAlignment="1">
      <alignment horizontal="center" wrapText="1"/>
    </xf>
    <xf numFmtId="168" fontId="54" fillId="8" borderId="1" xfId="0" applyNumberFormat="1" applyFont="1" applyFill="1" applyBorder="1" applyAlignment="1">
      <alignment vertical="center" wrapText="1"/>
    </xf>
    <xf numFmtId="168" fontId="55" fillId="0" borderId="1" xfId="0" applyNumberFormat="1" applyFont="1" applyBorder="1" applyAlignment="1">
      <alignment vertical="center" wrapText="1"/>
    </xf>
    <xf numFmtId="3" fontId="56" fillId="0" borderId="0" xfId="0" applyNumberFormat="1" applyFont="1"/>
    <xf numFmtId="168" fontId="55" fillId="0" borderId="1" xfId="0" applyNumberFormat="1" applyFont="1" applyBorder="1" applyAlignment="1" applyProtection="1">
      <alignment vertical="center" wrapText="1"/>
      <protection locked="0"/>
    </xf>
    <xf numFmtId="168" fontId="54" fillId="0" borderId="1" xfId="0" applyNumberFormat="1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vertical="center" wrapText="1"/>
    </xf>
    <xf numFmtId="168" fontId="1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17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168" fontId="18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12" applyFont="1" applyFill="1" applyBorder="1" applyAlignment="1" applyProtection="1">
      <alignment vertical="center" wrapText="1"/>
    </xf>
    <xf numFmtId="0" fontId="18" fillId="0" borderId="0" xfId="12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168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12" applyFont="1" applyFill="1" applyBorder="1" applyAlignment="1" applyProtection="1">
      <alignment horizontal="left" vertical="center" wrapText="1" indent="1"/>
    </xf>
    <xf numFmtId="49" fontId="17" fillId="0" borderId="0" xfId="12" applyNumberFormat="1" applyFont="1" applyFill="1" applyBorder="1" applyAlignment="1" applyProtection="1">
      <alignment horizontal="center" vertical="center" wrapText="1"/>
    </xf>
    <xf numFmtId="168" fontId="18" fillId="0" borderId="0" xfId="0" applyNumberFormat="1" applyFont="1" applyFill="1" applyBorder="1" applyAlignment="1" applyProtection="1">
      <alignment vertical="center" wrapText="1"/>
    </xf>
    <xf numFmtId="49" fontId="18" fillId="0" borderId="0" xfId="12" applyNumberFormat="1" applyFont="1" applyFill="1" applyBorder="1" applyAlignment="1" applyProtection="1">
      <alignment horizontal="left" vertical="center" wrapText="1" indent="1"/>
    </xf>
    <xf numFmtId="0" fontId="17" fillId="0" borderId="0" xfId="12" applyFont="1" applyFill="1" applyBorder="1" applyAlignment="1" applyProtection="1">
      <alignment horizontal="left" vertical="center" wrapText="1"/>
    </xf>
    <xf numFmtId="0" fontId="18" fillId="0" borderId="0" xfId="12" applyFont="1" applyFill="1" applyBorder="1" applyAlignment="1" applyProtection="1">
      <alignment horizontal="left" vertical="center" wrapText="1"/>
    </xf>
    <xf numFmtId="0" fontId="18" fillId="0" borderId="0" xfId="12" applyFont="1" applyFill="1" applyBorder="1" applyAlignment="1" applyProtection="1">
      <alignment horizontal="left"/>
    </xf>
    <xf numFmtId="0" fontId="18" fillId="0" borderId="0" xfId="12" applyFont="1" applyFill="1" applyBorder="1" applyAlignment="1" applyProtection="1">
      <alignment horizontal="left" vertical="center" wrapText="1" indent="1"/>
    </xf>
    <xf numFmtId="0" fontId="18" fillId="0" borderId="0" xfId="0" applyFont="1" applyBorder="1" applyAlignment="1">
      <alignment horizontal="left"/>
    </xf>
    <xf numFmtId="0" fontId="25" fillId="0" borderId="0" xfId="12" applyFont="1" applyFill="1" applyBorder="1" applyAlignment="1" applyProtection="1">
      <alignment horizontal="left" vertical="center" wrapText="1"/>
    </xf>
    <xf numFmtId="168" fontId="25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vertical="center" wrapText="1"/>
    </xf>
    <xf numFmtId="168" fontId="4" fillId="12" borderId="1" xfId="0" applyNumberFormat="1" applyFont="1" applyFill="1" applyBorder="1" applyAlignment="1" applyProtection="1">
      <alignment vertical="center" wrapText="1"/>
      <protection locked="0"/>
    </xf>
    <xf numFmtId="168" fontId="55" fillId="0" borderId="1" xfId="0" applyNumberFormat="1" applyFont="1" applyFill="1" applyBorder="1" applyAlignment="1" applyProtection="1">
      <alignment vertical="center" wrapText="1"/>
      <protection locked="0"/>
    </xf>
    <xf numFmtId="0" fontId="35" fillId="0" borderId="1" xfId="0" applyFont="1" applyBorder="1"/>
    <xf numFmtId="0" fontId="18" fillId="0" borderId="0" xfId="0" applyFont="1" applyFill="1" applyBorder="1"/>
    <xf numFmtId="1" fontId="4" fillId="0" borderId="0" xfId="0" applyNumberFormat="1" applyFont="1" applyFill="1"/>
    <xf numFmtId="168" fontId="30" fillId="0" borderId="0" xfId="0" applyNumberFormat="1" applyFont="1" applyFill="1" applyAlignment="1">
      <alignment horizontal="center" vertical="center" wrapText="1"/>
    </xf>
    <xf numFmtId="168" fontId="16" fillId="0" borderId="0" xfId="0" applyNumberFormat="1" applyFont="1"/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" xfId="0" applyFont="1" applyBorder="1" applyAlignment="1"/>
    <xf numFmtId="168" fontId="20" fillId="0" borderId="0" xfId="1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20" fillId="0" borderId="39" xfId="12" applyFont="1" applyFill="1" applyBorder="1" applyAlignment="1">
      <alignment horizontal="center" vertical="center" wrapText="1"/>
    </xf>
    <xf numFmtId="0" fontId="20" fillId="0" borderId="40" xfId="12" applyFont="1" applyFill="1" applyBorder="1" applyAlignment="1">
      <alignment horizontal="center" vertical="center" wrapText="1"/>
    </xf>
    <xf numFmtId="0" fontId="20" fillId="0" borderId="16" xfId="12" applyFont="1" applyFill="1" applyBorder="1" applyAlignment="1">
      <alignment horizontal="center" vertical="center" wrapText="1"/>
    </xf>
    <xf numFmtId="0" fontId="20" fillId="0" borderId="41" xfId="12" applyFont="1" applyFill="1" applyBorder="1" applyAlignment="1">
      <alignment horizontal="center" vertical="center" wrapText="1"/>
    </xf>
    <xf numFmtId="0" fontId="20" fillId="0" borderId="7" xfId="12" applyFont="1" applyFill="1" applyBorder="1" applyAlignment="1" applyProtection="1">
      <alignment horizontal="left"/>
    </xf>
    <xf numFmtId="0" fontId="14" fillId="0" borderId="42" xfId="12" applyFont="1" applyFill="1" applyBorder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>
      <alignment horizontal="center" vertical="center"/>
    </xf>
    <xf numFmtId="0" fontId="41" fillId="0" borderId="22" xfId="11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7" xfId="0" applyFont="1" applyBorder="1" applyAlignment="1" applyProtection="1">
      <alignment horizontal="center" vertical="center" wrapText="1"/>
      <protection locked="0" hidden="1"/>
    </xf>
    <xf numFmtId="0" fontId="47" fillId="0" borderId="43" xfId="0" applyFont="1" applyBorder="1" applyAlignment="1" applyProtection="1">
      <alignment horizontal="center" vertical="center" wrapText="1"/>
      <protection locked="0" hidden="1"/>
    </xf>
    <xf numFmtId="0" fontId="47" fillId="0" borderId="44" xfId="0" applyFont="1" applyBorder="1" applyAlignment="1" applyProtection="1">
      <alignment horizontal="center" vertical="center" wrapText="1"/>
      <protection locked="0" hidden="1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</cellXfs>
  <cellStyles count="13">
    <cellStyle name="Excel Built-in Explanatory Text" xfId="1"/>
    <cellStyle name="Ezres" xfId="2" builtinId="3"/>
    <cellStyle name="Ezres 2" xfId="3"/>
    <cellStyle name="Ezres_Munka1" xfId="4"/>
    <cellStyle name="Jelölőszín (1)" xfId="5"/>
    <cellStyle name="Jelölőszín (2)" xfId="6"/>
    <cellStyle name="Jelölőszín (3)" xfId="7"/>
    <cellStyle name="Jelölőszín (4)" xfId="8"/>
    <cellStyle name="Jelölőszín (5)" xfId="9"/>
    <cellStyle name="Jelölőszín (6)" xfId="10"/>
    <cellStyle name="Normál" xfId="0" builtinId="0"/>
    <cellStyle name="Normál_KVIREND" xfId="11"/>
    <cellStyle name="Normál_KVRENMUNKA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88"/>
  <sheetViews>
    <sheetView tabSelected="1" view="pageBreakPreview" zoomScale="60" zoomScaleNormal="60" zoomScalePageLayoutView="90" workbookViewId="0">
      <selection activeCell="I42" sqref="I42"/>
    </sheetView>
  </sheetViews>
  <sheetFormatPr defaultColWidth="9" defaultRowHeight="20.25" x14ac:dyDescent="0.3"/>
  <cols>
    <col min="1" max="1" width="13.7109375" style="1" customWidth="1"/>
    <col min="2" max="2" width="124.7109375" style="1" customWidth="1"/>
    <col min="3" max="3" width="23" style="2" customWidth="1"/>
    <col min="4" max="4" width="21.140625" style="1" customWidth="1"/>
    <col min="5" max="5" width="21.7109375" style="1" customWidth="1"/>
    <col min="6" max="6" width="18.28515625" style="1" customWidth="1"/>
    <col min="7" max="7" width="17.42578125" style="1" customWidth="1"/>
    <col min="8" max="8" width="15.85546875" style="1" customWidth="1"/>
    <col min="9" max="9" width="19.28515625" style="1" customWidth="1"/>
    <col min="10" max="10" width="15.85546875" style="1" customWidth="1"/>
    <col min="11" max="16384" width="9" style="1"/>
  </cols>
  <sheetData>
    <row r="1" spans="1:252" s="5" customFormat="1" x14ac:dyDescent="0.3">
      <c r="A1" s="3"/>
      <c r="B1" s="496" t="s">
        <v>0</v>
      </c>
      <c r="C1" s="496"/>
      <c r="D1" s="3"/>
      <c r="E1" s="3"/>
      <c r="F1" s="3"/>
    </row>
    <row r="2" spans="1:252" s="5" customFormat="1" x14ac:dyDescent="0.3">
      <c r="A2" s="4"/>
      <c r="B2" s="496" t="s">
        <v>370</v>
      </c>
      <c r="C2" s="496"/>
      <c r="D2" s="3"/>
      <c r="E2" s="3"/>
      <c r="F2" s="3"/>
    </row>
    <row r="3" spans="1:252" s="5" customFormat="1" x14ac:dyDescent="0.3">
      <c r="C3" s="6" t="s">
        <v>1</v>
      </c>
    </row>
    <row r="4" spans="1:252" s="5" customFormat="1" ht="39" customHeight="1" x14ac:dyDescent="0.3">
      <c r="A4" s="7" t="s">
        <v>2</v>
      </c>
      <c r="B4" s="7" t="s">
        <v>3</v>
      </c>
      <c r="C4" s="497" t="s">
        <v>8</v>
      </c>
      <c r="D4" s="498" t="s">
        <v>371</v>
      </c>
      <c r="E4" s="498"/>
      <c r="F4" s="498"/>
      <c r="G4" s="499"/>
      <c r="H4" s="499"/>
      <c r="I4" s="499"/>
      <c r="IR4" s="1"/>
    </row>
    <row r="5" spans="1:252" s="5" customFormat="1" ht="79.150000000000006" customHeight="1" x14ac:dyDescent="0.3">
      <c r="A5" s="8"/>
      <c r="B5" s="9" t="s">
        <v>4</v>
      </c>
      <c r="C5" s="497"/>
      <c r="D5" s="10" t="s">
        <v>5</v>
      </c>
      <c r="E5" s="10" t="s">
        <v>6</v>
      </c>
      <c r="F5" s="10" t="s">
        <v>7</v>
      </c>
      <c r="G5" s="10" t="s">
        <v>9</v>
      </c>
      <c r="H5" s="10" t="s">
        <v>10</v>
      </c>
      <c r="I5" s="10" t="s">
        <v>372</v>
      </c>
      <c r="IR5" s="1"/>
    </row>
    <row r="6" spans="1:252" s="5" customFormat="1" x14ac:dyDescent="0.3">
      <c r="A6" s="11" t="s">
        <v>11</v>
      </c>
      <c r="B6" s="12" t="s">
        <v>12</v>
      </c>
      <c r="C6" s="13">
        <f t="shared" ref="C6:I6" si="0">C7+C8+C9+C10+C11+C12</f>
        <v>694830</v>
      </c>
      <c r="D6" s="13">
        <f t="shared" si="0"/>
        <v>540161</v>
      </c>
      <c r="E6" s="13">
        <f t="shared" si="0"/>
        <v>0</v>
      </c>
      <c r="F6" s="13">
        <f t="shared" si="0"/>
        <v>154669</v>
      </c>
      <c r="G6" s="13">
        <f t="shared" si="0"/>
        <v>708726.6</v>
      </c>
      <c r="H6" s="13">
        <f t="shared" si="0"/>
        <v>715674.9</v>
      </c>
      <c r="I6" s="13">
        <f t="shared" si="0"/>
        <v>737075.66400000011</v>
      </c>
      <c r="IR6" s="1"/>
    </row>
    <row r="7" spans="1:252" s="5" customFormat="1" x14ac:dyDescent="0.3">
      <c r="A7" s="14"/>
      <c r="B7" s="15" t="s">
        <v>13</v>
      </c>
      <c r="C7" s="16">
        <f>'8. melléklet Önkormányzat'!C10</f>
        <v>245811</v>
      </c>
      <c r="D7" s="16">
        <f>'8. melléklet Önkormányzat'!D10</f>
        <v>91142</v>
      </c>
      <c r="E7" s="16">
        <f>'8. melléklet Önkormányzat'!E10</f>
        <v>0</v>
      </c>
      <c r="F7" s="16">
        <f>'8. melléklet Önkormányzat'!F10</f>
        <v>154669</v>
      </c>
      <c r="G7" s="16">
        <f t="shared" ref="G7:G45" si="1">C7*1.02</f>
        <v>250727.22</v>
      </c>
      <c r="H7" s="16">
        <f t="shared" ref="H7:H45" si="2">C7*1.03</f>
        <v>253185.33000000002</v>
      </c>
      <c r="I7" s="16">
        <f t="shared" ref="I7:I45" si="3">G7*1.04</f>
        <v>260756.3088</v>
      </c>
      <c r="J7" s="31"/>
      <c r="IR7" s="1"/>
    </row>
    <row r="8" spans="1:252" s="5" customFormat="1" x14ac:dyDescent="0.3">
      <c r="A8" s="17"/>
      <c r="B8" s="15" t="s">
        <v>14</v>
      </c>
      <c r="C8" s="16">
        <f>'8. melléklet Önkormányzat'!C11</f>
        <v>229062</v>
      </c>
      <c r="D8" s="16">
        <f>'8. melléklet Önkormányzat'!D11+'9.  melléklet Hivatal'!D10+'10. melléklet Isaszegi Héts'!D10+'11.  melléklet Isaszegi Bóbi'!D10+'12. mell. Isaszegi Humánszol'!D10+'13.  mellékletMűvelődési ház'!D10+'14. melléklet Könyvtár'!D10+'15.melléklet IVÜSZ'!D10</f>
        <v>229062</v>
      </c>
      <c r="E8" s="18">
        <f>'8. melléklet Önkormányzat'!E11+'9.  melléklet Hivatal'!E10+'10. melléklet Isaszegi Héts'!E10+'11.  melléklet Isaszegi Bóbi'!E10+'12. mell. Isaszegi Humánszol'!E10+'13.  mellékletMűvelődési ház'!E10+'14. melléklet Könyvtár'!E10+'15.melléklet IVÜSZ'!E10</f>
        <v>0</v>
      </c>
      <c r="F8" s="16">
        <f>'8. melléklet Önkormányzat'!F11+'9.  melléklet Hivatal'!F10+'10. melléklet Isaszegi Héts'!F10+'11.  melléklet Isaszegi Bóbi'!F10+'12. mell. Isaszegi Humánszol'!F10+'13.  mellékletMűvelődési ház'!F10+'14. melléklet Könyvtár'!F10+'15.melléklet IVÜSZ'!F10</f>
        <v>0</v>
      </c>
      <c r="G8" s="16">
        <f t="shared" si="1"/>
        <v>233643.24</v>
      </c>
      <c r="H8" s="16">
        <f t="shared" si="2"/>
        <v>235933.86000000002</v>
      </c>
      <c r="I8" s="16">
        <f t="shared" si="3"/>
        <v>242988.96960000001</v>
      </c>
      <c r="J8" s="31"/>
      <c r="IR8" s="1"/>
    </row>
    <row r="9" spans="1:252" s="5" customFormat="1" x14ac:dyDescent="0.3">
      <c r="A9" s="17"/>
      <c r="B9" s="15" t="s">
        <v>15</v>
      </c>
      <c r="C9" s="16">
        <f>'8. melléklet Önkormányzat'!C12</f>
        <v>194763</v>
      </c>
      <c r="D9" s="16">
        <f>'8. melléklet Önkormányzat'!D12+'9.  melléklet Hivatal'!D11+'10. melléklet Isaszegi Héts'!D11+'11.  melléklet Isaszegi Bóbi'!D11+'12. mell. Isaszegi Humánszol'!D11+'13.  mellékletMűvelődési ház'!D11+'14. melléklet Könyvtár'!D11+'15.melléklet IVÜSZ'!D11</f>
        <v>194763</v>
      </c>
      <c r="E9" s="18">
        <f>'8. melléklet Önkormányzat'!E12+'9.  melléklet Hivatal'!E11+'10. melléklet Isaszegi Héts'!E11+'11.  melléklet Isaszegi Bóbi'!E11+'12. mell. Isaszegi Humánszol'!E11+'13.  mellékletMűvelődési ház'!E11+'14. melléklet Könyvtár'!E11+'15.melléklet IVÜSZ'!E11</f>
        <v>0</v>
      </c>
      <c r="F9" s="16">
        <f>'8. melléklet Önkormányzat'!F12+'9.  melléklet Hivatal'!F11+'10. melléklet Isaszegi Héts'!F11+'11.  melléklet Isaszegi Bóbi'!F11+'12. mell. Isaszegi Humánszol'!F11+'13.  mellékletMűvelődési ház'!F11+'14. melléklet Könyvtár'!F11+'15.melléklet IVÜSZ'!F11</f>
        <v>0</v>
      </c>
      <c r="G9" s="16">
        <f t="shared" si="1"/>
        <v>198658.26</v>
      </c>
      <c r="H9" s="16">
        <f t="shared" si="2"/>
        <v>200605.89</v>
      </c>
      <c r="I9" s="16">
        <f t="shared" si="3"/>
        <v>206604.59040000002</v>
      </c>
      <c r="J9" s="31"/>
      <c r="IR9" s="1"/>
    </row>
    <row r="10" spans="1:252" s="5" customFormat="1" x14ac:dyDescent="0.3">
      <c r="A10" s="17"/>
      <c r="B10" s="15" t="s">
        <v>16</v>
      </c>
      <c r="C10" s="16">
        <f>'8. melléklet Önkormányzat'!C13</f>
        <v>25194</v>
      </c>
      <c r="D10" s="16">
        <f>'8. melléklet Önkormányzat'!D13+'9.  melléklet Hivatal'!D12+'10. melléklet Isaszegi Héts'!D12+'11.  melléklet Isaszegi Bóbi'!D12+'12. mell. Isaszegi Humánszol'!D12+'13.  mellékletMűvelődési ház'!D12+'14. melléklet Könyvtár'!D12+'15.melléklet IVÜSZ'!D12</f>
        <v>25194</v>
      </c>
      <c r="E10" s="18">
        <f>'8. melléklet Önkormányzat'!E13+'9.  melléklet Hivatal'!E12+'10. melléklet Isaszegi Héts'!E12+'11.  melléklet Isaszegi Bóbi'!E12+'12. mell. Isaszegi Humánszol'!E12+'13.  mellékletMűvelődési ház'!E12+'14. melléklet Könyvtár'!E12+'15.melléklet IVÜSZ'!E12</f>
        <v>0</v>
      </c>
      <c r="F10" s="16">
        <f>'8. melléklet Önkormányzat'!F13+'9.  melléklet Hivatal'!F12+'10. melléklet Isaszegi Héts'!F12+'11.  melléklet Isaszegi Bóbi'!F12+'12. mell. Isaszegi Humánszol'!F12+'13.  mellékletMűvelődési ház'!F12+'14. melléklet Könyvtár'!F12+'15.melléklet IVÜSZ'!F12</f>
        <v>0</v>
      </c>
      <c r="G10" s="16">
        <f t="shared" si="1"/>
        <v>25697.88</v>
      </c>
      <c r="H10" s="16">
        <f t="shared" si="2"/>
        <v>25949.82</v>
      </c>
      <c r="I10" s="16">
        <f t="shared" si="3"/>
        <v>26725.7952</v>
      </c>
      <c r="J10" s="31"/>
      <c r="IR10" s="1"/>
    </row>
    <row r="11" spans="1:252" s="5" customFormat="1" x14ac:dyDescent="0.3">
      <c r="A11" s="17"/>
      <c r="B11" s="15" t="s">
        <v>17</v>
      </c>
      <c r="C11" s="16">
        <f>'8. melléklet Önkormányzat'!C14</f>
        <v>0</v>
      </c>
      <c r="D11" s="16">
        <f>'8. melléklet Önkormányzat'!D14+'9.  melléklet Hivatal'!D13+'10. melléklet Isaszegi Héts'!D13+'11.  melléklet Isaszegi Bóbi'!D13+'12. mell. Isaszegi Humánszol'!D13+'13.  mellékletMűvelődési ház'!D13+'14. melléklet Könyvtár'!D13+'15.melléklet IVÜSZ'!D13</f>
        <v>0</v>
      </c>
      <c r="E11" s="18">
        <f>'8. melléklet Önkormányzat'!E14+'9.  melléklet Hivatal'!E13+'10. melléklet Isaszegi Héts'!E13+'11.  melléklet Isaszegi Bóbi'!E13+'12. mell. Isaszegi Humánszol'!E13+'13.  mellékletMűvelődési ház'!E13+'14. melléklet Könyvtár'!E13+'15.melléklet IVÜSZ'!E13</f>
        <v>0</v>
      </c>
      <c r="F11" s="16">
        <f>'8. melléklet Önkormányzat'!F14+'9.  melléklet Hivatal'!F13+'10. melléklet Isaszegi Héts'!F13+'11.  melléklet Isaszegi Bóbi'!F13+'12. mell. Isaszegi Humánszol'!F13+'13.  mellékletMűvelődési ház'!F13+'14. melléklet Könyvtár'!F13+'15.melléklet IVÜSZ'!F13</f>
        <v>0</v>
      </c>
      <c r="G11" s="16">
        <f t="shared" si="1"/>
        <v>0</v>
      </c>
      <c r="H11" s="16">
        <f t="shared" si="2"/>
        <v>0</v>
      </c>
      <c r="I11" s="16">
        <f t="shared" si="3"/>
        <v>0</v>
      </c>
      <c r="J11" s="31"/>
      <c r="IR11" s="1"/>
    </row>
    <row r="12" spans="1:252" s="5" customFormat="1" x14ac:dyDescent="0.3">
      <c r="A12" s="17"/>
      <c r="B12" s="15" t="s">
        <v>18</v>
      </c>
      <c r="C12" s="16">
        <f>'8. melléklet Önkormányzat'!C15</f>
        <v>0</v>
      </c>
      <c r="D12" s="16"/>
      <c r="E12" s="18">
        <f>'8. melléklet Önkormányzat'!E15+'9.  melléklet Hivatal'!E14+'10. melléklet Isaszegi Héts'!E14+'11.  melléklet Isaszegi Bóbi'!E14+'12. mell. Isaszegi Humánszol'!E14+'13.  mellékletMűvelődési ház'!E14+'14. melléklet Könyvtár'!E14+'15.melléklet IVÜSZ'!E14</f>
        <v>0</v>
      </c>
      <c r="F12" s="16">
        <f>'8. melléklet Önkormányzat'!F15+'9.  melléklet Hivatal'!F14+'10. melléklet Isaszegi Héts'!F14+'11.  melléklet Isaszegi Bóbi'!F14+'12. mell. Isaszegi Humánszol'!F14+'13.  mellékletMűvelődési ház'!F14+'14. melléklet Könyvtár'!F14+'15.melléklet IVÜSZ'!F14</f>
        <v>0</v>
      </c>
      <c r="G12" s="16">
        <f t="shared" si="1"/>
        <v>0</v>
      </c>
      <c r="H12" s="16">
        <f t="shared" si="2"/>
        <v>0</v>
      </c>
      <c r="I12" s="16">
        <f t="shared" si="3"/>
        <v>0</v>
      </c>
      <c r="J12" s="31"/>
      <c r="IR12" s="1"/>
    </row>
    <row r="13" spans="1:252" s="5" customFormat="1" x14ac:dyDescent="0.3">
      <c r="A13" s="19" t="s">
        <v>19</v>
      </c>
      <c r="B13" s="12" t="s">
        <v>20</v>
      </c>
      <c r="C13" s="13">
        <f t="shared" ref="C13:I13" si="4">C14+C15+C16+C17</f>
        <v>95226</v>
      </c>
      <c r="D13" s="13">
        <f t="shared" si="4"/>
        <v>90208</v>
      </c>
      <c r="E13" s="13">
        <f t="shared" si="4"/>
        <v>5018</v>
      </c>
      <c r="F13" s="13">
        <f t="shared" si="4"/>
        <v>0</v>
      </c>
      <c r="G13" s="13">
        <f t="shared" si="4"/>
        <v>97130.52</v>
      </c>
      <c r="H13" s="13">
        <f t="shared" si="4"/>
        <v>98082.780000000013</v>
      </c>
      <c r="I13" s="13">
        <f t="shared" si="4"/>
        <v>101015.7408</v>
      </c>
      <c r="J13" s="31"/>
      <c r="IR13" s="1"/>
    </row>
    <row r="14" spans="1:252" s="5" customFormat="1" x14ac:dyDescent="0.3">
      <c r="A14" s="14"/>
      <c r="B14" s="15" t="s">
        <v>21</v>
      </c>
      <c r="C14" s="16">
        <f>'8. melléklet Önkormányzat'!C17+'9.  melléklet Hivatal'!C16+'10. melléklet Isaszegi Héts'!C16+'11.  melléklet Isaszegi Bóbi'!C16+'12. mell. Isaszegi Humánszol'!C16+'13.  mellékletMűvelődési ház'!C16+'14. melléklet Könyvtár'!C16+'15.melléklet IVÜSZ'!C16+'16. melléklet Bölcsőde'!C17</f>
        <v>2160</v>
      </c>
      <c r="D14" s="16">
        <f>'8. melléklet Önkormányzat'!D17+'9.  melléklet Hivatal'!D16+'10. melléklet Isaszegi Héts'!D16+'11.  melléklet Isaszegi Bóbi'!D16+'12. mell. Isaszegi Humánszol'!D16+'13.  mellékletMűvelődési ház'!D16+'14. melléklet Könyvtár'!D16+'15.melléklet IVÜSZ'!D16</f>
        <v>0</v>
      </c>
      <c r="E14" s="16">
        <f>'8. melléklet Önkormányzat'!E17+'9.  melléklet Hivatal'!E16+'10. melléklet Isaszegi Héts'!E16+'11.  melléklet Isaszegi Bóbi'!E16+'12. mell. Isaszegi Humánszol'!E16+'13.  mellékletMűvelődési ház'!E16+'14. melléklet Könyvtár'!E16+'15.melléklet IVÜSZ'!E16</f>
        <v>2160</v>
      </c>
      <c r="F14" s="16">
        <f>'8. melléklet Önkormányzat'!F17+'9.  melléklet Hivatal'!F16+'10. melléklet Isaszegi Héts'!F16+'11.  melléklet Isaszegi Bóbi'!F16+'12. mell. Isaszegi Humánszol'!F16+'13.  mellékletMűvelődési ház'!F16+'14. melléklet Könyvtár'!F16+'15.melléklet IVÜSZ'!F16</f>
        <v>0</v>
      </c>
      <c r="G14" s="16">
        <f t="shared" si="1"/>
        <v>2203.1999999999998</v>
      </c>
      <c r="H14" s="16">
        <f t="shared" si="2"/>
        <v>2224.8000000000002</v>
      </c>
      <c r="I14" s="16">
        <f t="shared" si="3"/>
        <v>2291.328</v>
      </c>
      <c r="J14" s="31"/>
      <c r="IR14" s="1"/>
    </row>
    <row r="15" spans="1:252" s="5" customFormat="1" x14ac:dyDescent="0.3">
      <c r="A15" s="17"/>
      <c r="B15" s="15" t="s">
        <v>22</v>
      </c>
      <c r="C15" s="16">
        <f>'8. melléklet Önkormányzat'!C18+'9.  melléklet Hivatal'!C17+'10. melléklet Isaszegi Héts'!C17+'11.  melléklet Isaszegi Bóbi'!C17+'12. mell. Isaszegi Humánszol'!C17+'13.  mellékletMűvelődési ház'!C17+'14. melléklet Könyvtár'!C17+'15.melléklet IVÜSZ'!C17</f>
        <v>0</v>
      </c>
      <c r="D15" s="16">
        <f>'8. melléklet Önkormányzat'!D18+'9.  melléklet Hivatal'!D17+'10. melléklet Isaszegi Héts'!D17+'11.  melléklet Isaszegi Bóbi'!D17+'12. mell. Isaszegi Humánszol'!D17+'13.  mellékletMűvelődési ház'!D17+'14. melléklet Könyvtár'!D17+'15.melléklet IVÜSZ'!D17</f>
        <v>0</v>
      </c>
      <c r="E15" s="16">
        <f>'8. melléklet Önkormányzat'!E18+'9.  melléklet Hivatal'!E17+'10. melléklet Isaszegi Héts'!E17+'11.  melléklet Isaszegi Bóbi'!E17+'12. mell. Isaszegi Humánszol'!E17+'13.  mellékletMűvelődési ház'!E17+'14. melléklet Könyvtár'!E17+'15.melléklet IVÜSZ'!E17</f>
        <v>0</v>
      </c>
      <c r="F15" s="16">
        <f>'8. melléklet Önkormányzat'!F18+'9.  melléklet Hivatal'!F17+'10. melléklet Isaszegi Héts'!F17+'11.  melléklet Isaszegi Bóbi'!F17+'12. mell. Isaszegi Humánszol'!F17+'13.  mellékletMűvelődési ház'!F17+'14. melléklet Könyvtár'!F17+'15.melléklet IVÜSZ'!F17</f>
        <v>0</v>
      </c>
      <c r="G15" s="16">
        <f t="shared" si="1"/>
        <v>0</v>
      </c>
      <c r="H15" s="16">
        <f t="shared" si="2"/>
        <v>0</v>
      </c>
      <c r="I15" s="16">
        <f t="shared" si="3"/>
        <v>0</v>
      </c>
      <c r="J15" s="31"/>
      <c r="IR15" s="1"/>
    </row>
    <row r="16" spans="1:252" s="5" customFormat="1" x14ac:dyDescent="0.3">
      <c r="A16" s="17"/>
      <c r="B16" s="15" t="s">
        <v>390</v>
      </c>
      <c r="C16" s="16">
        <f>'8. melléklet Önkormányzat'!C19+'9.  melléklet Hivatal'!C18+'10. melléklet Isaszegi Héts'!C18+'11.  melléklet Isaszegi Bóbi'!C18+'12. mell. Isaszegi Humánszol'!C18+'13.  mellékletMűvelődési ház'!C18+'14. melléklet Könyvtár'!C18+'15.melléklet IVÜSZ'!C18+'16. melléklet Bölcsőde'!C18</f>
        <v>90208</v>
      </c>
      <c r="D16" s="16">
        <f>'8. melléklet Önkormányzat'!D19+'9.  melléklet Hivatal'!D18+'10. melléklet Isaszegi Héts'!D18+'11.  melléklet Isaszegi Bóbi'!D18+'12. mell. Isaszegi Humánszol'!D18+'13.  mellékletMűvelődési ház'!D18+'14. melléklet Könyvtár'!D18+'15.melléklet IVÜSZ'!D18</f>
        <v>90208</v>
      </c>
      <c r="E16" s="16">
        <f>'8. melléklet Önkormányzat'!E19+'9.  melléklet Hivatal'!E18+'10. melléklet Isaszegi Héts'!E18+'11.  melléklet Isaszegi Bóbi'!E18+'12. mell. Isaszegi Humánszol'!E18+'13.  mellékletMűvelődési ház'!E18+'14. melléklet Könyvtár'!E18+'15.melléklet IVÜSZ'!E18</f>
        <v>0</v>
      </c>
      <c r="F16" s="16">
        <f>'8. melléklet Önkormányzat'!F19+'9.  melléklet Hivatal'!F18+'10. melléklet Isaszegi Héts'!F18+'11.  melléklet Isaszegi Bóbi'!F18+'12. mell. Isaszegi Humánszol'!F18+'13.  mellékletMűvelődési ház'!F18+'14. melléklet Könyvtár'!F18+'15.melléklet IVÜSZ'!F18</f>
        <v>0</v>
      </c>
      <c r="G16" s="16">
        <f t="shared" si="1"/>
        <v>92012.160000000003</v>
      </c>
      <c r="H16" s="16">
        <f t="shared" si="2"/>
        <v>92914.240000000005</v>
      </c>
      <c r="I16" s="16">
        <f t="shared" si="3"/>
        <v>95692.646400000012</v>
      </c>
      <c r="J16" s="31"/>
      <c r="IR16" s="1"/>
    </row>
    <row r="17" spans="1:252" s="5" customFormat="1" x14ac:dyDescent="0.3">
      <c r="A17" s="17"/>
      <c r="B17" s="15" t="s">
        <v>24</v>
      </c>
      <c r="C17" s="16">
        <f>'8. melléklet Önkormányzat'!C20+'9.  melléklet Hivatal'!C19+'10. melléklet Isaszegi Héts'!C19+'11.  melléklet Isaszegi Bóbi'!C19+'12. mell. Isaszegi Humánszol'!C19+'13.  mellékletMűvelődési ház'!C19+'14. melléklet Könyvtár'!C19+'15.melléklet IVÜSZ'!C19+'16. melléklet Bölcsőde'!C19</f>
        <v>2858</v>
      </c>
      <c r="D17" s="16">
        <f>'8. melléklet Önkormányzat'!D20+'9.  melléklet Hivatal'!D19+'10. melléklet Isaszegi Héts'!D19+'11.  melléklet Isaszegi Bóbi'!D19+'12. mell. Isaszegi Humánszol'!D19+'13.  mellékletMűvelődési ház'!D19+'14. melléklet Könyvtár'!D19+'15.melléklet IVÜSZ'!D19</f>
        <v>0</v>
      </c>
      <c r="E17" s="16">
        <f>'8. melléklet Önkormányzat'!E20+'9.  melléklet Hivatal'!E19+'10. melléklet Isaszegi Héts'!E19+'11.  melléklet Isaszegi Bóbi'!E19+'12. mell. Isaszegi Humánszol'!E19+'13.  mellékletMűvelődési ház'!E19+'14. melléklet Könyvtár'!E19+'15.melléklet IVÜSZ'!E19</f>
        <v>2858</v>
      </c>
      <c r="F17" s="16">
        <f>'8. melléklet Önkormányzat'!F20+'9.  melléklet Hivatal'!F19+'10. melléklet Isaszegi Héts'!F19+'11.  melléklet Isaszegi Bóbi'!F19+'12. mell. Isaszegi Humánszol'!F19+'13.  mellékletMűvelődési ház'!F19+'14. melléklet Könyvtár'!F19+'15.melléklet IVÜSZ'!F19</f>
        <v>0</v>
      </c>
      <c r="G17" s="16">
        <f t="shared" si="1"/>
        <v>2915.16</v>
      </c>
      <c r="H17" s="16">
        <f t="shared" si="2"/>
        <v>2943.7400000000002</v>
      </c>
      <c r="I17" s="16">
        <f t="shared" si="3"/>
        <v>3031.7664</v>
      </c>
      <c r="J17" s="31"/>
      <c r="IR17" s="1"/>
    </row>
    <row r="18" spans="1:252" s="5" customFormat="1" x14ac:dyDescent="0.3">
      <c r="A18" s="19" t="s">
        <v>25</v>
      </c>
      <c r="B18" s="20" t="s">
        <v>26</v>
      </c>
      <c r="C18" s="13">
        <f t="shared" ref="C18:I18" si="5">C19</f>
        <v>0</v>
      </c>
      <c r="D18" s="13">
        <f t="shared" si="5"/>
        <v>0</v>
      </c>
      <c r="E18" s="13">
        <f t="shared" si="5"/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f t="shared" si="5"/>
        <v>0</v>
      </c>
      <c r="J18" s="31"/>
      <c r="IR18" s="1"/>
    </row>
    <row r="19" spans="1:252" s="5" customFormat="1" x14ac:dyDescent="0.3">
      <c r="A19" s="21"/>
      <c r="B19" s="22" t="s">
        <v>27</v>
      </c>
      <c r="C19" s="18">
        <f>'8. melléklet Önkormányzat'!C22</f>
        <v>0</v>
      </c>
      <c r="D19" s="18">
        <f>'8. melléklet Önkormányzat'!D22+'9.  melléklet Hivatal'!D21+'10. melléklet Isaszegi Héts'!D21+'11.  melléklet Isaszegi Bóbi'!D21+'12. mell. Isaszegi Humánszol'!D21+'13.  mellékletMűvelődési ház'!D21+'14. melléklet Könyvtár'!D21+'15.melléklet IVÜSZ'!D21</f>
        <v>0</v>
      </c>
      <c r="E19" s="18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18">
        <f>'8. melléklet Önkormányzat'!F22+'9.  melléklet Hivatal'!F21+'10. melléklet Isaszegi Héts'!F21+'11.  melléklet Isaszegi Bóbi'!F21+'12. mell. Isaszegi Humánszol'!F21+'13.  mellékletMűvelődési ház'!F21+'14. melléklet Könyvtár'!F21+'15.melléklet IVÜSZ'!F21</f>
        <v>0</v>
      </c>
      <c r="G19" s="16">
        <f t="shared" si="1"/>
        <v>0</v>
      </c>
      <c r="H19" s="16">
        <f t="shared" si="2"/>
        <v>0</v>
      </c>
      <c r="I19" s="16">
        <f t="shared" si="3"/>
        <v>0</v>
      </c>
      <c r="J19" s="31"/>
      <c r="IR19" s="1"/>
    </row>
    <row r="20" spans="1:252" s="5" customFormat="1" ht="23.1" customHeight="1" x14ac:dyDescent="0.3">
      <c r="A20" s="19" t="s">
        <v>28</v>
      </c>
      <c r="B20" s="20" t="s">
        <v>29</v>
      </c>
      <c r="C20" s="13">
        <f t="shared" ref="C20:I20" si="6">C21+C22+C23+C24</f>
        <v>203300</v>
      </c>
      <c r="D20" s="13">
        <f t="shared" si="6"/>
        <v>146300</v>
      </c>
      <c r="E20" s="13">
        <f t="shared" si="6"/>
        <v>57000</v>
      </c>
      <c r="F20" s="13">
        <f t="shared" si="6"/>
        <v>0</v>
      </c>
      <c r="G20" s="13">
        <f t="shared" si="6"/>
        <v>307366</v>
      </c>
      <c r="H20" s="13">
        <f t="shared" si="6"/>
        <v>309399</v>
      </c>
      <c r="I20" s="13">
        <f t="shared" si="6"/>
        <v>319660.64</v>
      </c>
      <c r="J20" s="31"/>
      <c r="IR20" s="1"/>
    </row>
    <row r="21" spans="1:252" s="5" customFormat="1" ht="60.75" customHeight="1" x14ac:dyDescent="0.3">
      <c r="A21" s="21"/>
      <c r="B21" s="15" t="s">
        <v>30</v>
      </c>
      <c r="C21" s="16">
        <f>'8. melléklet Önkormányzat'!C24</f>
        <v>197800</v>
      </c>
      <c r="D21" s="16">
        <f>'8. melléklet Önkormányzat'!D24+'9.  melléklet Hivatal'!D23+'10. melléklet Isaszegi Héts'!D23+'11.  melléklet Isaszegi Bóbi'!D23+'12. mell. Isaszegi Humánszol'!D23+'13.  mellékletMűvelődési ház'!D23+'14. melléklet Könyvtár'!D23+'15.melléklet IVÜSZ'!D23</f>
        <v>140800</v>
      </c>
      <c r="E21" s="16">
        <f>'8. melléklet Önkormányzat'!E24+'9.  melléklet Hivatal'!E23+'10. melléklet Isaszegi Héts'!E23+'11.  melléklet Isaszegi Bóbi'!E23+'12. mell. Isaszegi Humánszol'!E23+'13.  mellékletMűvelődési ház'!E23+'14. melléklet Könyvtár'!E23+'15.melléklet IVÜSZ'!E23</f>
        <v>57000</v>
      </c>
      <c r="F21" s="16">
        <f>'8. melléklet Önkormányzat'!F24+'9.  melléklet Hivatal'!F23+'10. melléklet Isaszegi Héts'!F23+'11.  melléklet Isaszegi Bóbi'!F23+'12. mell. Isaszegi Humánszol'!F23+'13.  mellékletMűvelődési ház'!F23+'14. melléklet Könyvtár'!F23+'15.melléklet IVÜSZ'!F23</f>
        <v>0</v>
      </c>
      <c r="G21" s="16">
        <f>C21*1.02+100000</f>
        <v>301756</v>
      </c>
      <c r="H21" s="16">
        <f>C21*1.03+100000</f>
        <v>303734</v>
      </c>
      <c r="I21" s="16">
        <f>G21*1.04</f>
        <v>313826.24</v>
      </c>
      <c r="J21" s="31"/>
      <c r="IR21" s="1"/>
    </row>
    <row r="22" spans="1:252" s="5" customFormat="1" ht="21.4" customHeight="1" x14ac:dyDescent="0.3">
      <c r="A22" s="23"/>
      <c r="B22" s="24" t="s">
        <v>31</v>
      </c>
      <c r="C22" s="16">
        <f>'8. melléklet Önkormányzat'!C25</f>
        <v>0</v>
      </c>
      <c r="D22" s="16">
        <f>'8. melléklet Önkormányzat'!D25+'9.  melléklet Hivatal'!D24+'10. melléklet Isaszegi Héts'!D24+'11.  melléklet Isaszegi Bóbi'!D24+'12. mell. Isaszegi Humánszol'!D24+'13.  mellékletMűvelődési ház'!D24+'14. melléklet Könyvtár'!D24+'15.melléklet IVÜSZ'!D24</f>
        <v>0</v>
      </c>
      <c r="E22" s="16">
        <f>'8. melléklet Önkormányzat'!E25+'9.  melléklet Hivatal'!E24+'10. melléklet Isaszegi Héts'!E24+'11.  melléklet Isaszegi Bóbi'!E24+'12. mell. Isaszegi Humánszol'!E24+'13.  mellékletMűvelődési ház'!E24+'14. melléklet Könyvtár'!E24+'15.melléklet IVÜSZ'!E24</f>
        <v>0</v>
      </c>
      <c r="F22" s="16">
        <f>'8. melléklet Önkormányzat'!F25+'9.  melléklet Hivatal'!F24+'10. melléklet Isaszegi Héts'!F24+'11.  melléklet Isaszegi Bóbi'!F24+'12. mell. Isaszegi Humánszol'!F24+'13.  mellékletMűvelődési ház'!F24+'14. melléklet Könyvtár'!F24+'15.melléklet IVÜSZ'!F24</f>
        <v>0</v>
      </c>
      <c r="G22" s="16">
        <f t="shared" si="1"/>
        <v>0</v>
      </c>
      <c r="H22" s="16">
        <f t="shared" si="2"/>
        <v>0</v>
      </c>
      <c r="I22" s="16">
        <f t="shared" si="3"/>
        <v>0</v>
      </c>
      <c r="J22" s="31"/>
      <c r="IR22" s="1"/>
    </row>
    <row r="23" spans="1:252" s="5" customFormat="1" x14ac:dyDescent="0.3">
      <c r="A23" s="21"/>
      <c r="B23" s="24" t="s">
        <v>32</v>
      </c>
      <c r="C23" s="16">
        <f>'8. melléklet Önkormányzat'!C26</f>
        <v>3000</v>
      </c>
      <c r="D23" s="16">
        <f>'8. melléklet Önkormányzat'!D26+'9.  melléklet Hivatal'!D25+'10. melléklet Isaszegi Héts'!D25+'11.  melléklet Isaszegi Bóbi'!D25+'12. mell. Isaszegi Humánszol'!D25+'13.  mellékletMűvelődési ház'!D25+'14. melléklet Könyvtár'!D25+'15.melléklet IVÜSZ'!D25</f>
        <v>3000</v>
      </c>
      <c r="E23" s="16">
        <f>'8. melléklet Önkormányzat'!E26+'9.  melléklet Hivatal'!E25+'10. melléklet Isaszegi Héts'!E25+'11.  melléklet Isaszegi Bóbi'!E25+'12. mell. Isaszegi Humánszol'!E25+'13.  mellékletMűvelődési ház'!E25+'14. melléklet Könyvtár'!E25+'15.melléklet IVÜSZ'!E25</f>
        <v>0</v>
      </c>
      <c r="F23" s="16">
        <f>'8. melléklet Önkormányzat'!F26+'9.  melléklet Hivatal'!F25+'10. melléklet Isaszegi Héts'!F25+'11.  melléklet Isaszegi Bóbi'!F25+'12. mell. Isaszegi Humánszol'!F25+'13.  mellékletMűvelődési ház'!F25+'14. melléklet Könyvtár'!F25+'15.melléklet IVÜSZ'!F25</f>
        <v>0</v>
      </c>
      <c r="G23" s="16">
        <f t="shared" si="1"/>
        <v>3060</v>
      </c>
      <c r="H23" s="16">
        <f t="shared" si="2"/>
        <v>3090</v>
      </c>
      <c r="I23" s="16">
        <f t="shared" si="3"/>
        <v>3182.4</v>
      </c>
      <c r="J23" s="31"/>
      <c r="IR23" s="1"/>
    </row>
    <row r="24" spans="1:252" s="5" customFormat="1" ht="79.150000000000006" customHeight="1" x14ac:dyDescent="0.3">
      <c r="A24" s="14"/>
      <c r="B24" s="24" t="s">
        <v>33</v>
      </c>
      <c r="C24" s="16">
        <f>'8. melléklet Önkormányzat'!C27</f>
        <v>2500</v>
      </c>
      <c r="D24" s="16">
        <f>'8. melléklet Önkormányzat'!D27+'9.  melléklet Hivatal'!D26+'10. melléklet Isaszegi Héts'!D26+'11.  melléklet Isaszegi Bóbi'!D26+'12. mell. Isaszegi Humánszol'!D26+'13.  mellékletMűvelődési ház'!D26+'14. melléklet Könyvtár'!D26+'15.melléklet IVÜSZ'!D26</f>
        <v>2500</v>
      </c>
      <c r="E24" s="16">
        <f>'8. melléklet Önkormányzat'!E27+'9.  melléklet Hivatal'!E26+'10. melléklet Isaszegi Héts'!E26+'11.  melléklet Isaszegi Bóbi'!E26+'12. mell. Isaszegi Humánszol'!E26+'13.  mellékletMűvelődési ház'!E26+'14. melléklet Könyvtár'!E26+'15.melléklet IVÜSZ'!E26</f>
        <v>0</v>
      </c>
      <c r="F24" s="16">
        <f>'8. melléklet Önkormányzat'!F27+'9.  melléklet Hivatal'!F26+'10. melléklet Isaszegi Héts'!F26+'11.  melléklet Isaszegi Bóbi'!F26+'12. mell. Isaszegi Humánszol'!F26+'13.  mellékletMűvelődési ház'!F26+'14. melléklet Könyvtár'!F26+'15.melléklet IVÜSZ'!F26</f>
        <v>0</v>
      </c>
      <c r="G24" s="16">
        <f t="shared" si="1"/>
        <v>2550</v>
      </c>
      <c r="H24" s="16">
        <f t="shared" si="2"/>
        <v>2575</v>
      </c>
      <c r="I24" s="16">
        <f t="shared" si="3"/>
        <v>2652</v>
      </c>
      <c r="J24" s="31"/>
      <c r="IR24" s="1"/>
    </row>
    <row r="25" spans="1:252" s="5" customFormat="1" x14ac:dyDescent="0.3">
      <c r="A25" s="19" t="s">
        <v>34</v>
      </c>
      <c r="B25" s="25" t="s">
        <v>35</v>
      </c>
      <c r="C25" s="13">
        <f t="shared" ref="C25:I25" si="7">C26+C27+C28+C29+C30</f>
        <v>95632</v>
      </c>
      <c r="D25" s="13">
        <f t="shared" si="7"/>
        <v>69964</v>
      </c>
      <c r="E25" s="13">
        <f t="shared" si="7"/>
        <v>0</v>
      </c>
      <c r="F25" s="13">
        <f t="shared" si="7"/>
        <v>25668</v>
      </c>
      <c r="G25" s="13">
        <f t="shared" si="7"/>
        <v>97544.639999999999</v>
      </c>
      <c r="H25" s="13">
        <f t="shared" si="7"/>
        <v>98500.96</v>
      </c>
      <c r="I25" s="13">
        <f t="shared" si="7"/>
        <v>101446.4256</v>
      </c>
      <c r="J25" s="31"/>
      <c r="IR25" s="1"/>
    </row>
    <row r="26" spans="1:252" s="5" customFormat="1" x14ac:dyDescent="0.3">
      <c r="A26" s="21"/>
      <c r="B26" s="24" t="s">
        <v>36</v>
      </c>
      <c r="C26" s="16">
        <f>'8. melléklet Önkormányzat'!C29+'9.  melléklet Hivatal'!C28+'10. melléklet Isaszegi Héts'!C28+'11.  melléklet Isaszegi Bóbi'!C28+'12. mell. Isaszegi Humánszol'!C28+'13.  mellékletMűvelődési ház'!C28+'14. melléklet Könyvtár'!C28+'15.melléklet IVÜSZ'!C28+'16. melléklet Bölcsőde'!C28</f>
        <v>95632</v>
      </c>
      <c r="D26" s="16">
        <f>'8. melléklet Önkormányzat'!D29+'9.  melléklet Hivatal'!D28+'10. melléklet Isaszegi Héts'!D28+'11.  melléklet Isaszegi Bóbi'!D28+'12. mell. Isaszegi Humánszol'!D28+'13.  mellékletMűvelődési ház'!D28+'14. melléklet Könyvtár'!D28+'15.melléklet IVÜSZ'!D28+'16. melléklet Bölcsőde'!D28</f>
        <v>69964</v>
      </c>
      <c r="E26" s="16">
        <f>'8. melléklet Önkormányzat'!E29+'9.  melléklet Hivatal'!E28+'10. melléklet Isaszegi Héts'!E28+'11.  melléklet Isaszegi Bóbi'!E28+'12. mell. Isaszegi Humánszol'!E28+'13.  mellékletMűvelődési ház'!E28+'14. melléklet Könyvtár'!E28+'15.melléklet IVÜSZ'!E28+'16. melléklet Bölcsőde'!E28</f>
        <v>0</v>
      </c>
      <c r="F26" s="16">
        <f>'8. melléklet Önkormányzat'!F29+'9.  melléklet Hivatal'!F28+'10. melléklet Isaszegi Héts'!F28+'11.  melléklet Isaszegi Bóbi'!F28+'12. mell. Isaszegi Humánszol'!F28+'13.  mellékletMűvelődési ház'!F28+'14. melléklet Könyvtár'!F28+'15.melléklet IVÜSZ'!F28+'16. melléklet Bölcsőde'!F28</f>
        <v>25668</v>
      </c>
      <c r="G26" s="16">
        <f t="shared" si="1"/>
        <v>97544.639999999999</v>
      </c>
      <c r="H26" s="16">
        <f t="shared" si="2"/>
        <v>98500.96</v>
      </c>
      <c r="I26" s="16">
        <f t="shared" si="3"/>
        <v>101446.4256</v>
      </c>
      <c r="J26" s="31"/>
      <c r="IR26" s="1"/>
    </row>
    <row r="27" spans="1:252" s="5" customFormat="1" x14ac:dyDescent="0.3">
      <c r="A27" s="21"/>
      <c r="B27" s="24" t="s">
        <v>37</v>
      </c>
      <c r="C27" s="16">
        <f>'8. melléklet Önkormányzat'!C30+'9.  melléklet Hivatal'!C29+'10. melléklet Isaszegi Héts'!C29+'11.  melléklet Isaszegi Bóbi'!C29+'12. mell. Isaszegi Humánszol'!C29+'13.  mellékletMűvelődési ház'!C29+'14. melléklet Könyvtár'!C29+'15.melléklet IVÜSZ'!C29+'16. melléklet Bölcsőde'!C29</f>
        <v>0</v>
      </c>
      <c r="D27" s="16">
        <f>'8. melléklet Önkormányzat'!D30+'9.  melléklet Hivatal'!D29+'10. melléklet Isaszegi Héts'!D29+'11.  melléklet Isaszegi Bóbi'!D29+'12. mell. Isaszegi Humánszol'!D29+'13.  mellékletMűvelődési ház'!D29+'14. melléklet Könyvtár'!D29+'15.melléklet IVÜSZ'!D29</f>
        <v>0</v>
      </c>
      <c r="E27" s="16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16">
        <f>'8. melléklet Önkormányzat'!F30+'9.  melléklet Hivatal'!F29+'10. melléklet Isaszegi Héts'!F29+'11.  melléklet Isaszegi Bóbi'!F29+'12. mell. Isaszegi Humánszol'!F29+'13.  mellékletMűvelődési ház'!F29+'14. melléklet Könyvtár'!F29+'15.melléklet IVÜSZ'!F29</f>
        <v>0</v>
      </c>
      <c r="G27" s="16">
        <f t="shared" si="1"/>
        <v>0</v>
      </c>
      <c r="H27" s="16">
        <f t="shared" si="2"/>
        <v>0</v>
      </c>
      <c r="I27" s="16">
        <f t="shared" si="3"/>
        <v>0</v>
      </c>
      <c r="J27" s="31"/>
      <c r="IR27" s="1"/>
    </row>
    <row r="28" spans="1:252" s="5" customFormat="1" x14ac:dyDescent="0.3">
      <c r="A28" s="21"/>
      <c r="B28" s="24" t="s">
        <v>38</v>
      </c>
      <c r="C28" s="16">
        <f>'8. melléklet Önkormányzat'!C31+'9.  melléklet Hivatal'!C30+'10. melléklet Isaszegi Héts'!C30+'11.  melléklet Isaszegi Bóbi'!C30+'12. mell. Isaszegi Humánszol'!C30+'13.  mellékletMűvelődési ház'!C30+'14. melléklet Könyvtár'!C30+'15.melléklet IVÜSZ'!C30</f>
        <v>0</v>
      </c>
      <c r="D28" s="16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</f>
        <v>0</v>
      </c>
      <c r="E28" s="16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16">
        <f>'8. melléklet Önkormányzat'!F31+'9.  melléklet Hivatal'!F30+'10. melléklet Isaszegi Héts'!F30+'11.  melléklet Isaszegi Bóbi'!F30+'12. mell. Isaszegi Humánszol'!F30+'13.  mellékletMűvelődési ház'!F30+'14. melléklet Könyvtár'!F30+'15.melléklet IVÜSZ'!F30</f>
        <v>0</v>
      </c>
      <c r="G28" s="16">
        <f t="shared" si="1"/>
        <v>0</v>
      </c>
      <c r="H28" s="16">
        <f t="shared" si="2"/>
        <v>0</v>
      </c>
      <c r="I28" s="16">
        <f t="shared" si="3"/>
        <v>0</v>
      </c>
      <c r="J28" s="31"/>
      <c r="IR28" s="1"/>
    </row>
    <row r="29" spans="1:252" s="5" customFormat="1" x14ac:dyDescent="0.3">
      <c r="A29" s="21"/>
      <c r="B29" s="24" t="s">
        <v>39</v>
      </c>
      <c r="C29" s="16">
        <f>'8. melléklet Önkormányzat'!C32+'9.  melléklet Hivatal'!C31+'10. melléklet Isaszegi Héts'!C31+'11.  melléklet Isaszegi Bóbi'!C31+'12. mell. Isaszegi Humánszol'!C31+'13.  mellékletMűvelődési ház'!C31+'14. melléklet Könyvtár'!C31+'15.melléklet IVÜSZ'!C31+'16. melléklet Bölcsőde'!C31</f>
        <v>0</v>
      </c>
      <c r="D29" s="16">
        <f>'8. melléklet Önkormányzat'!D32+'9.  melléklet Hivatal'!D31+'10. melléklet Isaszegi Héts'!D31+'11.  melléklet Isaszegi Bóbi'!D31+'12. mell. Isaszegi Humánszol'!D31+'13.  mellékletMűvelődési ház'!D31+'14. melléklet Könyvtár'!D31+'15.melléklet IVÜSZ'!D31</f>
        <v>0</v>
      </c>
      <c r="E29" s="16">
        <f>'8. melléklet Önkormányzat'!E32+'9.  melléklet Hivatal'!E31+'10. melléklet Isaszegi Héts'!E31+'11.  melléklet Isaszegi Bóbi'!E31+'12. mell. Isaszegi Humánszol'!E31+'13.  mellékletMűvelődési ház'!E31+'14. melléklet Könyvtár'!E31+'15.melléklet IVÜSZ'!E31</f>
        <v>0</v>
      </c>
      <c r="F29" s="16">
        <f>'8. melléklet Önkormányzat'!F32+'9.  melléklet Hivatal'!F31+'10. melléklet Isaszegi Héts'!F31+'11.  melléklet Isaszegi Bóbi'!F31+'12. mell. Isaszegi Humánszol'!F31+'13.  mellékletMűvelődési ház'!F31+'14. melléklet Könyvtár'!F31+'15.melléklet IVÜSZ'!F31</f>
        <v>0</v>
      </c>
      <c r="G29" s="16">
        <f t="shared" si="1"/>
        <v>0</v>
      </c>
      <c r="H29" s="16">
        <f t="shared" si="2"/>
        <v>0</v>
      </c>
      <c r="I29" s="16">
        <f t="shared" si="3"/>
        <v>0</v>
      </c>
      <c r="J29" s="31"/>
      <c r="IR29" s="1"/>
    </row>
    <row r="30" spans="1:252" s="5" customFormat="1" x14ac:dyDescent="0.3">
      <c r="A30" s="21"/>
      <c r="B30" s="24" t="s">
        <v>40</v>
      </c>
      <c r="C30" s="16">
        <f>'8. melléklet Önkormányzat'!C33+'9.  melléklet Hivatal'!C32+'10. melléklet Isaszegi Héts'!C32+'11.  melléklet Isaszegi Bóbi'!C32+'12. mell. Isaszegi Humánszol'!C32+'13.  mellékletMűvelődési ház'!C32+'14. melléklet Könyvtár'!C32+'15.melléklet IVÜSZ'!C32+'16. melléklet Bölcsőde'!C32</f>
        <v>0</v>
      </c>
      <c r="D30" s="16">
        <f>'8. melléklet Önkormányzat'!D33+'9.  melléklet Hivatal'!D32+'10. melléklet Isaszegi Héts'!D32+'11.  melléklet Isaszegi Bóbi'!D32+'12. mell. Isaszegi Humánszol'!D32+'13.  mellékletMűvelődési ház'!D32+'14. melléklet Könyvtár'!D32+'15.melléklet IVÜSZ'!D32</f>
        <v>0</v>
      </c>
      <c r="E30" s="16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0</v>
      </c>
      <c r="F30" s="16">
        <f>'8. melléklet Önkormányzat'!F33+'9.  melléklet Hivatal'!F32+'10. melléklet Isaszegi Héts'!F32+'11.  melléklet Isaszegi Bóbi'!F32+'12. mell. Isaszegi Humánszol'!F32+'13.  mellékletMűvelődési ház'!F32+'14. melléklet Könyvtár'!F32+'15.melléklet IVÜSZ'!F32</f>
        <v>0</v>
      </c>
      <c r="G30" s="16">
        <f t="shared" si="1"/>
        <v>0</v>
      </c>
      <c r="H30" s="16">
        <f t="shared" si="2"/>
        <v>0</v>
      </c>
      <c r="I30" s="16">
        <f t="shared" si="3"/>
        <v>0</v>
      </c>
      <c r="J30" s="31"/>
      <c r="IR30" s="1"/>
    </row>
    <row r="31" spans="1:252" s="5" customFormat="1" x14ac:dyDescent="0.3">
      <c r="A31" s="19" t="s">
        <v>41</v>
      </c>
      <c r="B31" s="20" t="s">
        <v>42</v>
      </c>
      <c r="C31" s="13">
        <f t="shared" ref="C31:I31" si="8">C32+C33</f>
        <v>64930</v>
      </c>
      <c r="D31" s="13">
        <f t="shared" si="8"/>
        <v>0</v>
      </c>
      <c r="E31" s="13">
        <f t="shared" si="8"/>
        <v>64930</v>
      </c>
      <c r="F31" s="13">
        <f t="shared" si="8"/>
        <v>0</v>
      </c>
      <c r="G31" s="13">
        <f t="shared" si="8"/>
        <v>0</v>
      </c>
      <c r="H31" s="13">
        <f t="shared" si="8"/>
        <v>0</v>
      </c>
      <c r="I31" s="13">
        <f t="shared" si="8"/>
        <v>0</v>
      </c>
      <c r="J31" s="31"/>
      <c r="IR31" s="1"/>
    </row>
    <row r="32" spans="1:252" s="5" customFormat="1" x14ac:dyDescent="0.3">
      <c r="A32" s="23"/>
      <c r="B32" s="24" t="s">
        <v>43</v>
      </c>
      <c r="C32" s="16">
        <f>'8. melléklet Önkormányzat'!C35</f>
        <v>64930</v>
      </c>
      <c r="D32" s="16"/>
      <c r="E32" s="16">
        <v>64930</v>
      </c>
      <c r="F32" s="16">
        <f>'8. melléklet Önkormányzat'!F35+'9.  melléklet Hivatal'!F34+'10. melléklet Isaszegi Héts'!F34+'11.  melléklet Isaszegi Bóbi'!F34+'12. mell. Isaszegi Humánszol'!F34+'13.  mellékletMűvelődési ház'!F34+'14. melléklet Könyvtár'!F34+'15.melléklet IVÜSZ'!F34</f>
        <v>0</v>
      </c>
      <c r="G32" s="16"/>
      <c r="H32" s="16"/>
      <c r="I32" s="16"/>
      <c r="J32" s="31"/>
      <c r="IR32" s="1"/>
    </row>
    <row r="33" spans="1:252" s="5" customFormat="1" x14ac:dyDescent="0.3">
      <c r="A33" s="26"/>
      <c r="B33" s="24"/>
      <c r="C33" s="16">
        <f>'8. melléklet Önkormányzat'!C36</f>
        <v>0</v>
      </c>
      <c r="D33" s="16">
        <f>'8. melléklet Önkormányzat'!D36+'9.  melléklet Hivatal'!D35+'10. melléklet Isaszegi Héts'!D35+'11.  melléklet Isaszegi Bóbi'!D35+'12. mell. Isaszegi Humánszol'!D35+'13.  mellékletMűvelődési ház'!D35+'14. melléklet Könyvtár'!D35+'15.melléklet IVÜSZ'!D35</f>
        <v>0</v>
      </c>
      <c r="E33" s="16"/>
      <c r="F33" s="16"/>
      <c r="G33" s="16">
        <f t="shared" si="1"/>
        <v>0</v>
      </c>
      <c r="H33" s="16">
        <f t="shared" si="2"/>
        <v>0</v>
      </c>
      <c r="I33" s="16">
        <f t="shared" si="3"/>
        <v>0</v>
      </c>
      <c r="J33" s="31"/>
      <c r="IR33" s="1"/>
    </row>
    <row r="34" spans="1:252" s="5" customFormat="1" x14ac:dyDescent="0.3">
      <c r="A34" s="27" t="s">
        <v>44</v>
      </c>
      <c r="B34" s="20" t="s">
        <v>45</v>
      </c>
      <c r="C34" s="13">
        <f t="shared" ref="C34:I34" si="9">C35</f>
        <v>0</v>
      </c>
      <c r="D34" s="13">
        <f t="shared" si="9"/>
        <v>0</v>
      </c>
      <c r="E34" s="13">
        <f t="shared" si="9"/>
        <v>0</v>
      </c>
      <c r="F34" s="13">
        <f t="shared" si="9"/>
        <v>0</v>
      </c>
      <c r="G34" s="13">
        <f t="shared" si="9"/>
        <v>0</v>
      </c>
      <c r="H34" s="13">
        <f t="shared" si="9"/>
        <v>0</v>
      </c>
      <c r="I34" s="13">
        <f t="shared" si="9"/>
        <v>0</v>
      </c>
      <c r="J34" s="31"/>
      <c r="IR34" s="1"/>
    </row>
    <row r="35" spans="1:252" s="5" customFormat="1" x14ac:dyDescent="0.3">
      <c r="A35" s="28"/>
      <c r="B35" s="22" t="s">
        <v>46</v>
      </c>
      <c r="C35" s="18">
        <f>'8. melléklet Önkormányzat'!C38+'9.  melléklet Hivatal'!C37+'10. melléklet Isaszegi Héts'!C37+'11.  melléklet Isaszegi Bóbi'!C37+'12. mell. Isaszegi Humánszol'!C37+'13.  mellékletMűvelődési ház'!C37+'14. melléklet Könyvtár'!C37+'15.melléklet IVÜSZ'!C37</f>
        <v>0</v>
      </c>
      <c r="D35" s="18">
        <f>'8. melléklet Önkormányzat'!D38+'9.  melléklet Hivatal'!D37+'10. melléklet Isaszegi Héts'!D37+'11.  melléklet Isaszegi Bóbi'!D37+'12. mell. Isaszegi Humánszol'!D37+'13.  mellékletMűvelődési ház'!D37+'14. melléklet Könyvtár'!D37+'15.melléklet IVÜSZ'!D37</f>
        <v>0</v>
      </c>
      <c r="E35" s="18">
        <f>'8. melléklet Önkormányzat'!E38+'9.  melléklet Hivatal'!E37+'10. melléklet Isaszegi Héts'!E37+'11.  melléklet Isaszegi Bóbi'!E37+'12. mell. Isaszegi Humánszol'!E37+'13.  mellékletMűvelődési ház'!E37+'14. melléklet Könyvtár'!E37+'15.melléklet IVÜSZ'!E37</f>
        <v>0</v>
      </c>
      <c r="F35" s="18">
        <f>'8. melléklet Önkormányzat'!F38+'9.  melléklet Hivatal'!F37+'10. melléklet Isaszegi Héts'!F37+'11.  melléklet Isaszegi Bóbi'!F37+'12. mell. Isaszegi Humánszol'!F37+'13.  mellékletMűvelődési ház'!F37+'14. melléklet Könyvtár'!F37+'15.melléklet IVÜSZ'!F37</f>
        <v>0</v>
      </c>
      <c r="G35" s="16">
        <f t="shared" si="1"/>
        <v>0</v>
      </c>
      <c r="H35" s="16">
        <f t="shared" si="2"/>
        <v>0</v>
      </c>
      <c r="I35" s="16">
        <f t="shared" si="3"/>
        <v>0</v>
      </c>
      <c r="J35" s="31"/>
      <c r="IR35" s="1"/>
    </row>
    <row r="36" spans="1:252" s="5" customFormat="1" x14ac:dyDescent="0.3">
      <c r="A36" s="27" t="s">
        <v>47</v>
      </c>
      <c r="B36" s="20" t="s">
        <v>48</v>
      </c>
      <c r="C36" s="13">
        <f t="shared" ref="C36:I36" si="10">C37+C38</f>
        <v>76816</v>
      </c>
      <c r="D36" s="13">
        <f t="shared" si="10"/>
        <v>0</v>
      </c>
      <c r="E36" s="13">
        <f t="shared" si="10"/>
        <v>76816</v>
      </c>
      <c r="F36" s="13">
        <f t="shared" si="10"/>
        <v>0</v>
      </c>
      <c r="G36" s="13">
        <f t="shared" si="10"/>
        <v>1033.26</v>
      </c>
      <c r="H36" s="13">
        <f t="shared" si="10"/>
        <v>1043.3900000000001</v>
      </c>
      <c r="I36" s="13">
        <f t="shared" si="10"/>
        <v>1074.5904</v>
      </c>
      <c r="J36" s="31"/>
      <c r="IR36" s="1"/>
    </row>
    <row r="37" spans="1:252" s="5" customFormat="1" ht="49.35" customHeight="1" x14ac:dyDescent="0.3">
      <c r="A37" s="28"/>
      <c r="B37" s="24" t="s">
        <v>49</v>
      </c>
      <c r="C37" s="16">
        <v>1013</v>
      </c>
      <c r="D37" s="16">
        <f>'8. melléklet Önkormányzat'!D40+'9.  melléklet Hivatal'!D39+'10. melléklet Isaszegi Héts'!D39+'11.  melléklet Isaszegi Bóbi'!D39+'12. mell. Isaszegi Humánszol'!D39+'13.  mellékletMűvelődési ház'!D39+'14. melléklet Könyvtár'!D39+'15.melléklet IVÜSZ'!D39</f>
        <v>0</v>
      </c>
      <c r="E37" s="16">
        <f>'8. melléklet Önkormányzat'!E40+'9.  melléklet Hivatal'!E39+'10. melléklet Isaszegi Héts'!E39+'11.  melléklet Isaszegi Bóbi'!E39+'12. mell. Isaszegi Humánszol'!E39+'13.  mellékletMűvelődési ház'!E39+'14. melléklet Könyvtár'!E39+'15.melléklet IVÜSZ'!E39</f>
        <v>1013</v>
      </c>
      <c r="F37" s="16">
        <f>'8. melléklet Önkormányzat'!F40+'9.  melléklet Hivatal'!F39+'10. melléklet Isaszegi Héts'!F39+'11.  melléklet Isaszegi Bóbi'!F39+'12. mell. Isaszegi Humánszol'!F39+'13.  mellékletMűvelődési ház'!F39+'14. melléklet Könyvtár'!F39+'15.melléklet IVÜSZ'!F39</f>
        <v>0</v>
      </c>
      <c r="G37" s="16">
        <f t="shared" si="1"/>
        <v>1033.26</v>
      </c>
      <c r="H37" s="16">
        <f t="shared" si="2"/>
        <v>1043.3900000000001</v>
      </c>
      <c r="I37" s="16">
        <f t="shared" si="3"/>
        <v>1074.5904</v>
      </c>
      <c r="J37" s="31"/>
      <c r="IR37" s="1"/>
    </row>
    <row r="38" spans="1:252" s="5" customFormat="1" ht="35.85" customHeight="1" x14ac:dyDescent="0.3">
      <c r="A38" s="28"/>
      <c r="B38" s="24" t="s">
        <v>50</v>
      </c>
      <c r="C38" s="16">
        <f>'8. melléklet Önkormányzat'!C41+'9.  melléklet Hivatal'!C40+'10. melléklet Isaszegi Héts'!C40+'11.  melléklet Isaszegi Bóbi'!C40+'12. mell. Isaszegi Humánszol'!C40+'13.  mellékletMűvelődési ház'!C40+'14. melléklet Könyvtár'!C40+'15.melléklet IVÜSZ'!C40</f>
        <v>75803</v>
      </c>
      <c r="D38" s="16">
        <f>'8. melléklet Önkormányzat'!D41+'9.  melléklet Hivatal'!D40+'10. melléklet Isaszegi Héts'!D40+'11.  melléklet Isaszegi Bóbi'!D40+'12. mell. Isaszegi Humánszol'!D40+'13.  mellékletMűvelődési ház'!D40+'14. melléklet Könyvtár'!D40+'15.melléklet IVÜSZ'!D40</f>
        <v>0</v>
      </c>
      <c r="E38" s="16">
        <f>'8. melléklet Önkormányzat'!E41+'9.  melléklet Hivatal'!E40+'10. melléklet Isaszegi Héts'!E40+'11.  melléklet Isaszegi Bóbi'!E40+'12. mell. Isaszegi Humánszol'!E40+'13.  mellékletMűvelődési ház'!E40+'14. melléklet Könyvtár'!E40+'15.melléklet IVÜSZ'!E40</f>
        <v>75803</v>
      </c>
      <c r="F38" s="16">
        <f>'8. melléklet Önkormányzat'!F41+'9.  melléklet Hivatal'!F40+'10. melléklet Isaszegi Héts'!F40+'11.  melléklet Isaszegi Bóbi'!F40+'12. mell. Isaszegi Humánszol'!F40+'13.  mellékletMűvelődési ház'!F40+'14. melléklet Könyvtár'!F40+'15.melléklet IVÜSZ'!F40</f>
        <v>0</v>
      </c>
      <c r="G38" s="16"/>
      <c r="H38" s="16"/>
      <c r="I38" s="16"/>
      <c r="J38" s="31"/>
      <c r="IR38" s="1"/>
    </row>
    <row r="39" spans="1:252" s="5" customFormat="1" x14ac:dyDescent="0.3">
      <c r="A39" s="29"/>
      <c r="B39" s="20" t="s">
        <v>51</v>
      </c>
      <c r="C39" s="13">
        <f t="shared" ref="C39:I39" si="11">C6+C13+C18+C20+C25+C31+C34+C36</f>
        <v>1230734</v>
      </c>
      <c r="D39" s="13">
        <f t="shared" si="11"/>
        <v>846633</v>
      </c>
      <c r="E39" s="13">
        <f t="shared" si="11"/>
        <v>203764</v>
      </c>
      <c r="F39" s="13">
        <f t="shared" si="11"/>
        <v>180337</v>
      </c>
      <c r="G39" s="13">
        <f t="shared" si="11"/>
        <v>1211801.02</v>
      </c>
      <c r="H39" s="13">
        <f t="shared" si="11"/>
        <v>1222701.03</v>
      </c>
      <c r="I39" s="13">
        <f t="shared" si="11"/>
        <v>1260273.0608000003</v>
      </c>
      <c r="J39" s="31"/>
      <c r="IR39" s="1"/>
    </row>
    <row r="40" spans="1:252" s="5" customFormat="1" x14ac:dyDescent="0.3">
      <c r="A40" s="27" t="s">
        <v>52</v>
      </c>
      <c r="B40" s="20" t="s">
        <v>406</v>
      </c>
      <c r="C40" s="13">
        <f>'8. melléklet Önkormányzat'!C43</f>
        <v>81967</v>
      </c>
      <c r="D40" s="13">
        <f>'8. melléklet Önkormányzat'!D43</f>
        <v>45805</v>
      </c>
      <c r="E40" s="13">
        <f>'8. melléklet Önkormányzat'!E43</f>
        <v>36162</v>
      </c>
      <c r="F40" s="13">
        <f>'8. melléklet Önkormányzat'!F43</f>
        <v>0</v>
      </c>
      <c r="G40" s="13">
        <v>29272</v>
      </c>
      <c r="H40" s="13">
        <v>29565</v>
      </c>
      <c r="I40" s="13">
        <v>29860</v>
      </c>
      <c r="J40" s="31"/>
      <c r="IR40" s="1"/>
    </row>
    <row r="41" spans="1:252" s="5" customFormat="1" x14ac:dyDescent="0.3">
      <c r="A41" s="27" t="s">
        <v>53</v>
      </c>
      <c r="B41" s="20" t="s">
        <v>54</v>
      </c>
      <c r="C41" s="13">
        <f>'8. melléklet Önkormányzat'!C44</f>
        <v>186228</v>
      </c>
      <c r="D41" s="13">
        <f>'8. melléklet Önkormányzat'!D44</f>
        <v>184228</v>
      </c>
      <c r="E41" s="13">
        <f>'8. melléklet Önkormányzat'!E44</f>
        <v>4000</v>
      </c>
      <c r="F41" s="13">
        <f>'8. melléklet Önkormányzat'!F44</f>
        <v>0</v>
      </c>
      <c r="G41" s="13">
        <v>44346</v>
      </c>
      <c r="H41" s="13">
        <v>45706</v>
      </c>
      <c r="I41" s="13">
        <v>20568</v>
      </c>
      <c r="J41" s="31"/>
      <c r="IR41" s="1"/>
    </row>
    <row r="42" spans="1:252" s="5" customFormat="1" x14ac:dyDescent="0.3">
      <c r="A42" s="27" t="s">
        <v>55</v>
      </c>
      <c r="B42" s="20" t="s">
        <v>56</v>
      </c>
      <c r="C42" s="13">
        <f>'1_B_MELLÉKLET'!C16</f>
        <v>153772</v>
      </c>
      <c r="D42" s="13">
        <f>'8. melléklet Önkormányzat'!D45</f>
        <v>0</v>
      </c>
      <c r="E42" s="13">
        <f>'8. melléklet Önkormányzat'!E45</f>
        <v>151772</v>
      </c>
      <c r="F42" s="13">
        <f>'8. melléklet Önkormányzat'!F45</f>
        <v>0</v>
      </c>
      <c r="G42" s="13">
        <v>17953</v>
      </c>
      <c r="H42" s="13">
        <v>18133</v>
      </c>
      <c r="I42" s="13">
        <v>18265</v>
      </c>
      <c r="J42" s="31"/>
      <c r="IR42" s="1"/>
    </row>
    <row r="43" spans="1:252" s="5" customFormat="1" x14ac:dyDescent="0.3">
      <c r="A43" s="29"/>
      <c r="B43" s="20" t="s">
        <v>57</v>
      </c>
      <c r="C43" s="13">
        <f>SUM(C40:C42)</f>
        <v>421967</v>
      </c>
      <c r="D43" s="13">
        <f>SUM(D40:D42)</f>
        <v>230033</v>
      </c>
      <c r="E43" s="13">
        <f>SUM(E40:E42)</f>
        <v>191934</v>
      </c>
      <c r="F43" s="13">
        <f>SUM(F40:F42)</f>
        <v>0</v>
      </c>
      <c r="G43" s="13"/>
      <c r="H43" s="13"/>
      <c r="I43" s="13"/>
      <c r="J43" s="31"/>
      <c r="IR43" s="1"/>
    </row>
    <row r="44" spans="1:252" s="5" customFormat="1" ht="23.25" x14ac:dyDescent="0.35">
      <c r="A44" s="28"/>
      <c r="B44" s="30" t="s">
        <v>58</v>
      </c>
      <c r="C44" s="13">
        <f>C6+C13+C18+C20+C25+C31+C34+C36+C40+C41+C42</f>
        <v>1652701</v>
      </c>
      <c r="D44" s="13">
        <f t="shared" ref="D44:I44" si="12">D6+D13+D18+D20+D25+D31+D34+D36+D40+D41+D42</f>
        <v>1076666</v>
      </c>
      <c r="E44" s="13">
        <f t="shared" si="12"/>
        <v>395698</v>
      </c>
      <c r="F44" s="13">
        <f t="shared" si="12"/>
        <v>180337</v>
      </c>
      <c r="G44" s="13">
        <f t="shared" si="12"/>
        <v>1303372.02</v>
      </c>
      <c r="H44" s="13">
        <f t="shared" si="12"/>
        <v>1316105.03</v>
      </c>
      <c r="I44" s="13">
        <f t="shared" si="12"/>
        <v>1328966.0608000003</v>
      </c>
      <c r="J44" s="31"/>
      <c r="IR44" s="1"/>
    </row>
    <row r="45" spans="1:252" s="5" customFormat="1" x14ac:dyDescent="0.3">
      <c r="A45" s="1"/>
      <c r="B45" s="1" t="s">
        <v>59</v>
      </c>
      <c r="C45" s="32">
        <f>C76</f>
        <v>685358</v>
      </c>
      <c r="D45" s="32">
        <f>D76</f>
        <v>506281</v>
      </c>
      <c r="E45" s="32">
        <f>E76</f>
        <v>0</v>
      </c>
      <c r="F45" s="32">
        <f>F76</f>
        <v>179077</v>
      </c>
      <c r="G45" s="18">
        <f t="shared" si="1"/>
        <v>699065.16</v>
      </c>
      <c r="H45" s="18">
        <f t="shared" si="2"/>
        <v>705918.74</v>
      </c>
      <c r="I45" s="18">
        <f t="shared" si="3"/>
        <v>727027.76640000008</v>
      </c>
      <c r="J45" s="31"/>
      <c r="IR45" s="1"/>
    </row>
    <row r="46" spans="1:252" s="5" customFormat="1" ht="23.25" x14ac:dyDescent="0.35">
      <c r="A46" s="1"/>
      <c r="B46" s="30" t="s">
        <v>60</v>
      </c>
      <c r="C46" s="13">
        <f t="shared" ref="C46:I46" si="13">C44+C45</f>
        <v>2338059</v>
      </c>
      <c r="D46" s="13">
        <f t="shared" si="13"/>
        <v>1582947</v>
      </c>
      <c r="E46" s="13">
        <f t="shared" si="13"/>
        <v>395698</v>
      </c>
      <c r="F46" s="13">
        <f t="shared" si="13"/>
        <v>359414</v>
      </c>
      <c r="G46" s="13">
        <f t="shared" si="13"/>
        <v>2002437.1800000002</v>
      </c>
      <c r="H46" s="13">
        <f t="shared" si="13"/>
        <v>2022023.77</v>
      </c>
      <c r="I46" s="13">
        <f t="shared" si="13"/>
        <v>2055993.8272000004</v>
      </c>
      <c r="J46" s="31"/>
      <c r="M46" s="34"/>
      <c r="IR46" s="1"/>
    </row>
    <row r="47" spans="1:252" s="5" customFormat="1" x14ac:dyDescent="0.3">
      <c r="B47" s="1"/>
      <c r="C47" s="33">
        <f>C7+C8+C9+C10+C11+C12+C14+C15+C16+C17+C19+C21+C22+C23+C24+C26+C27+C28+C29+C32+C30+C33+C35+C37+C38+C40+C41+C42+C45</f>
        <v>2338059</v>
      </c>
      <c r="D47" s="35"/>
      <c r="J47" s="31"/>
    </row>
    <row r="48" spans="1:252" s="5" customFormat="1" ht="39" customHeight="1" x14ac:dyDescent="0.3">
      <c r="A48" s="7" t="s">
        <v>2</v>
      </c>
      <c r="B48" s="7" t="s">
        <v>3</v>
      </c>
      <c r="C48" s="497" t="s">
        <v>8</v>
      </c>
      <c r="D48" s="498" t="s">
        <v>371</v>
      </c>
      <c r="E48" s="498"/>
      <c r="F48" s="498"/>
      <c r="G48" s="499"/>
      <c r="H48" s="499"/>
      <c r="I48" s="499"/>
      <c r="J48" s="31"/>
      <c r="IR48" s="1"/>
    </row>
    <row r="49" spans="1:252" s="5" customFormat="1" ht="65.45" customHeight="1" x14ac:dyDescent="0.3">
      <c r="A49" s="7"/>
      <c r="B49" s="9" t="s">
        <v>61</v>
      </c>
      <c r="C49" s="497"/>
      <c r="D49" s="10" t="s">
        <v>62</v>
      </c>
      <c r="E49" s="10" t="s">
        <v>63</v>
      </c>
      <c r="F49" s="10" t="s">
        <v>64</v>
      </c>
      <c r="G49" s="10" t="s">
        <v>9</v>
      </c>
      <c r="H49" s="10" t="s">
        <v>10</v>
      </c>
      <c r="I49" s="10" t="s">
        <v>372</v>
      </c>
      <c r="J49" s="31"/>
      <c r="IR49" s="1"/>
    </row>
    <row r="50" spans="1:252" s="5" customFormat="1" ht="25.5" customHeight="1" x14ac:dyDescent="0.3">
      <c r="A50" s="20" t="s">
        <v>11</v>
      </c>
      <c r="B50" s="20" t="s">
        <v>65</v>
      </c>
      <c r="C50" s="13">
        <f t="shared" ref="C50:I50" si="14">C51+C52+C53+C56+C57</f>
        <v>1231782</v>
      </c>
      <c r="D50" s="13">
        <f t="shared" si="14"/>
        <v>1027684</v>
      </c>
      <c r="E50" s="13">
        <f t="shared" si="14"/>
        <v>23761</v>
      </c>
      <c r="F50" s="13">
        <f t="shared" si="14"/>
        <v>180337</v>
      </c>
      <c r="G50" s="13">
        <f t="shared" si="14"/>
        <v>1244099.8199999998</v>
      </c>
      <c r="H50" s="13">
        <f t="shared" si="14"/>
        <v>1256540.8182000001</v>
      </c>
      <c r="I50" s="13">
        <f t="shared" si="14"/>
        <v>1269106.2263820001</v>
      </c>
      <c r="J50" s="31"/>
      <c r="IR50" s="1"/>
    </row>
    <row r="51" spans="1:252" s="5" customFormat="1" ht="25.5" customHeight="1" x14ac:dyDescent="0.3">
      <c r="A51" s="36"/>
      <c r="B51" s="37" t="s">
        <v>66</v>
      </c>
      <c r="C51" s="38">
        <f>'8. melléklet Önkormányzat'!C52+'9.  melléklet Hivatal'!C51+'10. melléklet Isaszegi Héts'!C51+'11.  melléklet Isaszegi Bóbi'!C51+'12. mell. Isaszegi Humánszol'!C51+'13.  mellékletMűvelődési ház'!C51+'14. melléklet Könyvtár'!C51+'15.melléklet IVÜSZ'!C51+'16. melléklet Bölcsőde'!C51</f>
        <v>606284</v>
      </c>
      <c r="D51" s="38">
        <f>'8. melléklet Önkormányzat'!D52+'9.  melléklet Hivatal'!D51+'10. melléklet Isaszegi Héts'!D51+'11.  melléklet Isaszegi Bóbi'!D51+'12. mell. Isaszegi Humánszol'!D51+'13.  mellékletMűvelődési ház'!D51+'14. melléklet Könyvtár'!D51+'15.melléklet IVÜSZ'!D51+'16. melléklet Bölcsőde'!D51</f>
        <v>459244</v>
      </c>
      <c r="E51" s="38">
        <f>'8. melléklet Önkormányzat'!E52+'9.  melléklet Hivatal'!E51+'10. melléklet Isaszegi Héts'!E51+'11.  melléklet Isaszegi Bóbi'!E51+'12. mell. Isaszegi Humánszol'!E51+'13.  mellékletMűvelődési ház'!E51+'14. melléklet Könyvtár'!E51+'15.melléklet IVÜSZ'!E51+'16. melléklet Bölcsőde'!E51</f>
        <v>8517</v>
      </c>
      <c r="F51" s="38">
        <f>'8. melléklet Önkormányzat'!F52+'9.  melléklet Hivatal'!F51+'10. melléklet Isaszegi Héts'!F51+'11.  melléklet Isaszegi Bóbi'!F51+'12. mell. Isaszegi Humánszol'!F51+'13.  mellékletMűvelődési ház'!F51+'14. melléklet Könyvtár'!F51+'15.melléklet IVÜSZ'!F51+'16. melléklet Bölcsőde'!F51</f>
        <v>138523</v>
      </c>
      <c r="G51" s="39">
        <f>C51*1.01</f>
        <v>612346.84</v>
      </c>
      <c r="H51" s="39">
        <f t="shared" ref="H51:I65" si="15">G51*1.01</f>
        <v>618470.30839999998</v>
      </c>
      <c r="I51" s="39">
        <f t="shared" si="15"/>
        <v>624655.01148400002</v>
      </c>
      <c r="J51" s="31"/>
      <c r="IR51" s="1"/>
    </row>
    <row r="52" spans="1:252" s="5" customFormat="1" x14ac:dyDescent="0.3">
      <c r="A52" s="28"/>
      <c r="B52" s="24" t="s">
        <v>67</v>
      </c>
      <c r="C52" s="38">
        <f>'8. melléklet Önkormányzat'!C53+'9.  melléklet Hivatal'!C52+'10. melléklet Isaszegi Héts'!C52+'11.  melléklet Isaszegi Bóbi'!C52+'12. mell. Isaszegi Humánszol'!C52+'13.  mellékletMűvelődési ház'!C52+'14. melléklet Könyvtár'!C52+'15.melléklet IVÜSZ'!C52+'16. melléklet Bölcsőde'!C52</f>
        <v>95661</v>
      </c>
      <c r="D52" s="38">
        <f>'8. melléklet Önkormányzat'!D53+'9.  melléklet Hivatal'!D52+'10. melléklet Isaszegi Héts'!D52+'11.  melléklet Isaszegi Bóbi'!D52+'12. mell. Isaszegi Humánszol'!D52+'13.  mellékletMűvelődési ház'!D52+'14. melléklet Könyvtár'!D52+'15.melléklet IVÜSZ'!D52+'16. melléklet Bölcsőde'!D52</f>
        <v>72212</v>
      </c>
      <c r="E52" s="38">
        <f>'8. melléklet Önkormányzat'!E53+'9.  melléklet Hivatal'!E52+'10. melléklet Isaszegi Héts'!E52+'11.  melléklet Isaszegi Bóbi'!E52+'12. mell. Isaszegi Humánszol'!E52+'13.  mellékletMűvelődési ház'!E52+'14. melléklet Könyvtár'!E52+'15.melléklet IVÜSZ'!E52+'16. melléklet Bölcsőde'!E52</f>
        <v>1152</v>
      </c>
      <c r="F52" s="38">
        <f>'8. melléklet Önkormányzat'!F53+'9.  melléklet Hivatal'!F52+'10. melléklet Isaszegi Héts'!F52+'11.  melléklet Isaszegi Bóbi'!F52+'12. mell. Isaszegi Humánszol'!F52+'13.  mellékletMűvelődési ház'!F52+'14. melléklet Könyvtár'!F52+'15.melléklet IVÜSZ'!F52+'16. melléklet Bölcsőde'!F52</f>
        <v>22297</v>
      </c>
      <c r="G52" s="39">
        <f t="shared" ref="G52:G80" si="16">C52*1.01</f>
        <v>96617.61</v>
      </c>
      <c r="H52" s="39">
        <f t="shared" si="15"/>
        <v>97583.786099999998</v>
      </c>
      <c r="I52" s="39">
        <f t="shared" si="15"/>
        <v>98559.623961000005</v>
      </c>
      <c r="J52" s="31"/>
      <c r="IR52" s="1"/>
    </row>
    <row r="53" spans="1:252" s="5" customFormat="1" x14ac:dyDescent="0.3">
      <c r="A53" s="28"/>
      <c r="B53" s="24" t="s">
        <v>68</v>
      </c>
      <c r="C53" s="38">
        <f>'8. melléklet Önkormányzat'!C54+'9.  melléklet Hivatal'!C53+'10. melléklet Isaszegi Héts'!C53+'11.  melléklet Isaszegi Bóbi'!C53+'12. mell. Isaszegi Humánszol'!C53+'13.  mellékletMűvelődési ház'!C53+'14. melléklet Könyvtár'!C53+'15.melléklet IVÜSZ'!C53+'16. melléklet Bölcsőde'!C53</f>
        <v>464574</v>
      </c>
      <c r="D53" s="38">
        <f>'8. melléklet Önkormányzat'!D54+'9.  melléklet Hivatal'!D53+'10. melléklet Isaszegi Héts'!D53+'11.  melléklet Isaszegi Bóbi'!D53+'12. mell. Isaszegi Humánszol'!D53+'13.  mellékletMűvelődési ház'!D53+'14. melléklet Könyvtár'!D53+'15.melléklet IVÜSZ'!D53+'16. melléklet Bölcsőde'!D53</f>
        <v>442634</v>
      </c>
      <c r="E53" s="38">
        <f>'8. melléklet Önkormányzat'!E54+'9.  melléklet Hivatal'!E53+'10. melléklet Isaszegi Héts'!E53+'11.  melléklet Isaszegi Bóbi'!E53+'12. mell. Isaszegi Humánszol'!E53+'13.  mellékletMűvelődési ház'!E53+'14. melléklet Könyvtár'!E53+'15.melléklet IVÜSZ'!E53+'16. melléklet Bölcsőde'!E53</f>
        <v>2423</v>
      </c>
      <c r="F53" s="38">
        <f>'8. melléklet Önkormányzat'!F54+'9.  melléklet Hivatal'!F53+'10. melléklet Isaszegi Héts'!F53+'11.  melléklet Isaszegi Bóbi'!F53+'12. mell. Isaszegi Humánszol'!F53+'13.  mellékletMűvelődési ház'!F53+'14. melléklet Könyvtár'!F53+'15.melléklet IVÜSZ'!F53+'16. melléklet Bölcsőde'!F53</f>
        <v>19517</v>
      </c>
      <c r="G53" s="39">
        <f t="shared" si="16"/>
        <v>469219.74</v>
      </c>
      <c r="H53" s="39">
        <f t="shared" si="15"/>
        <v>473911.9374</v>
      </c>
      <c r="I53" s="39">
        <f t="shared" si="15"/>
        <v>478651.056774</v>
      </c>
      <c r="J53" s="31"/>
      <c r="IR53" s="1"/>
    </row>
    <row r="54" spans="1:252" s="5" customFormat="1" ht="40.5" x14ac:dyDescent="0.3">
      <c r="A54" s="28"/>
      <c r="B54" s="40" t="s">
        <v>69</v>
      </c>
      <c r="C54" s="38">
        <f>'8. melléklet Önkormányzat'!C55+'9.  melléklet Hivatal'!C54+'10. melléklet Isaszegi Héts'!C54+'11.  melléklet Isaszegi Bóbi'!C54+'12. mell. Isaszegi Humánszol'!C54+'13.  mellékletMűvelődési ház'!C54+'14. melléklet Könyvtár'!C54+'15.melléklet IVÜSZ'!C54</f>
        <v>0</v>
      </c>
      <c r="D54" s="38">
        <f>'8. melléklet Önkormányzat'!D55+'9.  melléklet Hivatal'!D54+'10. melléklet Isaszegi Héts'!D54+'11.  melléklet Isaszegi Bóbi'!D54+'12. mell. Isaszegi Humánszol'!D54+'13.  mellékletMűvelődési ház'!D54+'14. melléklet Könyvtár'!D54+'15.melléklet IVÜSZ'!D54</f>
        <v>0</v>
      </c>
      <c r="E54" s="38">
        <f>'8. melléklet Önkormányzat'!E55+'9.  melléklet Hivatal'!E54+'10. melléklet Isaszegi Héts'!E54+'11.  melléklet Isaszegi Bóbi'!E54+'12. mell. Isaszegi Humánszol'!E54+'13.  mellékletMűvelődési ház'!E54+'14. melléklet Könyvtár'!E54+'15.melléklet IVÜSZ'!E54</f>
        <v>0</v>
      </c>
      <c r="F54" s="38">
        <f>'8. melléklet Önkormányzat'!F55+'9.  melléklet Hivatal'!F54+'10. melléklet Isaszegi Héts'!F54+'11.  melléklet Isaszegi Bóbi'!F54+'12. mell. Isaszegi Humánszol'!F54+'13.  mellékletMűvelődési ház'!F54+'14. melléklet Könyvtár'!F54+'15.melléklet IVÜSZ'!F54</f>
        <v>0</v>
      </c>
      <c r="G54" s="39">
        <f t="shared" si="16"/>
        <v>0</v>
      </c>
      <c r="H54" s="39">
        <f t="shared" si="15"/>
        <v>0</v>
      </c>
      <c r="I54" s="39">
        <f t="shared" si="15"/>
        <v>0</v>
      </c>
      <c r="J54" s="31"/>
      <c r="IR54" s="1"/>
    </row>
    <row r="55" spans="1:252" s="5" customFormat="1" x14ac:dyDescent="0.3">
      <c r="A55" s="28"/>
      <c r="B55" s="40" t="s">
        <v>70</v>
      </c>
      <c r="C55" s="38">
        <f>'8. melléklet Önkormányzat'!C56+'9.  melléklet Hivatal'!C55+'10. melléklet Isaszegi Héts'!C55+'11.  melléklet Isaszegi Bóbi'!C55+'12. mell. Isaszegi Humánszol'!C55+'13.  mellékletMűvelődési ház'!C55+'14. melléklet Könyvtár'!C55+'15.melléklet IVÜSZ'!C55</f>
        <v>0</v>
      </c>
      <c r="D55" s="38">
        <f>'8. melléklet Önkormányzat'!D56+'9.  melléklet Hivatal'!D55+'10. melléklet Isaszegi Héts'!D55+'11.  melléklet Isaszegi Bóbi'!D55+'12. mell. Isaszegi Humánszol'!D55+'13.  mellékletMűvelődési ház'!D55+'14. melléklet Könyvtár'!D55+'15.melléklet IVÜSZ'!D55</f>
        <v>0</v>
      </c>
      <c r="E55" s="38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38">
        <f>'8. melléklet Önkormányzat'!F56+'9.  melléklet Hivatal'!F55+'10. melléklet Isaszegi Héts'!F55+'11.  melléklet Isaszegi Bóbi'!F55+'12. mell. Isaszegi Humánszol'!F55+'13.  mellékletMűvelődési ház'!F55+'14. melléklet Könyvtár'!F55+'15.melléklet IVÜSZ'!F55</f>
        <v>0</v>
      </c>
      <c r="G55" s="39">
        <f t="shared" si="16"/>
        <v>0</v>
      </c>
      <c r="H55" s="39">
        <f t="shared" si="15"/>
        <v>0</v>
      </c>
      <c r="I55" s="39">
        <f t="shared" si="15"/>
        <v>0</v>
      </c>
      <c r="J55" s="31"/>
      <c r="IR55" s="1"/>
    </row>
    <row r="56" spans="1:252" s="5" customFormat="1" x14ac:dyDescent="0.3">
      <c r="A56" s="28"/>
      <c r="B56" s="24" t="s">
        <v>71</v>
      </c>
      <c r="C56" s="38">
        <f>'8. melléklet Önkormányzat'!C57+'9.  melléklet Hivatal'!C56+'15.melléklet IVÜSZ'!C56</f>
        <v>31940</v>
      </c>
      <c r="D56" s="38">
        <f>'8. melléklet Önkormányzat'!D57+'9.  melléklet Hivatal'!D56+'15.melléklet IVÜSZ'!D56</f>
        <v>31940</v>
      </c>
      <c r="E56" s="38">
        <f>'8. melléklet Önkormányzat'!E57+'9.  melléklet Hivatal'!E56+'15.melléklet IVÜSZ'!E56</f>
        <v>0</v>
      </c>
      <c r="F56" s="38">
        <f>'8. melléklet Önkormányzat'!F57+'9.  melléklet Hivatal'!F56+'15.melléklet IVÜSZ'!F56</f>
        <v>0</v>
      </c>
      <c r="G56" s="39">
        <f t="shared" si="16"/>
        <v>32259.4</v>
      </c>
      <c r="H56" s="39">
        <f t="shared" si="15"/>
        <v>32581.994000000002</v>
      </c>
      <c r="I56" s="39">
        <f t="shared" si="15"/>
        <v>32907.81394</v>
      </c>
      <c r="J56" s="31"/>
      <c r="IR56" s="1"/>
    </row>
    <row r="57" spans="1:252" s="5" customFormat="1" x14ac:dyDescent="0.3">
      <c r="A57" s="28"/>
      <c r="B57" s="24" t="s">
        <v>72</v>
      </c>
      <c r="C57" s="38">
        <f>C58+C60</f>
        <v>33323</v>
      </c>
      <c r="D57" s="38">
        <f>D58+D60</f>
        <v>21654</v>
      </c>
      <c r="E57" s="38">
        <f>E58+E60</f>
        <v>11669</v>
      </c>
      <c r="F57" s="38">
        <f>F58+F60</f>
        <v>0</v>
      </c>
      <c r="G57" s="39">
        <f t="shared" si="16"/>
        <v>33656.230000000003</v>
      </c>
      <c r="H57" s="39">
        <f t="shared" si="15"/>
        <v>33992.792300000001</v>
      </c>
      <c r="I57" s="39">
        <f t="shared" si="15"/>
        <v>34332.720223000004</v>
      </c>
      <c r="J57" s="31"/>
      <c r="IR57" s="1"/>
    </row>
    <row r="58" spans="1:252" s="5" customFormat="1" x14ac:dyDescent="0.3">
      <c r="A58" s="28"/>
      <c r="B58" s="40" t="s">
        <v>73</v>
      </c>
      <c r="C58" s="38">
        <f>'8. melléklet Önkormányzat'!C59</f>
        <v>20070</v>
      </c>
      <c r="D58" s="38">
        <f>'8. melléklet Önkormányzat'!D59</f>
        <v>20070</v>
      </c>
      <c r="E58" s="38">
        <f>'8. melléklet Önkormányzat'!E59</f>
        <v>0</v>
      </c>
      <c r="F58" s="38">
        <f>'8. melléklet Önkormányzat'!F59</f>
        <v>0</v>
      </c>
      <c r="G58" s="39">
        <v>30000</v>
      </c>
      <c r="H58" s="39">
        <v>30000</v>
      </c>
      <c r="I58" s="39">
        <v>30000</v>
      </c>
      <c r="J58" s="31"/>
      <c r="IR58" s="1"/>
    </row>
    <row r="59" spans="1:252" s="5" customFormat="1" x14ac:dyDescent="0.3">
      <c r="A59" s="28"/>
      <c r="B59" s="40" t="s">
        <v>74</v>
      </c>
      <c r="C59" s="38">
        <f>'8. melléklet Önkormányzat'!C60+'9.  melléklet Hivatal'!C59+'10. melléklet Isaszegi Héts'!C59+'11.  melléklet Isaszegi Bóbi'!C59+'12. mell. Isaszegi Humánszol'!C59+'13.  mellékletMűvelődési ház'!C59+'14. melléklet Könyvtár'!C59+'15.melléklet IVÜSZ'!C59</f>
        <v>0</v>
      </c>
      <c r="D59" s="38">
        <f>'8. melléklet Önkormányzat'!D60+'9.  melléklet Hivatal'!D59+'10. melléklet Isaszegi Héts'!D59+'11.  melléklet Isaszegi Bóbi'!D59+'12. mell. Isaszegi Humánszol'!D59+'13.  mellékletMűvelődési ház'!D59+'14. melléklet Könyvtár'!D59+'15.melléklet IVÜSZ'!D59</f>
        <v>0</v>
      </c>
      <c r="E59" s="38">
        <f>'8. melléklet Önkormányzat'!E60+'9.  melléklet Hivatal'!E59+'10. melléklet Isaszegi Héts'!E59+'11.  melléklet Isaszegi Bóbi'!E59+'12. mell. Isaszegi Humánszol'!E59+'13.  mellékletMűvelődési ház'!E59+'14. melléklet Könyvtár'!E59+'15.melléklet IVÜSZ'!E59</f>
        <v>0</v>
      </c>
      <c r="F59" s="38">
        <f>'8. melléklet Önkormányzat'!F60+'9.  melléklet Hivatal'!F59+'10. melléklet Isaszegi Héts'!F59+'11.  melléklet Isaszegi Bóbi'!F59+'12. mell. Isaszegi Humánszol'!F59+'13.  mellékletMűvelődési ház'!F59+'14. melléklet Könyvtár'!F59+'15.melléklet IVÜSZ'!F59</f>
        <v>0</v>
      </c>
      <c r="G59" s="39">
        <f t="shared" si="16"/>
        <v>0</v>
      </c>
      <c r="H59" s="39">
        <f t="shared" si="15"/>
        <v>0</v>
      </c>
      <c r="I59" s="39">
        <f t="shared" si="15"/>
        <v>0</v>
      </c>
      <c r="J59" s="31"/>
      <c r="IR59" s="1"/>
    </row>
    <row r="60" spans="1:252" s="5" customFormat="1" x14ac:dyDescent="0.3">
      <c r="A60" s="28"/>
      <c r="B60" s="40" t="s">
        <v>75</v>
      </c>
      <c r="C60" s="38">
        <f>'8. melléklet Önkormányzat'!C61+'9.  melléklet Hivatal'!C60+'10. melléklet Isaszegi Héts'!C60+'11.  melléklet Isaszegi Bóbi'!C60+'12. mell. Isaszegi Humánszol'!C60+'13.  mellékletMűvelődési ház'!C60+'14. melléklet Könyvtár'!C60+'15.melléklet IVÜSZ'!C60</f>
        <v>13253</v>
      </c>
      <c r="D60" s="38">
        <f>'8. melléklet Önkormányzat'!D61+'9.  melléklet Hivatal'!D60+'10. melléklet Isaszegi Héts'!D60+'11.  melléklet Isaszegi Bóbi'!D60+'12. mell. Isaszegi Humánszol'!D60+'13.  mellékletMűvelődési ház'!D60+'14. melléklet Könyvtár'!D60+'15.melléklet IVÜSZ'!D60</f>
        <v>1584</v>
      </c>
      <c r="E60" s="38">
        <f>'8. melléklet Önkormányzat'!E61+'9.  melléklet Hivatal'!E60+'10. melléklet Isaszegi Héts'!E60+'11.  melléklet Isaszegi Bóbi'!E60+'12. mell. Isaszegi Humánszol'!E60+'13.  mellékletMűvelődési ház'!E60+'14. melléklet Könyvtár'!E60+'15.melléklet IVÜSZ'!E60</f>
        <v>11669</v>
      </c>
      <c r="F60" s="38">
        <f>'8. melléklet Önkormányzat'!F61+'9.  melléklet Hivatal'!F60+'10. melléklet Isaszegi Héts'!F60+'11.  melléklet Isaszegi Bóbi'!F60+'12. mell. Isaszegi Humánszol'!F60+'13.  mellékletMűvelődési ház'!F60+'14. melléklet Könyvtár'!F60+'15.melléklet IVÜSZ'!F60</f>
        <v>0</v>
      </c>
      <c r="G60" s="39">
        <f t="shared" si="16"/>
        <v>13385.53</v>
      </c>
      <c r="H60" s="39">
        <f t="shared" si="15"/>
        <v>13519.3853</v>
      </c>
      <c r="I60" s="39">
        <f t="shared" si="15"/>
        <v>13654.579153000001</v>
      </c>
      <c r="J60" s="31"/>
      <c r="IR60" s="1"/>
    </row>
    <row r="61" spans="1:252" s="5" customFormat="1" x14ac:dyDescent="0.3">
      <c r="A61" s="28"/>
      <c r="B61" s="41"/>
      <c r="C61" s="38">
        <f>'8. melléklet Önkormányzat'!C62+'9.  melléklet Hivatal'!C61+'10. melléklet Isaszegi Héts'!C61+'11.  melléklet Isaszegi Bóbi'!C61+'12. mell. Isaszegi Humánszol'!C61+'13.  mellékletMűvelődési ház'!C61+'14. melléklet Könyvtár'!C61+'15.melléklet IVÜSZ'!C61</f>
        <v>0</v>
      </c>
      <c r="D61" s="8"/>
      <c r="E61" s="8"/>
      <c r="F61" s="42"/>
      <c r="G61" s="39">
        <f t="shared" si="16"/>
        <v>0</v>
      </c>
      <c r="H61" s="39">
        <f t="shared" si="15"/>
        <v>0</v>
      </c>
      <c r="I61" s="39">
        <f t="shared" si="15"/>
        <v>0</v>
      </c>
      <c r="J61" s="31"/>
      <c r="IR61" s="1"/>
    </row>
    <row r="62" spans="1:252" s="5" customFormat="1" x14ac:dyDescent="0.3">
      <c r="A62" s="20" t="s">
        <v>19</v>
      </c>
      <c r="B62" s="20" t="s">
        <v>76</v>
      </c>
      <c r="C62" s="43">
        <f t="shared" ref="C62:I62" si="17">C63+C66+C67+C70</f>
        <v>391937</v>
      </c>
      <c r="D62" s="43">
        <f t="shared" si="17"/>
        <v>20000</v>
      </c>
      <c r="E62" s="43">
        <f t="shared" si="17"/>
        <v>371937</v>
      </c>
      <c r="F62" s="43">
        <f t="shared" si="17"/>
        <v>0</v>
      </c>
      <c r="G62" s="43">
        <f t="shared" si="17"/>
        <v>30000</v>
      </c>
      <c r="H62" s="43">
        <f t="shared" si="17"/>
        <v>30000</v>
      </c>
      <c r="I62" s="43">
        <f t="shared" si="17"/>
        <v>30000</v>
      </c>
      <c r="J62" s="31"/>
      <c r="IR62" s="1"/>
    </row>
    <row r="63" spans="1:252" s="5" customFormat="1" x14ac:dyDescent="0.3">
      <c r="A63" s="36"/>
      <c r="B63" s="37" t="s">
        <v>77</v>
      </c>
      <c r="C63" s="38">
        <f>'8. melléklet Önkormányzat'!C64+'9.  melléklet Hivatal'!C63+'10. melléklet Isaszegi Héts'!C63+'11.  melléklet Isaszegi Bóbi'!C63+'12. mell. Isaszegi Humánszol'!C63+'13.  mellékletMűvelődési ház'!C63+'14. melléklet Könyvtár'!C63+'15.melléklet IVÜSZ'!C63</f>
        <v>346937</v>
      </c>
      <c r="D63" s="38">
        <f>'8. melléklet Önkormányzat'!D64+'9.  melléklet Hivatal'!D63+'10. melléklet Isaszegi Héts'!D63+'11.  melléklet Isaszegi Bóbi'!D63+'12. mell. Isaszegi Humánszol'!D63+'13.  mellékletMűvelődési ház'!D63+'14. melléklet Könyvtár'!D63+'15.melléklet IVÜSZ'!D63</f>
        <v>0</v>
      </c>
      <c r="E63" s="38">
        <f>'8. melléklet Önkormányzat'!E64+'9.  melléklet Hivatal'!E63+'10. melléklet Isaszegi Héts'!E63+'11.  melléklet Isaszegi Bóbi'!E63+'12. mell. Isaszegi Humánszol'!E63+'13.  mellékletMűvelődési ház'!E63+'14. melléklet Könyvtár'!E63+'15.melléklet IVÜSZ'!E63</f>
        <v>346937</v>
      </c>
      <c r="F63" s="38">
        <f>'8. melléklet Önkormányzat'!F64+'9.  melléklet Hivatal'!F63+'10. melléklet Isaszegi Héts'!F63+'11.  melléklet Isaszegi Bóbi'!F63+'12. mell. Isaszegi Humánszol'!F63+'13.  mellékletMűvelődési ház'!F63+'14. melléklet Könyvtár'!F63+'15.melléklet IVÜSZ'!F63</f>
        <v>0</v>
      </c>
      <c r="G63" s="39"/>
      <c r="H63" s="39"/>
      <c r="I63" s="39">
        <f t="shared" si="15"/>
        <v>0</v>
      </c>
      <c r="J63" s="31"/>
    </row>
    <row r="64" spans="1:252" s="5" customFormat="1" ht="50.65" customHeight="1" x14ac:dyDescent="0.3">
      <c r="A64" s="36"/>
      <c r="B64" s="40" t="s">
        <v>78</v>
      </c>
      <c r="C64" s="38">
        <f>'8. melléklet Önkormányzat'!C65+'9.  melléklet Hivatal'!C64+'10. melléklet Isaszegi Héts'!C64+'11.  melléklet Isaszegi Bóbi'!C64+'12. mell. Isaszegi Humánszol'!C64+'13.  mellékletMűvelődési ház'!C64+'14. melléklet Könyvtár'!C64+'15.melléklet IVÜSZ'!C64</f>
        <v>0</v>
      </c>
      <c r="D64" s="38">
        <f>'8. melléklet Önkormányzat'!D65+'9.  melléklet Hivatal'!D64+'10. melléklet Isaszegi Héts'!D64+'11.  melléklet Isaszegi Bóbi'!D64+'12. mell. Isaszegi Humánszol'!D64+'13.  mellékletMűvelődési ház'!D64+'14. melléklet Könyvtár'!D64+'15.melléklet IVÜSZ'!D64</f>
        <v>0</v>
      </c>
      <c r="E64" s="38">
        <f>'8. melléklet Önkormányzat'!E65+'9.  melléklet Hivatal'!E64+'10. melléklet Isaszegi Héts'!E64+'11.  melléklet Isaszegi Bóbi'!E64+'12. mell. Isaszegi Humánszol'!E64+'13.  mellékletMűvelődési ház'!E64+'14. melléklet Könyvtár'!E64+'15.melléklet IVÜSZ'!E64</f>
        <v>0</v>
      </c>
      <c r="F64" s="38">
        <f>'8. melléklet Önkormányzat'!F65+'9.  melléklet Hivatal'!F64+'10. melléklet Isaszegi Héts'!F64+'11.  melléklet Isaszegi Bóbi'!F64+'12. mell. Isaszegi Humánszol'!F64+'13.  mellékletMűvelődési ház'!F64+'14. melléklet Könyvtár'!F64+'15.melléklet IVÜSZ'!F64</f>
        <v>0</v>
      </c>
      <c r="G64" s="39">
        <f t="shared" si="16"/>
        <v>0</v>
      </c>
      <c r="H64" s="39">
        <f t="shared" si="15"/>
        <v>0</v>
      </c>
      <c r="I64" s="39">
        <f t="shared" si="15"/>
        <v>0</v>
      </c>
      <c r="J64" s="31"/>
    </row>
    <row r="65" spans="1:10" s="5" customFormat="1" ht="59.65" customHeight="1" x14ac:dyDescent="0.3">
      <c r="A65" s="36"/>
      <c r="B65" s="40" t="s">
        <v>79</v>
      </c>
      <c r="C65" s="38">
        <f>'8. melléklet Önkormányzat'!C66+'9.  melléklet Hivatal'!C65+'10. melléklet Isaszegi Héts'!C65+'11.  melléklet Isaszegi Bóbi'!C65+'12. mell. Isaszegi Humánszol'!C65+'13.  mellékletMűvelődési ház'!C65+'14. melléklet Könyvtár'!C65+'15.melléklet IVÜSZ'!C65</f>
        <v>0</v>
      </c>
      <c r="D65" s="38">
        <f>'8. melléklet Önkormányzat'!D66+'9.  melléklet Hivatal'!D65+'10. melléklet Isaszegi Héts'!D65+'11.  melléklet Isaszegi Bóbi'!D65+'12. mell. Isaszegi Humánszol'!D65+'13.  mellékletMűvelődési ház'!D65+'14. melléklet Könyvtár'!D65+'15.melléklet IVÜSZ'!D65</f>
        <v>0</v>
      </c>
      <c r="E65" s="38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38">
        <f>'8. melléklet Önkormányzat'!F66+'9.  melléklet Hivatal'!F65+'10. melléklet Isaszegi Héts'!F65+'11.  melléklet Isaszegi Bóbi'!F65+'12. mell. Isaszegi Humánszol'!F65+'13.  mellékletMűvelődési ház'!F65+'14. melléklet Könyvtár'!F65+'15.melléklet IVÜSZ'!F65</f>
        <v>0</v>
      </c>
      <c r="G65" s="39">
        <f t="shared" si="16"/>
        <v>0</v>
      </c>
      <c r="H65" s="39">
        <f t="shared" si="15"/>
        <v>0</v>
      </c>
      <c r="I65" s="39">
        <f t="shared" si="15"/>
        <v>0</v>
      </c>
      <c r="J65" s="31"/>
    </row>
    <row r="66" spans="1:10" x14ac:dyDescent="0.3">
      <c r="A66" s="28"/>
      <c r="B66" s="24" t="s">
        <v>80</v>
      </c>
      <c r="C66" s="38">
        <f>'8. melléklet Önkormányzat'!C67+'9.  melléklet Hivatal'!C66+'10. melléklet Isaszegi Héts'!C66+'11.  melléklet Isaszegi Bóbi'!C66+'12. mell. Isaszegi Humánszol'!C66+'13.  mellékletMűvelődési ház'!C66+'14. melléklet Könyvtár'!C66+'15.melléklet IVÜSZ'!C66</f>
        <v>25000</v>
      </c>
      <c r="D66" s="38">
        <f>'8. melléklet Önkormányzat'!D67+'9.  melléklet Hivatal'!D66+'10. melléklet Isaszegi Héts'!D66+'11.  melléklet Isaszegi Bóbi'!D66+'12. mell. Isaszegi Humánszol'!D66+'13.  mellékletMűvelődési ház'!D66+'14. melléklet Könyvtár'!D66+'15.melléklet IVÜSZ'!D66</f>
        <v>0</v>
      </c>
      <c r="E66" s="38">
        <f>'8. melléklet Önkormányzat'!E67+'9.  melléklet Hivatal'!E66+'10. melléklet Isaszegi Héts'!E66+'11.  melléklet Isaszegi Bóbi'!E66+'12. mell. Isaszegi Humánszol'!E66+'13.  mellékletMűvelődési ház'!E66+'14. melléklet Könyvtár'!E66+'15.melléklet IVÜSZ'!E66</f>
        <v>25000</v>
      </c>
      <c r="F66" s="38">
        <f>'8. melléklet Önkormányzat'!F67+'9.  melléklet Hivatal'!F66+'10. melléklet Isaszegi Héts'!F66+'11.  melléklet Isaszegi Bóbi'!F66+'12. mell. Isaszegi Humánszol'!F66+'13.  mellékletMűvelődési ház'!F66+'14. melléklet Könyvtár'!F66+'15.melléklet IVÜSZ'!F66</f>
        <v>0</v>
      </c>
      <c r="G66" s="39"/>
      <c r="H66" s="39"/>
      <c r="I66" s="39"/>
      <c r="J66" s="31"/>
    </row>
    <row r="67" spans="1:10" x14ac:dyDescent="0.3">
      <c r="A67" s="28"/>
      <c r="B67" s="24" t="s">
        <v>81</v>
      </c>
      <c r="C67" s="38"/>
      <c r="D67" s="38">
        <f>'8. melléklet Önkormányzat'!D68+'9.  melléklet Hivatal'!D67+'10. melléklet Isaszegi Héts'!D67+'11.  melléklet Isaszegi Bóbi'!D67+'12. mell. Isaszegi Humánszol'!D67+'13.  mellékletMűvelődési ház'!D67+'14. melléklet Könyvtár'!D67+'15.melléklet IVÜSZ'!D67</f>
        <v>0</v>
      </c>
      <c r="E67" s="38">
        <f>'8. melléklet Önkormányzat'!E68+'9.  melléklet Hivatal'!E67+'10. melléklet Isaszegi Héts'!E67+'11.  melléklet Isaszegi Bóbi'!E67+'12. mell. Isaszegi Humánszol'!E67+'13.  mellékletMűvelődési ház'!E67+'14. melléklet Könyvtár'!E67+'15.melléklet IVÜSZ'!E67</f>
        <v>0</v>
      </c>
      <c r="F67" s="38">
        <f>'8. melléklet Önkormányzat'!F68+'9.  melléklet Hivatal'!F67+'10. melléklet Isaszegi Héts'!F67+'11.  melléklet Isaszegi Bóbi'!F67+'12. mell. Isaszegi Humánszol'!F67+'13.  mellékletMűvelődési ház'!F67+'14. melléklet Könyvtár'!F67+'15.melléklet IVÜSZ'!F67</f>
        <v>0</v>
      </c>
      <c r="G67" s="39">
        <f t="shared" si="16"/>
        <v>0</v>
      </c>
      <c r="H67" s="39">
        <f t="shared" ref="H67:I80" si="18">G67*1.01</f>
        <v>0</v>
      </c>
      <c r="I67" s="39">
        <f t="shared" si="18"/>
        <v>0</v>
      </c>
      <c r="J67" s="31"/>
    </row>
    <row r="68" spans="1:10" x14ac:dyDescent="0.3">
      <c r="A68" s="28"/>
      <c r="B68" s="40" t="s">
        <v>82</v>
      </c>
      <c r="C68" s="38">
        <f>'8. melléklet Önkormányzat'!C69+'9.  melléklet Hivatal'!C68+'10. melléklet Isaszegi Héts'!C68+'11.  melléklet Isaszegi Bóbi'!C68+'12. mell. Isaszegi Humánszol'!C68+'13.  mellékletMűvelődési ház'!C68+'14. melléklet Könyvtár'!C68+'15.melléklet IVÜSZ'!C68</f>
        <v>0</v>
      </c>
      <c r="D68" s="38">
        <f>'8. melléklet Önkormányzat'!D69+'9.  melléklet Hivatal'!D68+'10. melléklet Isaszegi Héts'!D68+'11.  melléklet Isaszegi Bóbi'!D68+'12. mell. Isaszegi Humánszol'!D68+'13.  mellékletMűvelődési ház'!D68+'14. melléklet Könyvtár'!D68+'15.melléklet IVÜSZ'!D68</f>
        <v>0</v>
      </c>
      <c r="E68" s="38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38">
        <f>'8. melléklet Önkormányzat'!F69+'9.  melléklet Hivatal'!F68+'10. melléklet Isaszegi Héts'!F68+'11.  melléklet Isaszegi Bóbi'!F68+'12. mell. Isaszegi Humánszol'!F68+'13.  mellékletMűvelődési ház'!F68+'14. melléklet Könyvtár'!F68+'15.melléklet IVÜSZ'!F68</f>
        <v>0</v>
      </c>
      <c r="G68" s="39">
        <f t="shared" si="16"/>
        <v>0</v>
      </c>
      <c r="H68" s="39">
        <f t="shared" si="18"/>
        <v>0</v>
      </c>
      <c r="I68" s="39">
        <f t="shared" si="18"/>
        <v>0</v>
      </c>
      <c r="J68" s="31"/>
    </row>
    <row r="69" spans="1:10" x14ac:dyDescent="0.3">
      <c r="A69" s="28"/>
      <c r="B69" s="40" t="s">
        <v>83</v>
      </c>
      <c r="C69" s="38">
        <f>'8. melléklet Önkormányzat'!C70+'9.  melléklet Hivatal'!C69+'10. melléklet Isaszegi Héts'!C69+'11.  melléklet Isaszegi Bóbi'!C69+'12. mell. Isaszegi Humánszol'!C69+'13.  mellékletMűvelődési ház'!C69+'14. melléklet Könyvtár'!C69+'15.melléklet IVÜSZ'!C69</f>
        <v>0</v>
      </c>
      <c r="D69" s="38">
        <f>'8. melléklet Önkormányzat'!D70+'9.  melléklet Hivatal'!D69+'10. melléklet Isaszegi Héts'!D69+'11.  melléklet Isaszegi Bóbi'!D69+'12. mell. Isaszegi Humánszol'!D69+'13.  mellékletMűvelődési ház'!D69+'14. melléklet Könyvtár'!D69+'15.melléklet IVÜSZ'!D69</f>
        <v>0</v>
      </c>
      <c r="E69" s="38">
        <f>'8. melléklet Önkormányzat'!E70+'9.  melléklet Hivatal'!E69+'10. melléklet Isaszegi Héts'!E69+'11.  melléklet Isaszegi Bóbi'!E69+'12. mell. Isaszegi Humánszol'!E69+'13.  mellékletMűvelődési ház'!E69+'14. melléklet Könyvtár'!E69+'15.melléklet IVÜSZ'!E69</f>
        <v>0</v>
      </c>
      <c r="F69" s="38">
        <f>'8. melléklet Önkormányzat'!F70+'9.  melléklet Hivatal'!F69+'10. melléklet Isaszegi Héts'!F69+'11.  melléklet Isaszegi Bóbi'!F69+'12. mell. Isaszegi Humánszol'!F69+'13.  mellékletMűvelődési ház'!F69+'14. melléklet Könyvtár'!F69+'15.melléklet IVÜSZ'!F69</f>
        <v>0</v>
      </c>
      <c r="G69" s="39">
        <f t="shared" si="16"/>
        <v>0</v>
      </c>
      <c r="H69" s="39">
        <f t="shared" si="18"/>
        <v>0</v>
      </c>
      <c r="I69" s="39">
        <f t="shared" si="18"/>
        <v>0</v>
      </c>
      <c r="J69" s="31"/>
    </row>
    <row r="70" spans="1:10" x14ac:dyDescent="0.3">
      <c r="A70" s="28"/>
      <c r="B70" s="24" t="s">
        <v>84</v>
      </c>
      <c r="C70" s="38">
        <f>'8. melléklet Önkormányzat'!C71+'9.  melléklet Hivatal'!C70+'10. melléklet Isaszegi Héts'!C70+'11.  melléklet Isaszegi Bóbi'!C70+'12. mell. Isaszegi Humánszol'!C70+'13.  mellékletMűvelődési ház'!C70+'14. melléklet Könyvtár'!C70+'15.melléklet IVÜSZ'!C70</f>
        <v>20000</v>
      </c>
      <c r="D70" s="38">
        <f>'8. melléklet Önkormányzat'!D71+'9.  melléklet Hivatal'!D70+'10. melléklet Isaszegi Héts'!D70+'11.  melléklet Isaszegi Bóbi'!D70+'12. mell. Isaszegi Humánszol'!D70+'13.  mellékletMűvelődési ház'!D70+'14. melléklet Könyvtár'!D70+'15.melléklet IVÜSZ'!D70</f>
        <v>20000</v>
      </c>
      <c r="E70" s="38">
        <f>'8. melléklet Önkormányzat'!E71+'9.  melléklet Hivatal'!E70+'10. melléklet Isaszegi Héts'!E70+'11.  melléklet Isaszegi Bóbi'!E70+'12. mell. Isaszegi Humánszol'!E70+'13.  mellékletMűvelődési ház'!E70+'14. melléklet Könyvtár'!E70+'15.melléklet IVÜSZ'!E70</f>
        <v>0</v>
      </c>
      <c r="F70" s="38">
        <f>'8. melléklet Önkormányzat'!F71+'9.  melléklet Hivatal'!F70+'10. melléklet Isaszegi Héts'!F70+'11.  melléklet Isaszegi Bóbi'!F70+'12. mell. Isaszegi Humánszol'!F70+'13.  mellékletMűvelődési ház'!F70+'14. melléklet Könyvtár'!F70+'15.melléklet IVÜSZ'!F70</f>
        <v>0</v>
      </c>
      <c r="G70" s="39">
        <v>30000</v>
      </c>
      <c r="H70" s="39">
        <v>30000</v>
      </c>
      <c r="I70" s="39">
        <v>30000</v>
      </c>
      <c r="J70" s="31"/>
    </row>
    <row r="71" spans="1:10" x14ac:dyDescent="0.3">
      <c r="A71" s="44"/>
      <c r="B71" s="44"/>
      <c r="C71" s="38">
        <f>'8. melléklet Önkormányzat'!C72+'9.  melléklet Hivatal'!C71+'10. melléklet Isaszegi Héts'!C71+'11.  melléklet Isaszegi Bóbi'!C71+'12. mell. Isaszegi Humánszol'!C71+'13.  mellékletMűvelődési ház'!C71+'14. melléklet Könyvtár'!C71+'15.melléklet IVÜSZ'!C71</f>
        <v>0</v>
      </c>
      <c r="D71" s="38">
        <f>'8. melléklet Önkormányzat'!D72+'9.  melléklet Hivatal'!D71+'10. melléklet Isaszegi Héts'!D71+'11.  melléklet Isaszegi Bóbi'!D71+'12. mell. Isaszegi Humánszol'!D71+'13.  mellékletMűvelődési ház'!D71+'14. melléklet Könyvtár'!D71+'15.melléklet IVÜSZ'!D71</f>
        <v>0</v>
      </c>
      <c r="E71" s="38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38">
        <f>'8. melléklet Önkormányzat'!F72+'9.  melléklet Hivatal'!F71+'10. melléklet Isaszegi Héts'!F71+'11.  melléklet Isaszegi Bóbi'!F71+'12. mell. Isaszegi Humánszol'!F71+'13.  mellékletMűvelődési ház'!F71+'14. melléklet Könyvtár'!F71+'15.melléklet IVÜSZ'!F71</f>
        <v>0</v>
      </c>
      <c r="G71" s="39">
        <f t="shared" si="16"/>
        <v>0</v>
      </c>
      <c r="H71" s="39">
        <f t="shared" si="18"/>
        <v>0</v>
      </c>
      <c r="I71" s="39">
        <f t="shared" si="18"/>
        <v>0</v>
      </c>
      <c r="J71" s="31"/>
    </row>
    <row r="72" spans="1:10" x14ac:dyDescent="0.3">
      <c r="A72" s="26"/>
      <c r="B72" s="45" t="s">
        <v>85</v>
      </c>
      <c r="C72" s="46">
        <f t="shared" ref="C72:I72" si="19">C50+C62</f>
        <v>1623719</v>
      </c>
      <c r="D72" s="46">
        <f t="shared" si="19"/>
        <v>1047684</v>
      </c>
      <c r="E72" s="46">
        <f t="shared" si="19"/>
        <v>395698</v>
      </c>
      <c r="F72" s="46">
        <f t="shared" si="19"/>
        <v>180337</v>
      </c>
      <c r="G72" s="46">
        <f t="shared" si="19"/>
        <v>1274099.8199999998</v>
      </c>
      <c r="H72" s="46">
        <f t="shared" si="19"/>
        <v>1286540.8182000001</v>
      </c>
      <c r="I72" s="46">
        <f t="shared" si="19"/>
        <v>1299106.2263820001</v>
      </c>
      <c r="J72" s="31"/>
    </row>
    <row r="73" spans="1:10" x14ac:dyDescent="0.3">
      <c r="A73" s="26"/>
      <c r="B73" s="45"/>
      <c r="C73" s="38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38">
        <f>'8. melléklet Önkormányzat'!D74+'9.  melléklet Hivatal'!D73+'10. melléklet Isaszegi Héts'!D73+'11.  melléklet Isaszegi Bóbi'!D73+'12. mell. Isaszegi Humánszol'!D73+'13.  mellékletMűvelődési ház'!D73+'14. melléklet Könyvtár'!D73+'15.melléklet IVÜSZ'!D73</f>
        <v>0</v>
      </c>
      <c r="E73" s="38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38">
        <f>'8. melléklet Önkormányzat'!F74+'9.  melléklet Hivatal'!F73+'10. melléklet Isaszegi Héts'!F73+'11.  melléklet Isaszegi Bóbi'!F73+'12. mell. Isaszegi Humánszol'!F73+'13.  mellékletMűvelődési ház'!F73+'14. melléklet Könyvtár'!F73+'15.melléklet IVÜSZ'!F73</f>
        <v>0</v>
      </c>
      <c r="G73" s="39">
        <f t="shared" si="16"/>
        <v>0</v>
      </c>
      <c r="H73" s="39">
        <f t="shared" si="18"/>
        <v>0</v>
      </c>
      <c r="I73" s="39">
        <f t="shared" si="18"/>
        <v>0</v>
      </c>
      <c r="J73" s="31"/>
    </row>
    <row r="74" spans="1:10" x14ac:dyDescent="0.3">
      <c r="A74" s="20" t="s">
        <v>25</v>
      </c>
      <c r="B74" s="20" t="s">
        <v>86</v>
      </c>
      <c r="C74" s="43">
        <f t="shared" ref="C74:I74" si="20">C75+C76</f>
        <v>714340</v>
      </c>
      <c r="D74" s="43">
        <f t="shared" si="20"/>
        <v>535263</v>
      </c>
      <c r="E74" s="43">
        <f t="shared" si="20"/>
        <v>0</v>
      </c>
      <c r="F74" s="43">
        <f t="shared" si="20"/>
        <v>179077</v>
      </c>
      <c r="G74" s="43">
        <f t="shared" si="20"/>
        <v>721483.39999999991</v>
      </c>
      <c r="H74" s="43">
        <f t="shared" si="20"/>
        <v>728698.23399999994</v>
      </c>
      <c r="I74" s="43">
        <f t="shared" si="20"/>
        <v>735985.21633999993</v>
      </c>
      <c r="J74" s="31"/>
    </row>
    <row r="75" spans="1:10" x14ac:dyDescent="0.3">
      <c r="A75" s="36"/>
      <c r="B75" s="37" t="s">
        <v>401</v>
      </c>
      <c r="C75" s="47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28982</v>
      </c>
      <c r="D75" s="47">
        <v>28982</v>
      </c>
      <c r="E75" s="47">
        <f>'8. melléklet Önkormányzat'!E76+'9.  melléklet Hivatal'!E75+'10. melléklet Isaszegi Héts'!E75+'11.  melléklet Isaszegi Bóbi'!E75+'12. mell. Isaszegi Humánszol'!E75+'13.  mellékletMűvelődési ház'!E75+'14. melléklet Könyvtár'!E75+'15.melléklet IVÜSZ'!E75</f>
        <v>0</v>
      </c>
      <c r="F75" s="47">
        <f>'8. melléklet Önkormányzat'!F76+'9.  melléklet Hivatal'!F75+'10. melléklet Isaszegi Héts'!F75+'11.  melléklet Isaszegi Bóbi'!F75+'12. mell. Isaszegi Humánszol'!F75+'13.  mellékletMűvelődési ház'!F75+'14. melléklet Könyvtár'!F75+'15.melléklet IVÜSZ'!F75</f>
        <v>0</v>
      </c>
      <c r="G75" s="39">
        <f t="shared" si="16"/>
        <v>29271.82</v>
      </c>
      <c r="H75" s="39">
        <f t="shared" si="18"/>
        <v>29564.538199999999</v>
      </c>
      <c r="I75" s="39">
        <f t="shared" si="18"/>
        <v>29860.183581999998</v>
      </c>
      <c r="J75" s="31"/>
    </row>
    <row r="76" spans="1:10" x14ac:dyDescent="0.3">
      <c r="A76" s="28"/>
      <c r="B76" s="37" t="s">
        <v>59</v>
      </c>
      <c r="C76" s="47">
        <f>'9.  melléklet Hivatal'!C42+'10. melléklet Isaszegi Héts'!C42+'11.  melléklet Isaszegi Bóbi'!C42+'12. mell. Isaszegi Humánszol'!C42+'13.  mellékletMűvelődési ház'!C42+'14. melléklet Könyvtár'!C42+'15.melléklet IVÜSZ'!C42+'16. melléklet Bölcsőde'!C42</f>
        <v>685358</v>
      </c>
      <c r="D76" s="47">
        <f>'9.  melléklet Hivatal'!D42+'10. melléklet Isaszegi Héts'!D42+'11.  melléklet Isaszegi Bóbi'!D42+'12. mell. Isaszegi Humánszol'!D42+'13.  mellékletMűvelődési ház'!D42+'14. melléklet Könyvtár'!D42+'15.melléklet IVÜSZ'!D42+'16. melléklet Bölcsőde'!D42</f>
        <v>506281</v>
      </c>
      <c r="E76" s="47">
        <f>'9.  melléklet Hivatal'!E42+'10. melléklet Isaszegi Héts'!E42+'11.  melléklet Isaszegi Bóbi'!E42+'12. mell. Isaszegi Humánszol'!E42+'13.  mellékletMűvelődési ház'!E42+'14. melléklet Könyvtár'!E42+'15.melléklet IVÜSZ'!E42+'16. melléklet Bölcsőde'!E42</f>
        <v>0</v>
      </c>
      <c r="F76" s="47">
        <f>'9.  melléklet Hivatal'!F42+'10. melléklet Isaszegi Héts'!F42+'11.  melléklet Isaszegi Bóbi'!F42+'12. mell. Isaszegi Humánszol'!F42+'13.  mellékletMűvelődési ház'!F42+'14. melléklet Könyvtár'!F42+'15.melléklet IVÜSZ'!F42+'16. melléklet Bölcsőde'!F42</f>
        <v>179077</v>
      </c>
      <c r="G76" s="39">
        <f t="shared" si="16"/>
        <v>692211.58</v>
      </c>
      <c r="H76" s="39">
        <f t="shared" si="18"/>
        <v>699133.69579999999</v>
      </c>
      <c r="I76" s="39">
        <f t="shared" si="18"/>
        <v>706125.03275799996</v>
      </c>
      <c r="J76" s="31"/>
    </row>
    <row r="77" spans="1:10" x14ac:dyDescent="0.3">
      <c r="A77" s="48"/>
      <c r="B77" s="49" t="s">
        <v>87</v>
      </c>
      <c r="C77" s="50">
        <f>C50+C62+C74</f>
        <v>2338059</v>
      </c>
      <c r="D77" s="50">
        <f t="shared" ref="D77:I77" si="21">D50+D62+D74</f>
        <v>1582947</v>
      </c>
      <c r="E77" s="50">
        <f t="shared" si="21"/>
        <v>395698</v>
      </c>
      <c r="F77" s="50">
        <f t="shared" si="21"/>
        <v>359414</v>
      </c>
      <c r="G77" s="50">
        <f t="shared" si="21"/>
        <v>1995583.2199999997</v>
      </c>
      <c r="H77" s="50">
        <f t="shared" si="21"/>
        <v>2015239.0522</v>
      </c>
      <c r="I77" s="50">
        <f t="shared" si="21"/>
        <v>2035091.4427220002</v>
      </c>
      <c r="J77" s="31"/>
    </row>
    <row r="78" spans="1:10" x14ac:dyDescent="0.3">
      <c r="A78" s="51"/>
      <c r="B78" s="52" t="s">
        <v>88</v>
      </c>
      <c r="C78" s="50">
        <f t="shared" ref="C78:I78" si="22">C77-C76</f>
        <v>1652701</v>
      </c>
      <c r="D78" s="50">
        <f t="shared" si="22"/>
        <v>1076666</v>
      </c>
      <c r="E78" s="50">
        <f t="shared" si="22"/>
        <v>395698</v>
      </c>
      <c r="F78" s="50">
        <f t="shared" si="22"/>
        <v>180337</v>
      </c>
      <c r="G78" s="50">
        <f t="shared" si="22"/>
        <v>1303371.6399999997</v>
      </c>
      <c r="H78" s="50">
        <f t="shared" si="22"/>
        <v>1316105.3563999999</v>
      </c>
      <c r="I78" s="50">
        <f t="shared" si="22"/>
        <v>1328966.4099640003</v>
      </c>
      <c r="J78" s="31"/>
    </row>
    <row r="79" spans="1:10" x14ac:dyDescent="0.3">
      <c r="A79" s="53"/>
      <c r="B79" s="54" t="s">
        <v>89</v>
      </c>
      <c r="C79" s="55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IVÜSZ'!C79+'16. melléklet Bölcsőde'!C79</f>
        <v>144.75</v>
      </c>
      <c r="D79" s="55">
        <f>'8. melléklet Önkormányzat'!D80+'9.  melléklet Hivatal'!D79+'10. melléklet Isaszegi Héts'!D79+'11.  melléklet Isaszegi Bóbi'!D79+'12. mell. Isaszegi Humánszol'!D79+'13.  mellékletMűvelődési ház'!D79+'14. melléklet Könyvtár'!D79+'15.melléklet IVÜSZ'!D79+'16. melléklet Bölcsőde'!D79</f>
        <v>111.75</v>
      </c>
      <c r="E79" s="55">
        <f>'8. melléklet Önkormányzat'!E80+'9.  melléklet Hivatal'!E79+'10. melléklet Isaszegi Héts'!E79+'11.  melléklet Isaszegi Bóbi'!E79+'12. mell. Isaszegi Humánszol'!E79+'13.  mellékletMűvelődési ház'!E79+'14. melléklet Könyvtár'!E79+'15.melléklet IVÜSZ'!E79+'16. melléklet Bölcsőde'!E79</f>
        <v>2</v>
      </c>
      <c r="F79" s="55">
        <f>'8. melléklet Önkormányzat'!F80+'9.  melléklet Hivatal'!F79+'10. melléklet Isaszegi Héts'!F79+'11.  melléklet Isaszegi Bóbi'!F79+'12. mell. Isaszegi Humánszol'!F79+'13.  mellékletMűvelődési ház'!F79+'14. melléklet Könyvtár'!F79+'15.melléklet IVÜSZ'!F79+'16. melléklet Bölcsőde'!F79</f>
        <v>31</v>
      </c>
      <c r="G79" s="18">
        <f t="shared" si="16"/>
        <v>146.19749999999999</v>
      </c>
      <c r="H79" s="18">
        <f t="shared" si="18"/>
        <v>147.65947499999999</v>
      </c>
      <c r="I79" s="18">
        <f t="shared" si="18"/>
        <v>149.13606974999999</v>
      </c>
      <c r="J79" s="31"/>
    </row>
    <row r="80" spans="1:10" x14ac:dyDescent="0.3">
      <c r="A80" s="53"/>
      <c r="B80" s="54" t="s">
        <v>90</v>
      </c>
      <c r="C80" s="55">
        <f>'8. melléklet Önkormányzat'!C81+'9.  melléklet Hivatal'!C80+'10. melléklet Isaszegi Héts'!C80+'11.  melléklet Isaszegi Bóbi'!C80+'12. mell. Isaszegi Humánszol'!C80+'13.  mellékletMűvelődési ház'!C80+'14. melléklet Könyvtár'!C80+'15.melléklet IVÜSZ'!C80+'16. melléklet Bölcsőde'!C80</f>
        <v>6</v>
      </c>
      <c r="D80" s="55">
        <f>'8. melléklet Önkormányzat'!D81+'9.  melléklet Hivatal'!D80+'10. melléklet Isaszegi Héts'!D80+'11.  melléklet Isaszegi Bóbi'!D80+'12. mell. Isaszegi Humánszol'!D80+'13.  mellékletMűvelődési ház'!D80+'14. melléklet Könyvtár'!D80+'15.melléklet IVÜSZ'!D80+'16. melléklet Bölcsőde'!D80</f>
        <v>0</v>
      </c>
      <c r="E80" s="55">
        <f>'8. melléklet Önkormányzat'!E81+'9.  melléklet Hivatal'!E80+'10. melléklet Isaszegi Héts'!E80+'11.  melléklet Isaszegi Bóbi'!E80+'12. mell. Isaszegi Humánszol'!E80+'13.  mellékletMűvelődési ház'!E80+'14. melléklet Könyvtár'!E80+'15.melléklet IVÜSZ'!E80+'16. melléklet Bölcsőde'!E80</f>
        <v>6</v>
      </c>
      <c r="F80" s="55">
        <f>'8. melléklet Önkormányzat'!F81+'9.  melléklet Hivatal'!F80+'10. melléklet Isaszegi Héts'!F80+'11.  melléklet Isaszegi Bóbi'!F80+'12. mell. Isaszegi Humánszol'!F80+'13.  mellékletMűvelődési ház'!F80+'14. melléklet Könyvtár'!F80+'15.melléklet IVÜSZ'!F80+'16. melléklet Bölcsőde'!F80</f>
        <v>0</v>
      </c>
      <c r="G80" s="18">
        <f t="shared" si="16"/>
        <v>6.0600000000000005</v>
      </c>
      <c r="H80" s="18">
        <f t="shared" si="18"/>
        <v>6.1206000000000005</v>
      </c>
      <c r="I80" s="18">
        <f t="shared" si="18"/>
        <v>6.1818060000000008</v>
      </c>
      <c r="J80" s="31"/>
    </row>
    <row r="81" spans="3:10" x14ac:dyDescent="0.3">
      <c r="C81" s="56">
        <f>SUM(C79:C80)</f>
        <v>150.75</v>
      </c>
      <c r="D81" s="56">
        <f>SUM(D79:D80)</f>
        <v>111.75</v>
      </c>
      <c r="E81" s="56">
        <f>SUM(E79:E80)</f>
        <v>8</v>
      </c>
      <c r="F81" s="56">
        <f>SUM(F79:F80)</f>
        <v>31</v>
      </c>
      <c r="G81" s="2">
        <f>G44-G78</f>
        <v>0.38000000035390258</v>
      </c>
      <c r="H81" s="2">
        <f>H44-H78</f>
        <v>-0.32639999990351498</v>
      </c>
      <c r="I81" s="2">
        <f>I44-I78</f>
        <v>-0.34916400001384318</v>
      </c>
      <c r="J81" s="31"/>
    </row>
    <row r="82" spans="3:10" x14ac:dyDescent="0.3">
      <c r="C82" s="493">
        <f t="shared" ref="C82:I82" si="23">C44-C78</f>
        <v>0</v>
      </c>
      <c r="D82" s="2">
        <f t="shared" si="23"/>
        <v>0</v>
      </c>
      <c r="E82" s="2">
        <f t="shared" si="23"/>
        <v>0</v>
      </c>
      <c r="F82" s="2">
        <f t="shared" si="23"/>
        <v>0</v>
      </c>
      <c r="G82" s="2">
        <f t="shared" si="23"/>
        <v>0.38000000035390258</v>
      </c>
      <c r="H82" s="2">
        <f t="shared" si="23"/>
        <v>-0.32639999990351498</v>
      </c>
      <c r="I82" s="2">
        <f t="shared" si="23"/>
        <v>-0.34916400001384318</v>
      </c>
      <c r="J82" s="31"/>
    </row>
    <row r="83" spans="3:10" x14ac:dyDescent="0.3">
      <c r="C83" s="2">
        <f>C51+C52+C53+C56+C57+C63+C66+C67+C70+C75+C76</f>
        <v>2338059</v>
      </c>
      <c r="J83" s="31"/>
    </row>
    <row r="84" spans="3:10" ht="32.85" customHeight="1" x14ac:dyDescent="0.3"/>
    <row r="85" spans="3:10" ht="34.9" customHeight="1" x14ac:dyDescent="0.3"/>
    <row r="87" spans="3:10" ht="23.85" customHeight="1" x14ac:dyDescent="0.3"/>
    <row r="88" spans="3:10" ht="23.85" customHeight="1" x14ac:dyDescent="0.3"/>
  </sheetData>
  <sheetProtection selectLockedCells="1" selectUnlockedCells="1"/>
  <mergeCells count="8">
    <mergeCell ref="B1:C1"/>
    <mergeCell ref="B2:C2"/>
    <mergeCell ref="C4:C5"/>
    <mergeCell ref="D4:F4"/>
    <mergeCell ref="G4:I4"/>
    <mergeCell ref="C48:C49"/>
    <mergeCell ref="D48:F48"/>
    <mergeCell ref="G48:I48"/>
  </mergeCells>
  <printOptions horizontalCentered="1"/>
  <pageMargins left="0.78749999999999998" right="0.78749999999999998" top="0.78749999999999998" bottom="0.84513888888888888" header="0.51180555555555551" footer="0.51180555555555551"/>
  <pageSetup paperSize="8" scale="47" firstPageNumber="0" orientation="portrait" horizontalDpi="300" verticalDpi="300" r:id="rId1"/>
  <headerFooter alignWithMargins="0">
    <oddHeader xml:space="preserve">&amp;R 1.  melléklet a /2021.(.)  önkormányzati rendelethez </oddHeader>
  </headerFooter>
  <rowBreaks count="1" manualBreakCount="1">
    <brk id="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28" zoomScale="65" zoomScaleNormal="65" zoomScaleSheetLayoutView="65" workbookViewId="0">
      <selection activeCell="C44" sqref="C44"/>
    </sheetView>
  </sheetViews>
  <sheetFormatPr defaultRowHeight="18" x14ac:dyDescent="0.2"/>
  <cols>
    <col min="1" max="1" width="11.42578125" style="233" customWidth="1"/>
    <col min="2" max="2" width="71.85546875" style="233" customWidth="1"/>
    <col min="3" max="3" width="21.42578125" style="233" customWidth="1"/>
    <col min="4" max="4" width="20.140625" style="233" customWidth="1"/>
    <col min="5" max="5" width="18" style="233" customWidth="1"/>
    <col min="6" max="6" width="20.140625" style="233" customWidth="1"/>
    <col min="7" max="7" width="14.7109375" style="233" customWidth="1"/>
    <col min="8" max="8" width="18" style="233" customWidth="1"/>
    <col min="9" max="9" width="12" style="233" customWidth="1"/>
    <col min="10" max="16384" width="9.140625" style="233"/>
  </cols>
  <sheetData>
    <row r="1" spans="1:8" s="234" customFormat="1" ht="21" customHeight="1" x14ac:dyDescent="0.25">
      <c r="A1" s="90"/>
      <c r="B1" s="90"/>
      <c r="C1" s="90"/>
      <c r="D1" s="90"/>
      <c r="E1" s="90"/>
      <c r="F1" s="90"/>
      <c r="G1" s="90"/>
    </row>
    <row r="2" spans="1:8" s="237" customFormat="1" ht="25.5" customHeight="1" x14ac:dyDescent="0.2">
      <c r="A2" s="235"/>
      <c r="B2" s="235"/>
      <c r="C2" s="236" t="s">
        <v>418</v>
      </c>
      <c r="D2" s="234"/>
      <c r="E2" s="234"/>
      <c r="F2" s="234"/>
      <c r="G2" s="234"/>
    </row>
    <row r="3" spans="1:8" s="237" customFormat="1" ht="18.75" x14ac:dyDescent="0.2">
      <c r="A3" s="238"/>
      <c r="B3" s="239" t="s">
        <v>173</v>
      </c>
      <c r="C3" s="240" t="s">
        <v>174</v>
      </c>
    </row>
    <row r="4" spans="1:8" s="237" customFormat="1" ht="15.95" customHeight="1" x14ac:dyDescent="0.2">
      <c r="A4" s="241"/>
      <c r="B4" s="239" t="s">
        <v>175</v>
      </c>
      <c r="C4" s="242" t="s">
        <v>176</v>
      </c>
    </row>
    <row r="5" spans="1:8" ht="18.75" x14ac:dyDescent="0.3">
      <c r="A5" s="243"/>
      <c r="B5" s="243"/>
      <c r="C5" s="244" t="s">
        <v>114</v>
      </c>
      <c r="D5" s="237"/>
      <c r="E5" s="237"/>
      <c r="F5" s="237"/>
      <c r="G5" s="237"/>
    </row>
    <row r="6" spans="1:8" s="246" customFormat="1" ht="28.9" customHeight="1" x14ac:dyDescent="0.2">
      <c r="A6" s="238"/>
      <c r="B6" s="245" t="s">
        <v>177</v>
      </c>
      <c r="C6" s="245" t="s">
        <v>178</v>
      </c>
      <c r="G6" s="233"/>
    </row>
    <row r="7" spans="1:8" s="246" customFormat="1" ht="15.95" customHeight="1" x14ac:dyDescent="0.2">
      <c r="A7" s="238"/>
      <c r="B7" s="238"/>
      <c r="C7" s="238"/>
      <c r="D7" s="498" t="s">
        <v>371</v>
      </c>
      <c r="E7" s="498"/>
      <c r="F7" s="498"/>
    </row>
    <row r="8" spans="1:8" s="246" customFormat="1" ht="42.75" x14ac:dyDescent="0.2">
      <c r="A8" s="247"/>
      <c r="B8" s="247" t="s">
        <v>179</v>
      </c>
      <c r="C8" s="248" t="s">
        <v>8</v>
      </c>
      <c r="D8" s="10" t="s">
        <v>5</v>
      </c>
      <c r="E8" s="10" t="s">
        <v>6</v>
      </c>
      <c r="F8" s="10" t="s">
        <v>7</v>
      </c>
    </row>
    <row r="9" spans="1:8" s="251" customFormat="1" ht="27.75" customHeight="1" x14ac:dyDescent="0.2">
      <c r="A9" s="238" t="s">
        <v>11</v>
      </c>
      <c r="B9" s="249" t="s">
        <v>12</v>
      </c>
      <c r="C9" s="250">
        <f>SUM(C10:C15)</f>
        <v>694830</v>
      </c>
      <c r="D9" s="250">
        <f>D10+D11+D12+D13+D14+D15</f>
        <v>540161</v>
      </c>
      <c r="E9" s="250">
        <f>E10+E11+E12+E13+E14+E15</f>
        <v>0</v>
      </c>
      <c r="F9" s="250">
        <f>F10+F11+F12+F13+F14+F15</f>
        <v>154669</v>
      </c>
      <c r="G9" s="246"/>
    </row>
    <row r="10" spans="1:8" s="255" customFormat="1" ht="20.25" x14ac:dyDescent="0.2">
      <c r="A10" s="252"/>
      <c r="B10" s="253" t="s">
        <v>13</v>
      </c>
      <c r="C10" s="16">
        <v>245811</v>
      </c>
      <c r="D10" s="16">
        <f>C10-F10</f>
        <v>91142</v>
      </c>
      <c r="E10" s="254"/>
      <c r="F10" s="254">
        <v>154669</v>
      </c>
      <c r="G10" s="494"/>
      <c r="H10" s="234"/>
    </row>
    <row r="11" spans="1:8" s="255" customFormat="1" ht="36" x14ac:dyDescent="0.2">
      <c r="A11" s="68"/>
      <c r="B11" s="253" t="s">
        <v>14</v>
      </c>
      <c r="C11" s="16">
        <v>229062</v>
      </c>
      <c r="D11" s="16">
        <v>229062</v>
      </c>
      <c r="E11" s="254"/>
      <c r="F11" s="254">
        <f>'9.  melléklet Hivatal'!F78</f>
        <v>0</v>
      </c>
      <c r="G11" s="494"/>
      <c r="H11" s="234"/>
    </row>
    <row r="12" spans="1:8" s="255" customFormat="1" ht="36" x14ac:dyDescent="0.2">
      <c r="A12" s="68"/>
      <c r="B12" s="253" t="s">
        <v>15</v>
      </c>
      <c r="C12" s="16">
        <v>194763</v>
      </c>
      <c r="D12" s="16">
        <v>194763</v>
      </c>
      <c r="E12" s="254"/>
      <c r="F12" s="254">
        <v>0</v>
      </c>
      <c r="G12" s="494"/>
      <c r="H12" s="234"/>
    </row>
    <row r="13" spans="1:8" s="255" customFormat="1" ht="35.65" customHeight="1" x14ac:dyDescent="0.2">
      <c r="A13" s="68"/>
      <c r="B13" s="253" t="s">
        <v>16</v>
      </c>
      <c r="C13" s="16">
        <v>25194</v>
      </c>
      <c r="D13" s="16">
        <v>25194</v>
      </c>
      <c r="E13" s="254"/>
      <c r="F13" s="254">
        <f>'9.  melléklet Hivatal'!F80</f>
        <v>0</v>
      </c>
      <c r="G13" s="494"/>
      <c r="H13" s="234"/>
    </row>
    <row r="14" spans="1:8" s="255" customFormat="1" ht="50.65" customHeight="1" x14ac:dyDescent="0.2">
      <c r="A14" s="68"/>
      <c r="B14" s="253" t="s">
        <v>17</v>
      </c>
      <c r="C14" s="16"/>
      <c r="D14" s="254"/>
      <c r="E14" s="254"/>
      <c r="F14" s="254">
        <f>'9.  melléklet Hivatal'!F81</f>
        <v>0</v>
      </c>
      <c r="G14" s="494"/>
      <c r="H14" s="234"/>
    </row>
    <row r="15" spans="1:8" s="255" customFormat="1" ht="20.25" x14ac:dyDescent="0.2">
      <c r="A15" s="68"/>
      <c r="B15" s="253" t="s">
        <v>18</v>
      </c>
      <c r="C15" s="16"/>
      <c r="D15" s="256"/>
      <c r="E15" s="257"/>
      <c r="F15" s="254">
        <f>'9.  melléklet Hivatal'!F82</f>
        <v>0</v>
      </c>
      <c r="G15" s="494"/>
      <c r="H15" s="234"/>
    </row>
    <row r="16" spans="1:8" s="251" customFormat="1" ht="36" x14ac:dyDescent="0.2">
      <c r="A16" s="68" t="s">
        <v>19</v>
      </c>
      <c r="B16" s="249" t="s">
        <v>20</v>
      </c>
      <c r="C16" s="258">
        <f>C17+C18+C19+C20</f>
        <v>95226</v>
      </c>
      <c r="D16" s="258">
        <f>D17+D18+D19+D20</f>
        <v>90208</v>
      </c>
      <c r="E16" s="258">
        <f>E17+E18+E19+E20</f>
        <v>5018</v>
      </c>
      <c r="F16" s="258">
        <f>F17+F18+F19+F20</f>
        <v>0</v>
      </c>
      <c r="G16" s="494"/>
      <c r="H16" s="234"/>
    </row>
    <row r="17" spans="1:8" s="251" customFormat="1" ht="36" x14ac:dyDescent="0.2">
      <c r="A17" s="252"/>
      <c r="B17" s="253" t="s">
        <v>21</v>
      </c>
      <c r="C17" s="254">
        <v>2160</v>
      </c>
      <c r="D17" s="254">
        <v>0</v>
      </c>
      <c r="E17" s="254">
        <v>2160</v>
      </c>
      <c r="F17" s="254">
        <f>'9.  melléklet Hivatal'!F84</f>
        <v>0</v>
      </c>
      <c r="G17" s="494"/>
      <c r="H17" s="234"/>
    </row>
    <row r="18" spans="1:8" s="251" customFormat="1" ht="36" x14ac:dyDescent="0.2">
      <c r="A18" s="68"/>
      <c r="B18" s="253" t="s">
        <v>22</v>
      </c>
      <c r="C18" s="16">
        <v>0</v>
      </c>
      <c r="D18" s="16">
        <v>0</v>
      </c>
      <c r="E18" s="254">
        <v>0</v>
      </c>
      <c r="F18" s="254">
        <f>'9.  melléklet Hivatal'!F85</f>
        <v>0</v>
      </c>
      <c r="G18" s="494"/>
      <c r="H18" s="234"/>
    </row>
    <row r="19" spans="1:8" s="251" customFormat="1" ht="36" x14ac:dyDescent="0.2">
      <c r="A19" s="68"/>
      <c r="B19" s="253" t="s">
        <v>390</v>
      </c>
      <c r="C19" s="254">
        <v>90208</v>
      </c>
      <c r="D19" s="254">
        <v>90208</v>
      </c>
      <c r="E19" s="254"/>
      <c r="F19" s="254">
        <f>'9.  melléklet Hivatal'!F86</f>
        <v>0</v>
      </c>
      <c r="G19" s="494"/>
      <c r="H19" s="234"/>
    </row>
    <row r="20" spans="1:8" s="251" customFormat="1" ht="36" x14ac:dyDescent="0.2">
      <c r="A20" s="68"/>
      <c r="B20" s="253" t="s">
        <v>24</v>
      </c>
      <c r="C20" s="16">
        <v>2858</v>
      </c>
      <c r="D20" s="16"/>
      <c r="E20" s="254">
        <v>2858</v>
      </c>
      <c r="F20" s="254">
        <f>'9.  melléklet Hivatal'!F87</f>
        <v>0</v>
      </c>
      <c r="G20" s="494"/>
      <c r="H20" s="234"/>
    </row>
    <row r="21" spans="1:8" s="251" customFormat="1" ht="36" x14ac:dyDescent="0.2">
      <c r="A21" s="68" t="s">
        <v>25</v>
      </c>
      <c r="B21" s="259" t="s">
        <v>26</v>
      </c>
      <c r="C21" s="258">
        <f>C22</f>
        <v>0</v>
      </c>
      <c r="D21" s="258">
        <f>D22</f>
        <v>0</v>
      </c>
      <c r="E21" s="258">
        <f>E22</f>
        <v>0</v>
      </c>
      <c r="F21" s="254">
        <f>'9.  melléklet Hivatal'!F88</f>
        <v>0</v>
      </c>
      <c r="G21" s="494"/>
      <c r="H21" s="234"/>
    </row>
    <row r="22" spans="1:8" s="251" customFormat="1" ht="18.75" x14ac:dyDescent="0.2">
      <c r="A22" s="68"/>
      <c r="B22" s="260" t="s">
        <v>180</v>
      </c>
      <c r="C22" s="261"/>
      <c r="D22" s="262"/>
      <c r="E22" s="256"/>
      <c r="F22" s="254">
        <f>'9.  melléklet Hivatal'!F89</f>
        <v>0</v>
      </c>
      <c r="G22" s="494"/>
      <c r="H22" s="234"/>
    </row>
    <row r="23" spans="1:8" s="255" customFormat="1" ht="38.65" customHeight="1" x14ac:dyDescent="0.2">
      <c r="A23" s="263" t="s">
        <v>28</v>
      </c>
      <c r="B23" s="259" t="s">
        <v>29</v>
      </c>
      <c r="C23" s="258">
        <f>SUM(C24:C27)</f>
        <v>203300</v>
      </c>
      <c r="D23" s="258">
        <f>D24+D25+D26+D27</f>
        <v>146300</v>
      </c>
      <c r="E23" s="258">
        <f>E24+E25+E26+E27</f>
        <v>57000</v>
      </c>
      <c r="F23" s="254">
        <f>'9.  melléklet Hivatal'!F90</f>
        <v>0</v>
      </c>
      <c r="G23" s="494"/>
      <c r="H23" s="234"/>
    </row>
    <row r="24" spans="1:8" s="255" customFormat="1" ht="36" x14ac:dyDescent="0.2">
      <c r="A24" s="68"/>
      <c r="B24" s="264" t="s">
        <v>30</v>
      </c>
      <c r="C24" s="254">
        <v>197800</v>
      </c>
      <c r="D24" s="254">
        <f>C24-E24</f>
        <v>140800</v>
      </c>
      <c r="E24" s="256">
        <v>57000</v>
      </c>
      <c r="F24" s="254"/>
      <c r="G24" s="494"/>
      <c r="H24" s="234"/>
    </row>
    <row r="25" spans="1:8" s="255" customFormat="1" ht="18.75" x14ac:dyDescent="0.2">
      <c r="A25" s="69"/>
      <c r="B25" s="264" t="s">
        <v>31</v>
      </c>
      <c r="C25" s="254"/>
      <c r="D25" s="254"/>
      <c r="E25" s="257"/>
      <c r="F25" s="254">
        <f>'9.  melléklet Hivatal'!F92</f>
        <v>0</v>
      </c>
      <c r="G25" s="494"/>
      <c r="H25" s="234"/>
    </row>
    <row r="26" spans="1:8" s="251" customFormat="1" ht="18.75" x14ac:dyDescent="0.2">
      <c r="A26" s="68"/>
      <c r="B26" s="264" t="s">
        <v>32</v>
      </c>
      <c r="C26" s="254">
        <v>3000</v>
      </c>
      <c r="D26" s="254">
        <v>3000</v>
      </c>
      <c r="E26" s="265">
        <v>0</v>
      </c>
      <c r="F26" s="254">
        <f>'9.  melléklet Hivatal'!F93</f>
        <v>0</v>
      </c>
      <c r="G26" s="494"/>
      <c r="H26" s="234"/>
    </row>
    <row r="27" spans="1:8" s="255" customFormat="1" ht="86.65" customHeight="1" x14ac:dyDescent="0.2">
      <c r="A27" s="252"/>
      <c r="B27" s="264" t="s">
        <v>33</v>
      </c>
      <c r="C27" s="254">
        <v>2500</v>
      </c>
      <c r="D27" s="254">
        <v>2500</v>
      </c>
      <c r="E27" s="257">
        <v>0</v>
      </c>
      <c r="F27" s="254">
        <f>'9.  melléklet Hivatal'!F94</f>
        <v>0</v>
      </c>
      <c r="G27" s="494"/>
      <c r="H27" s="234"/>
    </row>
    <row r="28" spans="1:8" s="255" customFormat="1" ht="28.35" customHeight="1" x14ac:dyDescent="0.2">
      <c r="A28" s="263" t="s">
        <v>34</v>
      </c>
      <c r="B28" s="266" t="s">
        <v>35</v>
      </c>
      <c r="C28" s="258">
        <f>C29+C30+C31+C32+C33</f>
        <v>77477</v>
      </c>
      <c r="D28" s="258">
        <f>D29+D30+D31+D32+D33</f>
        <v>53069</v>
      </c>
      <c r="E28" s="258">
        <f>E29+E30+E31+E32+E33</f>
        <v>0</v>
      </c>
      <c r="F28" s="258">
        <f>F29+F30+F31+F32+F33</f>
        <v>24408</v>
      </c>
      <c r="G28" s="494"/>
      <c r="H28" s="234"/>
    </row>
    <row r="29" spans="1:8" s="255" customFormat="1" ht="36" x14ac:dyDescent="0.2">
      <c r="A29" s="68"/>
      <c r="B29" s="264" t="s">
        <v>36</v>
      </c>
      <c r="C29" s="256">
        <v>77477</v>
      </c>
      <c r="D29" s="256">
        <v>53069</v>
      </c>
      <c r="E29" s="256"/>
      <c r="F29" s="254">
        <v>24408</v>
      </c>
      <c r="G29" s="494"/>
      <c r="H29" s="234"/>
    </row>
    <row r="30" spans="1:8" s="255" customFormat="1" ht="20.65" customHeight="1" x14ac:dyDescent="0.2">
      <c r="A30" s="68"/>
      <c r="B30" s="253" t="s">
        <v>37</v>
      </c>
      <c r="C30" s="256"/>
      <c r="D30" s="256"/>
      <c r="E30" s="256"/>
      <c r="F30" s="254">
        <f>'9.  melléklet Hivatal'!F97</f>
        <v>0</v>
      </c>
      <c r="G30" s="494"/>
      <c r="H30" s="234"/>
    </row>
    <row r="31" spans="1:8" s="255" customFormat="1" ht="18" customHeight="1" x14ac:dyDescent="0.2">
      <c r="A31" s="68"/>
      <c r="B31" s="253" t="s">
        <v>38</v>
      </c>
      <c r="C31" s="256"/>
      <c r="D31" s="256"/>
      <c r="E31" s="256"/>
      <c r="F31" s="254">
        <f>'9.  melléklet Hivatal'!F98</f>
        <v>0</v>
      </c>
      <c r="G31" s="494"/>
      <c r="H31" s="234"/>
    </row>
    <row r="32" spans="1:8" s="255" customFormat="1" ht="15.4" customHeight="1" x14ac:dyDescent="0.2">
      <c r="A32" s="68"/>
      <c r="B32" s="253" t="s">
        <v>39</v>
      </c>
      <c r="C32" s="256"/>
      <c r="D32" s="256"/>
      <c r="E32" s="256"/>
      <c r="F32" s="254">
        <f>'9.  melléklet Hivatal'!F99</f>
        <v>0</v>
      </c>
      <c r="G32" s="494"/>
      <c r="H32" s="234"/>
    </row>
    <row r="33" spans="1:8" s="255" customFormat="1" ht="18.75" x14ac:dyDescent="0.2">
      <c r="A33" s="68"/>
      <c r="B33" s="253" t="s">
        <v>40</v>
      </c>
      <c r="C33" s="256"/>
      <c r="D33" s="256"/>
      <c r="E33" s="256"/>
      <c r="F33" s="254">
        <f>'9.  melléklet Hivatal'!F100</f>
        <v>0</v>
      </c>
      <c r="G33" s="494"/>
      <c r="H33" s="234"/>
    </row>
    <row r="34" spans="1:8" s="255" customFormat="1" ht="18.75" x14ac:dyDescent="0.2">
      <c r="A34" s="263" t="s">
        <v>41</v>
      </c>
      <c r="B34" s="259" t="s">
        <v>42</v>
      </c>
      <c r="C34" s="258">
        <f>C35+C36</f>
        <v>64930</v>
      </c>
      <c r="D34" s="258">
        <f>D35+D36</f>
        <v>0</v>
      </c>
      <c r="E34" s="258">
        <f>E35+E36</f>
        <v>64930</v>
      </c>
      <c r="F34" s="254">
        <f>'9.  melléklet Hivatal'!F101</f>
        <v>0</v>
      </c>
      <c r="G34" s="494"/>
      <c r="H34" s="234"/>
    </row>
    <row r="35" spans="1:8" s="255" customFormat="1" ht="18.75" x14ac:dyDescent="0.2">
      <c r="A35" s="69"/>
      <c r="B35" s="253" t="s">
        <v>43</v>
      </c>
      <c r="C35" s="256">
        <v>64930</v>
      </c>
      <c r="D35" s="256">
        <v>0</v>
      </c>
      <c r="E35" s="256">
        <v>64930</v>
      </c>
      <c r="F35" s="254">
        <f>'9.  melléklet Hivatal'!F102</f>
        <v>0</v>
      </c>
      <c r="G35" s="494"/>
      <c r="H35" s="234"/>
    </row>
    <row r="36" spans="1:8" s="255" customFormat="1" ht="18.75" x14ac:dyDescent="0.2">
      <c r="A36" s="70"/>
      <c r="B36" s="253"/>
      <c r="C36" s="256"/>
      <c r="D36" s="256"/>
      <c r="E36" s="256"/>
      <c r="F36" s="254">
        <f>'9.  melléklet Hivatal'!F103</f>
        <v>0</v>
      </c>
      <c r="G36" s="494"/>
      <c r="H36" s="234"/>
    </row>
    <row r="37" spans="1:8" s="255" customFormat="1" ht="18" customHeight="1" x14ac:dyDescent="0.2">
      <c r="A37" s="267" t="s">
        <v>44</v>
      </c>
      <c r="B37" s="259" t="s">
        <v>45</v>
      </c>
      <c r="C37" s="256">
        <f>C38</f>
        <v>0</v>
      </c>
      <c r="D37" s="256"/>
      <c r="E37" s="256"/>
      <c r="F37" s="254">
        <f>'9.  melléklet Hivatal'!F104</f>
        <v>0</v>
      </c>
      <c r="G37" s="494"/>
      <c r="H37" s="234"/>
    </row>
    <row r="38" spans="1:8" s="255" customFormat="1" ht="22.35" customHeight="1" x14ac:dyDescent="0.2">
      <c r="A38" s="72"/>
      <c r="B38" s="253" t="s">
        <v>181</v>
      </c>
      <c r="C38" s="256"/>
      <c r="D38" s="256"/>
      <c r="E38" s="256"/>
      <c r="F38" s="254">
        <f>'9.  melléklet Hivatal'!F105</f>
        <v>0</v>
      </c>
      <c r="G38" s="494"/>
      <c r="H38" s="234"/>
    </row>
    <row r="39" spans="1:8" s="255" customFormat="1" ht="26.65" customHeight="1" x14ac:dyDescent="0.2">
      <c r="A39" s="267" t="s">
        <v>47</v>
      </c>
      <c r="B39" s="259" t="s">
        <v>48</v>
      </c>
      <c r="C39" s="258">
        <f>C40+C41</f>
        <v>76816</v>
      </c>
      <c r="D39" s="258">
        <f>D40+D41</f>
        <v>0</v>
      </c>
      <c r="E39" s="258">
        <f>E40+E41</f>
        <v>76816</v>
      </c>
      <c r="F39" s="258">
        <f>F40+F41</f>
        <v>0</v>
      </c>
      <c r="G39" s="494"/>
      <c r="H39" s="234"/>
    </row>
    <row r="40" spans="1:8" s="255" customFormat="1" ht="54" x14ac:dyDescent="0.2">
      <c r="A40" s="72"/>
      <c r="B40" s="264" t="s">
        <v>182</v>
      </c>
      <c r="C40" s="256">
        <v>1013</v>
      </c>
      <c r="D40" s="256">
        <v>0</v>
      </c>
      <c r="E40" s="256">
        <v>1013</v>
      </c>
      <c r="F40" s="254">
        <f>'9.  melléklet Hivatal'!F107</f>
        <v>0</v>
      </c>
      <c r="G40" s="494"/>
      <c r="H40" s="234"/>
    </row>
    <row r="41" spans="1:8" s="255" customFormat="1" ht="36" x14ac:dyDescent="0.2">
      <c r="A41" s="72"/>
      <c r="B41" s="264" t="s">
        <v>183</v>
      </c>
      <c r="C41" s="256">
        <v>75803</v>
      </c>
      <c r="D41" s="256">
        <v>0</v>
      </c>
      <c r="E41" s="256">
        <v>75803</v>
      </c>
      <c r="F41" s="254">
        <f>'9.  melléklet Hivatal'!F108</f>
        <v>0</v>
      </c>
      <c r="G41" s="494"/>
      <c r="H41" s="234"/>
    </row>
    <row r="42" spans="1:8" s="255" customFormat="1" ht="41.65" customHeight="1" x14ac:dyDescent="0.2">
      <c r="A42" s="72"/>
      <c r="B42" s="259" t="s">
        <v>51</v>
      </c>
      <c r="C42" s="258">
        <f>C9+C16+C21+C23+C28+C34+C37+C39</f>
        <v>1212579</v>
      </c>
      <c r="D42" s="258">
        <f>D9+D16+D21+D23+D28+D34+D37+D39</f>
        <v>829738</v>
      </c>
      <c r="E42" s="258">
        <f>E9+E16+E21+E23+E28+E34+E37+E39</f>
        <v>203764</v>
      </c>
      <c r="F42" s="258">
        <f>F9+F16+F21+F23+F28+F34+F37+F39</f>
        <v>179077</v>
      </c>
      <c r="G42" s="494"/>
      <c r="H42" s="234"/>
    </row>
    <row r="43" spans="1:8" s="255" customFormat="1" ht="18.75" x14ac:dyDescent="0.2">
      <c r="A43" s="267" t="s">
        <v>52</v>
      </c>
      <c r="B43" s="259" t="s">
        <v>395</v>
      </c>
      <c r="C43" s="254">
        <f>54174+27793</f>
        <v>81967</v>
      </c>
      <c r="D43" s="254">
        <v>45805</v>
      </c>
      <c r="E43" s="256">
        <f>C43-D43</f>
        <v>36162</v>
      </c>
      <c r="F43" s="254">
        <f>'9.  melléklet Hivatal'!F110</f>
        <v>0</v>
      </c>
      <c r="G43" s="494"/>
      <c r="H43" s="234"/>
    </row>
    <row r="44" spans="1:8" s="255" customFormat="1" ht="36" x14ac:dyDescent="0.2">
      <c r="A44" s="267" t="s">
        <v>53</v>
      </c>
      <c r="B44" s="259" t="s">
        <v>54</v>
      </c>
      <c r="C44" s="256">
        <f>'1_A melléklet'!C32</f>
        <v>186228</v>
      </c>
      <c r="D44" s="256">
        <v>184228</v>
      </c>
      <c r="E44" s="256">
        <v>4000</v>
      </c>
      <c r="F44" s="254">
        <f>'9.  melléklet Hivatal'!F111</f>
        <v>0</v>
      </c>
      <c r="G44" s="494"/>
      <c r="H44" s="234"/>
    </row>
    <row r="45" spans="1:8" s="255" customFormat="1" ht="36" x14ac:dyDescent="0.2">
      <c r="A45" s="267" t="s">
        <v>55</v>
      </c>
      <c r="B45" s="259" t="s">
        <v>56</v>
      </c>
      <c r="C45" s="256">
        <f>'1_B_MELLÉKLET'!C16</f>
        <v>153772</v>
      </c>
      <c r="D45" s="256"/>
      <c r="E45" s="256">
        <v>151772</v>
      </c>
      <c r="F45" s="254">
        <f>'9.  melléklet Hivatal'!F112</f>
        <v>0</v>
      </c>
      <c r="G45" s="494"/>
      <c r="H45" s="234"/>
    </row>
    <row r="46" spans="1:8" s="255" customFormat="1" ht="18.75" x14ac:dyDescent="0.2">
      <c r="A46" s="72"/>
      <c r="B46" s="259" t="s">
        <v>57</v>
      </c>
      <c r="C46" s="258">
        <f>C43+C44+C45</f>
        <v>421967</v>
      </c>
      <c r="D46" s="258">
        <f>D43+D44+D45</f>
        <v>230033</v>
      </c>
      <c r="E46" s="258">
        <f>E43+E44+E45</f>
        <v>191934</v>
      </c>
      <c r="F46" s="258">
        <f>F43+F44+F45</f>
        <v>0</v>
      </c>
      <c r="G46" s="494"/>
      <c r="H46" s="234"/>
    </row>
    <row r="47" spans="1:8" s="255" customFormat="1" ht="15" customHeight="1" x14ac:dyDescent="0.2">
      <c r="A47" s="72"/>
      <c r="B47" s="249" t="s">
        <v>60</v>
      </c>
      <c r="C47" s="258">
        <f>C42+C46</f>
        <v>1634546</v>
      </c>
      <c r="D47" s="258">
        <f>D42+D46</f>
        <v>1059771</v>
      </c>
      <c r="E47" s="258">
        <f>E42+E46</f>
        <v>395698</v>
      </c>
      <c r="F47" s="258">
        <f>F42+F46</f>
        <v>179077</v>
      </c>
      <c r="G47" s="494"/>
      <c r="H47" s="234"/>
    </row>
    <row r="48" spans="1:8" ht="18.75" x14ac:dyDescent="0.2">
      <c r="A48" s="268"/>
      <c r="B48" s="269"/>
      <c r="C48" s="270"/>
      <c r="D48"/>
      <c r="E48"/>
      <c r="F48" s="254">
        <f>'9.  melléklet Hivatal'!F115</f>
        <v>0</v>
      </c>
      <c r="G48" s="494"/>
      <c r="H48" s="234"/>
    </row>
    <row r="49" spans="1:8" s="246" customFormat="1" ht="19.7" customHeight="1" x14ac:dyDescent="0.2">
      <c r="A49" s="86"/>
      <c r="B49" s="86"/>
      <c r="C49" s="253"/>
      <c r="D49" s="498" t="s">
        <v>371</v>
      </c>
      <c r="E49" s="498"/>
      <c r="F49" s="498">
        <f>'9.  melléklet Hivatal'!F116</f>
        <v>0</v>
      </c>
      <c r="G49" s="494"/>
      <c r="H49" s="234"/>
    </row>
    <row r="50" spans="1:8" s="251" customFormat="1" ht="56.25" customHeight="1" x14ac:dyDescent="0.2">
      <c r="A50" s="271"/>
      <c r="B50" s="271" t="s">
        <v>184</v>
      </c>
      <c r="C50" s="248" t="s">
        <v>8</v>
      </c>
      <c r="D50" s="10" t="s">
        <v>62</v>
      </c>
      <c r="E50" s="10" t="s">
        <v>63</v>
      </c>
      <c r="F50" s="10" t="s">
        <v>64</v>
      </c>
      <c r="G50" s="494"/>
      <c r="H50" s="234"/>
    </row>
    <row r="51" spans="1:8" ht="18.75" x14ac:dyDescent="0.2">
      <c r="A51" s="70" t="s">
        <v>11</v>
      </c>
      <c r="B51" s="272" t="s">
        <v>65</v>
      </c>
      <c r="C51" s="250">
        <f>C52+C53+C54+C57+C58</f>
        <v>528269</v>
      </c>
      <c r="D51" s="250">
        <f>D52+D53+D54+D57+D58</f>
        <v>504508</v>
      </c>
      <c r="E51" s="250">
        <f>E52+E53+E54+E57+E58</f>
        <v>23761</v>
      </c>
      <c r="F51" s="254">
        <f>'9.  melléklet Hivatal'!F118</f>
        <v>0</v>
      </c>
      <c r="G51" s="494"/>
      <c r="H51" s="234"/>
    </row>
    <row r="52" spans="1:8" ht="18.75" x14ac:dyDescent="0.2">
      <c r="A52" s="79"/>
      <c r="B52" s="273" t="s">
        <v>66</v>
      </c>
      <c r="C52" s="256">
        <v>121969</v>
      </c>
      <c r="D52" s="256">
        <f>C52-E52</f>
        <v>113452</v>
      </c>
      <c r="E52" s="256">
        <f>5569+2948</f>
        <v>8517</v>
      </c>
      <c r="F52" s="254"/>
      <c r="G52" s="494"/>
      <c r="H52" s="234"/>
    </row>
    <row r="53" spans="1:8" ht="45.95" customHeight="1" x14ac:dyDescent="0.2">
      <c r="A53" s="72"/>
      <c r="B53" s="274" t="s">
        <v>67</v>
      </c>
      <c r="C53" s="256">
        <v>19075</v>
      </c>
      <c r="D53" s="256">
        <f>C53-E53</f>
        <v>17923</v>
      </c>
      <c r="E53" s="256">
        <f>228+924</f>
        <v>1152</v>
      </c>
      <c r="F53" s="254">
        <f>'9.  melléklet Hivatal'!F120</f>
        <v>0</v>
      </c>
      <c r="G53" s="494"/>
      <c r="H53" s="234"/>
    </row>
    <row r="54" spans="1:8" ht="22.35" customHeight="1" x14ac:dyDescent="0.2">
      <c r="A54" s="72"/>
      <c r="B54" s="274" t="s">
        <v>68</v>
      </c>
      <c r="C54" s="256">
        <v>321962</v>
      </c>
      <c r="D54" s="256">
        <f>C54-E54</f>
        <v>319539</v>
      </c>
      <c r="E54" s="256">
        <v>2423</v>
      </c>
      <c r="F54" s="254">
        <f>'9.  melléklet Hivatal'!F121</f>
        <v>0</v>
      </c>
      <c r="G54" s="494"/>
      <c r="H54" s="234"/>
    </row>
    <row r="55" spans="1:8" ht="36" x14ac:dyDescent="0.2">
      <c r="A55" s="72"/>
      <c r="B55" s="274" t="s">
        <v>69</v>
      </c>
      <c r="C55" s="256"/>
      <c r="D55" s="256">
        <f t="shared" ref="D55:D81" si="0">C55-E55</f>
        <v>0</v>
      </c>
      <c r="E55" s="256"/>
      <c r="F55" s="254">
        <f>'9.  melléklet Hivatal'!F122</f>
        <v>0</v>
      </c>
      <c r="G55" s="494"/>
      <c r="H55" s="234"/>
    </row>
    <row r="56" spans="1:8" ht="18.75" x14ac:dyDescent="0.2">
      <c r="A56" s="72"/>
      <c r="B56" s="274" t="s">
        <v>70</v>
      </c>
      <c r="C56" s="256"/>
      <c r="D56" s="256">
        <f t="shared" si="0"/>
        <v>0</v>
      </c>
      <c r="E56" s="256"/>
      <c r="F56" s="254">
        <f>'9.  melléklet Hivatal'!F123</f>
        <v>0</v>
      </c>
      <c r="G56" s="494"/>
      <c r="H56" s="234"/>
    </row>
    <row r="57" spans="1:8" ht="18.75" x14ac:dyDescent="0.2">
      <c r="A57" s="72"/>
      <c r="B57" s="274" t="s">
        <v>71</v>
      </c>
      <c r="C57" s="256">
        <v>31940</v>
      </c>
      <c r="D57" s="256">
        <f t="shared" si="0"/>
        <v>31940</v>
      </c>
      <c r="E57" s="256"/>
      <c r="F57" s="254">
        <f>'9.  melléklet Hivatal'!F124</f>
        <v>0</v>
      </c>
      <c r="G57" s="494"/>
      <c r="H57" s="234"/>
    </row>
    <row r="58" spans="1:8" ht="18.75" x14ac:dyDescent="0.2">
      <c r="A58" s="72"/>
      <c r="B58" s="274" t="s">
        <v>72</v>
      </c>
      <c r="C58" s="258">
        <f>C59+C61</f>
        <v>33323</v>
      </c>
      <c r="D58" s="258">
        <f>D59+D61</f>
        <v>21654</v>
      </c>
      <c r="E58" s="258">
        <f>E59+E61</f>
        <v>11669</v>
      </c>
      <c r="F58" s="254">
        <f>'9.  melléklet Hivatal'!F125</f>
        <v>0</v>
      </c>
      <c r="G58" s="494"/>
      <c r="H58" s="234"/>
    </row>
    <row r="59" spans="1:8" ht="18.75" x14ac:dyDescent="0.2">
      <c r="A59" s="72"/>
      <c r="B59" s="274" t="s">
        <v>73</v>
      </c>
      <c r="C59" s="256">
        <v>20070</v>
      </c>
      <c r="D59" s="256">
        <f t="shared" si="0"/>
        <v>20070</v>
      </c>
      <c r="E59" s="256"/>
      <c r="F59" s="254">
        <f>'9.  melléklet Hivatal'!F126</f>
        <v>0</v>
      </c>
      <c r="G59" s="494"/>
      <c r="H59" s="234"/>
    </row>
    <row r="60" spans="1:8" ht="36" x14ac:dyDescent="0.2">
      <c r="A60" s="72"/>
      <c r="B60" s="274" t="s">
        <v>74</v>
      </c>
      <c r="C60"/>
      <c r="D60" s="256">
        <f t="shared" si="0"/>
        <v>0</v>
      </c>
      <c r="E60" s="256"/>
      <c r="F60" s="254">
        <f>'9.  melléklet Hivatal'!F127</f>
        <v>0</v>
      </c>
      <c r="G60" s="494"/>
      <c r="H60" s="234"/>
    </row>
    <row r="61" spans="1:8" ht="36" x14ac:dyDescent="0.2">
      <c r="A61" s="72"/>
      <c r="B61" s="274" t="s">
        <v>75</v>
      </c>
      <c r="C61" s="256">
        <f>'17. melléklet'!B23</f>
        <v>13253</v>
      </c>
      <c r="D61" s="256">
        <f t="shared" si="0"/>
        <v>1584</v>
      </c>
      <c r="E61" s="256">
        <v>11669</v>
      </c>
      <c r="F61" s="254">
        <f>'9.  melléklet Hivatal'!F128</f>
        <v>0</v>
      </c>
      <c r="G61" s="494"/>
      <c r="H61" s="234"/>
    </row>
    <row r="62" spans="1:8" ht="12" customHeight="1" x14ac:dyDescent="0.25">
      <c r="A62" s="72"/>
      <c r="B62" s="275"/>
      <c r="C62" s="256"/>
      <c r="D62" s="256">
        <f t="shared" si="0"/>
        <v>0</v>
      </c>
      <c r="E62" s="265"/>
      <c r="F62" s="254">
        <f>'9.  melléklet Hivatal'!F129</f>
        <v>0</v>
      </c>
      <c r="G62" s="494"/>
      <c r="H62" s="234"/>
    </row>
    <row r="63" spans="1:8" s="251" customFormat="1" ht="18.75" x14ac:dyDescent="0.2">
      <c r="A63" s="70" t="s">
        <v>19</v>
      </c>
      <c r="B63" s="272" t="s">
        <v>76</v>
      </c>
      <c r="C63" s="250">
        <f>C64+C67+C68+C71</f>
        <v>391937</v>
      </c>
      <c r="D63" s="250">
        <f>D64+D67+D68+D71</f>
        <v>20000</v>
      </c>
      <c r="E63" s="250">
        <f>E64+E67+E68+E71</f>
        <v>371937</v>
      </c>
      <c r="F63" s="254">
        <f>'9.  melléklet Hivatal'!F130</f>
        <v>0</v>
      </c>
      <c r="G63" s="494"/>
      <c r="H63" s="234"/>
    </row>
    <row r="64" spans="1:8" s="251" customFormat="1" ht="29.1" customHeight="1" x14ac:dyDescent="0.2">
      <c r="A64" s="79"/>
      <c r="B64" s="128" t="s">
        <v>77</v>
      </c>
      <c r="C64" s="256">
        <f>'4_.melléklet'!C20</f>
        <v>346937</v>
      </c>
      <c r="D64" s="256">
        <f t="shared" si="0"/>
        <v>0</v>
      </c>
      <c r="E64" s="256">
        <f>'4_.melléklet'!C20</f>
        <v>346937</v>
      </c>
      <c r="F64" s="254">
        <f>'9.  melléklet Hivatal'!F131</f>
        <v>0</v>
      </c>
      <c r="G64" s="494"/>
      <c r="H64" s="234"/>
    </row>
    <row r="65" spans="1:10" s="251" customFormat="1" ht="36" x14ac:dyDescent="0.2">
      <c r="A65" s="79"/>
      <c r="B65" s="274" t="s">
        <v>185</v>
      </c>
      <c r="C65" s="256"/>
      <c r="D65" s="256">
        <f t="shared" si="0"/>
        <v>0</v>
      </c>
      <c r="E65" s="256"/>
      <c r="F65" s="254">
        <f>'9.  melléklet Hivatal'!F132</f>
        <v>0</v>
      </c>
      <c r="G65" s="494"/>
      <c r="H65" s="234"/>
    </row>
    <row r="66" spans="1:10" ht="36" x14ac:dyDescent="0.2">
      <c r="A66" s="79"/>
      <c r="B66" s="274" t="s">
        <v>186</v>
      </c>
      <c r="C66" s="256"/>
      <c r="D66" s="256">
        <f t="shared" si="0"/>
        <v>0</v>
      </c>
      <c r="E66" s="257"/>
      <c r="F66" s="254">
        <f>'9.  melléklet Hivatal'!F133</f>
        <v>0</v>
      </c>
      <c r="G66" s="494"/>
      <c r="H66" s="234"/>
    </row>
    <row r="67" spans="1:10" ht="18.75" x14ac:dyDescent="0.2">
      <c r="A67" s="72"/>
      <c r="B67" s="274" t="s">
        <v>80</v>
      </c>
      <c r="C67" s="256">
        <f>'4_.melléklet'!C8</f>
        <v>25000</v>
      </c>
      <c r="D67" s="256">
        <f t="shared" si="0"/>
        <v>0</v>
      </c>
      <c r="E67" s="256">
        <f>'4_.melléklet'!C8</f>
        <v>25000</v>
      </c>
      <c r="F67" s="254">
        <f>'9.  melléklet Hivatal'!F134</f>
        <v>0</v>
      </c>
      <c r="G67" s="494"/>
      <c r="H67" s="234"/>
    </row>
    <row r="68" spans="1:10" s="251" customFormat="1" ht="18.75" x14ac:dyDescent="0.2">
      <c r="A68" s="72"/>
      <c r="B68" s="274" t="s">
        <v>101</v>
      </c>
      <c r="C68" s="256"/>
      <c r="D68" s="256">
        <f t="shared" si="0"/>
        <v>0</v>
      </c>
      <c r="E68" s="262"/>
      <c r="F68" s="254">
        <f>'9.  melléklet Hivatal'!F135</f>
        <v>0</v>
      </c>
      <c r="G68" s="494"/>
      <c r="H68" s="234"/>
    </row>
    <row r="69" spans="1:10" ht="36" x14ac:dyDescent="0.2">
      <c r="A69" s="72"/>
      <c r="B69" s="274" t="s">
        <v>82</v>
      </c>
      <c r="C69" s="256"/>
      <c r="D69" s="256">
        <f t="shared" si="0"/>
        <v>0</v>
      </c>
      <c r="E69" s="262"/>
      <c r="F69" s="254">
        <f>'9.  melléklet Hivatal'!F136</f>
        <v>0</v>
      </c>
      <c r="G69" s="494"/>
      <c r="H69" s="234"/>
      <c r="J69" s="276"/>
    </row>
    <row r="70" spans="1:10" ht="36" x14ac:dyDescent="0.2">
      <c r="A70" s="72"/>
      <c r="B70" s="274" t="s">
        <v>83</v>
      </c>
      <c r="C70" s="256"/>
      <c r="D70" s="256">
        <f t="shared" si="0"/>
        <v>0</v>
      </c>
      <c r="E70" s="262"/>
      <c r="F70" s="254">
        <f>'9.  melléklet Hivatal'!F137</f>
        <v>0</v>
      </c>
      <c r="G70" s="494"/>
      <c r="H70" s="234"/>
      <c r="J70" s="276"/>
    </row>
    <row r="71" spans="1:10" ht="18.75" x14ac:dyDescent="0.2">
      <c r="A71" s="72"/>
      <c r="B71" s="274" t="s">
        <v>84</v>
      </c>
      <c r="C71" s="256">
        <v>20000</v>
      </c>
      <c r="D71" s="256">
        <v>20000</v>
      </c>
      <c r="E71" s="256"/>
      <c r="F71" s="254">
        <f>'9.  melléklet Hivatal'!F138</f>
        <v>0</v>
      </c>
      <c r="G71" s="494"/>
      <c r="H71" s="234"/>
    </row>
    <row r="72" spans="1:10" s="251" customFormat="1" ht="12" customHeight="1" x14ac:dyDescent="0.2">
      <c r="A72" s="233"/>
      <c r="B72" s="277"/>
      <c r="C72" s="278"/>
      <c r="D72" s="256">
        <f t="shared" si="0"/>
        <v>0</v>
      </c>
      <c r="E72" s="278"/>
      <c r="F72" s="254">
        <f>'9.  melléklet Hivatal'!F139</f>
        <v>0</v>
      </c>
      <c r="G72" s="494"/>
      <c r="H72" s="234"/>
    </row>
    <row r="73" spans="1:10" s="251" customFormat="1" ht="18.75" x14ac:dyDescent="0.2">
      <c r="A73" s="70"/>
      <c r="B73" s="279" t="s">
        <v>85</v>
      </c>
      <c r="C73" s="250">
        <f>C51+C63</f>
        <v>920206</v>
      </c>
      <c r="D73" s="250">
        <f>D51+D63</f>
        <v>524508</v>
      </c>
      <c r="E73" s="250">
        <f>E51+E63</f>
        <v>395698</v>
      </c>
      <c r="F73" s="254">
        <f>'9.  melléklet Hivatal'!F140</f>
        <v>0</v>
      </c>
      <c r="G73" s="494"/>
      <c r="H73" s="234"/>
    </row>
    <row r="74" spans="1:10" s="251" customFormat="1" ht="12" customHeight="1" x14ac:dyDescent="0.2">
      <c r="A74" s="70"/>
      <c r="B74" s="279"/>
      <c r="C74" s="280"/>
      <c r="D74" s="256">
        <f t="shared" si="0"/>
        <v>0</v>
      </c>
      <c r="E74" s="262"/>
      <c r="F74" s="254">
        <f>'9.  melléklet Hivatal'!F141</f>
        <v>0</v>
      </c>
      <c r="G74" s="494"/>
      <c r="H74" s="234"/>
    </row>
    <row r="75" spans="1:10" s="251" customFormat="1" ht="18.75" x14ac:dyDescent="0.2">
      <c r="A75" s="70" t="s">
        <v>25</v>
      </c>
      <c r="B75" s="272" t="s">
        <v>86</v>
      </c>
      <c r="C75" s="250">
        <f>C76+C77</f>
        <v>714340</v>
      </c>
      <c r="D75" s="250">
        <f>D76+D77</f>
        <v>535263</v>
      </c>
      <c r="E75" s="250">
        <f>E76+E77</f>
        <v>0</v>
      </c>
      <c r="F75" s="250">
        <f>F76+F77</f>
        <v>179077</v>
      </c>
      <c r="G75" s="494"/>
      <c r="H75" s="234"/>
    </row>
    <row r="76" spans="1:10" s="251" customFormat="1" ht="18.75" x14ac:dyDescent="0.2">
      <c r="A76" s="79"/>
      <c r="B76" s="273" t="s">
        <v>396</v>
      </c>
      <c r="C76" s="254">
        <f>27793+1189</f>
        <v>28982</v>
      </c>
      <c r="D76" s="256">
        <f t="shared" si="0"/>
        <v>28982</v>
      </c>
      <c r="E76" s="254"/>
      <c r="F76" s="254">
        <f>'9.  melléklet Hivatal'!F143</f>
        <v>0</v>
      </c>
      <c r="G76" s="494"/>
      <c r="H76" s="234"/>
    </row>
    <row r="77" spans="1:10" ht="36" x14ac:dyDescent="0.2">
      <c r="A77" s="72"/>
      <c r="B77" s="273" t="s">
        <v>59</v>
      </c>
      <c r="C77" s="256">
        <f>'9.  melléklet Hivatal'!C42+'10. melléklet Isaszegi Héts'!C42+'11.  melléklet Isaszegi Bóbi'!C42+'12. mell. Isaszegi Humánszol'!C42+'13.  mellékletMűvelődési ház'!C42+'14. melléklet Könyvtár'!C42+'15.melléklet IVÜSZ'!C42+'16. melléklet Bölcsőde'!C42</f>
        <v>685358</v>
      </c>
      <c r="D77" s="256">
        <f>C77-F77</f>
        <v>506281</v>
      </c>
      <c r="E77" s="256">
        <f>'9.  melléklet Hivatal'!E42+'10. melléklet Isaszegi Héts'!E42+'11.  melléklet Isaszegi Bóbi'!E42+'12. mell. Isaszegi Humánszol'!E42+'13.  mellékletMűvelődési ház'!E42+'14. melléklet Könyvtár'!E42+'15.melléklet IVÜSZ'!E42+'12. mell. Isaszegi Humánszol'!E130</f>
        <v>0</v>
      </c>
      <c r="F77" s="256">
        <f>'9.  melléklet Hivatal'!F42+'10. melléklet Isaszegi Héts'!F42+'11.  melléklet Isaszegi Bóbi'!F42+'12. mell. Isaszegi Humánszol'!F42+'13.  mellékletMűvelődési ház'!F42+'14. melléklet Könyvtár'!F42+'15.melléklet IVÜSZ'!F42+'12. mell. Isaszegi Humánszol'!F130</f>
        <v>179077</v>
      </c>
      <c r="G77" s="494"/>
      <c r="H77" s="234"/>
    </row>
    <row r="78" spans="1:10" ht="20.100000000000001" customHeight="1" x14ac:dyDescent="0.2">
      <c r="A78" s="84"/>
      <c r="B78" s="281" t="s">
        <v>187</v>
      </c>
      <c r="C78" s="250">
        <f>C51+C63+C75</f>
        <v>1634546</v>
      </c>
      <c r="D78" s="250">
        <f>D51+D63+D75</f>
        <v>1059771</v>
      </c>
      <c r="E78" s="250">
        <f>E51+E63+E75</f>
        <v>395698</v>
      </c>
      <c r="F78" s="250">
        <f>F51+F63+F75</f>
        <v>179077</v>
      </c>
      <c r="G78" s="246"/>
    </row>
    <row r="79" spans="1:10" ht="17.25" customHeight="1" x14ac:dyDescent="0.2">
      <c r="A79" s="86"/>
      <c r="B79" s="282" t="s">
        <v>188</v>
      </c>
      <c r="C79" s="256">
        <f>C78-C77</f>
        <v>949188</v>
      </c>
      <c r="D79" s="256">
        <f t="shared" si="0"/>
        <v>553490</v>
      </c>
      <c r="E79" s="256">
        <f>E78-E77</f>
        <v>395698</v>
      </c>
      <c r="F79" s="256">
        <f>F78-F77</f>
        <v>0</v>
      </c>
      <c r="G79" s="246"/>
    </row>
    <row r="80" spans="1:10" ht="18.75" x14ac:dyDescent="0.2">
      <c r="A80" s="88"/>
      <c r="B80" s="283" t="s">
        <v>89</v>
      </c>
      <c r="C80" s="284">
        <v>14</v>
      </c>
      <c r="D80" s="284">
        <f t="shared" si="0"/>
        <v>12</v>
      </c>
      <c r="E80" s="284">
        <v>2</v>
      </c>
      <c r="F80" s="254">
        <f>'9.  melléklet Hivatal'!F147</f>
        <v>0</v>
      </c>
      <c r="G80" s="246"/>
    </row>
    <row r="81" spans="1:7" ht="18.75" x14ac:dyDescent="0.2">
      <c r="A81" s="88"/>
      <c r="B81" s="283" t="s">
        <v>90</v>
      </c>
      <c r="C81" s="284">
        <v>6</v>
      </c>
      <c r="D81" s="256">
        <f t="shared" si="0"/>
        <v>0</v>
      </c>
      <c r="E81" s="284">
        <v>6</v>
      </c>
      <c r="F81" s="254">
        <f>'9.  melléklet Hivatal'!F148</f>
        <v>0</v>
      </c>
      <c r="G81" s="246"/>
    </row>
    <row r="82" spans="1:7" ht="18.75" x14ac:dyDescent="0.2">
      <c r="B82" s="277"/>
      <c r="C82" s="285">
        <f>C47-C78</f>
        <v>0</v>
      </c>
      <c r="D82" s="285">
        <f>D47-D78</f>
        <v>0</v>
      </c>
      <c r="E82" s="285">
        <f>E47-E78</f>
        <v>0</v>
      </c>
      <c r="F82" s="285">
        <f>F47-F78</f>
        <v>0</v>
      </c>
      <c r="G82" s="246"/>
    </row>
    <row r="83" spans="1:7" ht="18.75" x14ac:dyDescent="0.2">
      <c r="B83" s="277" t="s">
        <v>189</v>
      </c>
      <c r="C83" s="233" t="s">
        <v>1</v>
      </c>
      <c r="D83" s="255"/>
      <c r="E83" s="255"/>
      <c r="F83" s="255"/>
    </row>
    <row r="84" spans="1:7" ht="18.75" x14ac:dyDescent="0.2">
      <c r="A84" s="233" t="s">
        <v>190</v>
      </c>
      <c r="B84" s="277"/>
      <c r="D84" s="255"/>
      <c r="E84" s="255"/>
      <c r="F84" s="255"/>
    </row>
    <row r="85" spans="1:7" ht="18.75" x14ac:dyDescent="0.2">
      <c r="A85" s="233">
        <v>2</v>
      </c>
      <c r="B85" s="277" t="s">
        <v>191</v>
      </c>
      <c r="C85" s="285">
        <v>196</v>
      </c>
      <c r="D85" s="255"/>
      <c r="E85" s="255"/>
      <c r="F85" s="255"/>
    </row>
    <row r="86" spans="1:7" ht="18.75" x14ac:dyDescent="0.2">
      <c r="B86" s="277" t="s">
        <v>411</v>
      </c>
      <c r="C86" s="285">
        <f>C85*0.305</f>
        <v>59.78</v>
      </c>
      <c r="D86" s="255"/>
      <c r="E86" s="255"/>
      <c r="F86" s="255"/>
    </row>
    <row r="87" spans="1:7" ht="18.75" x14ac:dyDescent="0.2">
      <c r="A87" s="286" t="s">
        <v>192</v>
      </c>
      <c r="B87" s="277" t="s">
        <v>193</v>
      </c>
      <c r="C87" s="233">
        <f>330</f>
        <v>330</v>
      </c>
      <c r="D87" s="255"/>
      <c r="E87" s="255"/>
      <c r="F87" s="255"/>
    </row>
    <row r="88" spans="1:7" ht="18.75" x14ac:dyDescent="0.2">
      <c r="A88" s="286"/>
      <c r="B88" s="277" t="s">
        <v>412</v>
      </c>
      <c r="C88" s="285">
        <f>C87*0.305</f>
        <v>100.64999999999999</v>
      </c>
      <c r="D88" s="255"/>
      <c r="E88" s="255"/>
      <c r="F88" s="255"/>
    </row>
    <row r="89" spans="1:7" ht="18.75" x14ac:dyDescent="0.2">
      <c r="A89" s="287">
        <v>4</v>
      </c>
      <c r="B89" s="277" t="s">
        <v>194</v>
      </c>
      <c r="C89" s="285">
        <v>393</v>
      </c>
      <c r="D89" s="255"/>
      <c r="E89" s="255"/>
      <c r="F89" s="255"/>
    </row>
    <row r="90" spans="1:7" ht="18.75" x14ac:dyDescent="0.2">
      <c r="B90" s="277" t="s">
        <v>411</v>
      </c>
      <c r="C90" s="285">
        <f>C89*0.305</f>
        <v>119.86499999999999</v>
      </c>
      <c r="D90" s="255"/>
      <c r="E90" s="255"/>
      <c r="F90" s="255"/>
    </row>
    <row r="91" spans="1:7" ht="18.75" x14ac:dyDescent="0.2">
      <c r="A91" s="287" t="s">
        <v>195</v>
      </c>
      <c r="B91" s="277" t="s">
        <v>196</v>
      </c>
      <c r="C91" s="233">
        <v>216</v>
      </c>
      <c r="D91" s="255"/>
      <c r="E91" s="255"/>
      <c r="F91" s="255"/>
    </row>
    <row r="92" spans="1:7" ht="18.75" x14ac:dyDescent="0.2">
      <c r="B92" s="277" t="s">
        <v>410</v>
      </c>
      <c r="C92" s="285">
        <f>C91*0.305</f>
        <v>65.88</v>
      </c>
      <c r="D92" s="255"/>
      <c r="E92" s="255"/>
      <c r="F92" s="255"/>
    </row>
    <row r="93" spans="1:7" ht="18.75" x14ac:dyDescent="0.2">
      <c r="A93" s="288">
        <v>13</v>
      </c>
      <c r="B93" s="289" t="s">
        <v>197</v>
      </c>
      <c r="C93" s="290">
        <f>SUM(C85:C92)</f>
        <v>1481.1749999999997</v>
      </c>
      <c r="D93" s="255"/>
      <c r="E93" s="255"/>
      <c r="F93" s="255"/>
    </row>
    <row r="94" spans="1:7" x14ac:dyDescent="0.2">
      <c r="B94" s="277"/>
    </row>
    <row r="95" spans="1:7" ht="36" x14ac:dyDescent="0.2">
      <c r="B95" s="277" t="s">
        <v>198</v>
      </c>
      <c r="C95" s="285">
        <f>C87+C89+C91+C85</f>
        <v>1135</v>
      </c>
    </row>
    <row r="96" spans="1:7" ht="36" x14ac:dyDescent="0.2">
      <c r="B96" s="277" t="s">
        <v>199</v>
      </c>
      <c r="C96" s="285">
        <f>C88+C90+C92+C86</f>
        <v>346.17499999999995</v>
      </c>
    </row>
    <row r="97" spans="2:3" x14ac:dyDescent="0.2">
      <c r="B97" s="289" t="s">
        <v>197</v>
      </c>
      <c r="C97" s="290">
        <f>SUM(C95:C96)</f>
        <v>1481.175</v>
      </c>
    </row>
  </sheetData>
  <sheetProtection selectLockedCells="1" selectUnlockedCells="1"/>
  <mergeCells count="2">
    <mergeCell ref="D7:F7"/>
    <mergeCell ref="D49:F49"/>
  </mergeCells>
  <pageMargins left="0.75" right="0.75" top="1" bottom="1" header="0.51180555555555551" footer="0.51180555555555551"/>
  <pageSetup paperSize="9" scale="39" firstPageNumber="0" orientation="portrait" horizontalDpi="300" verticalDpi="300" r:id="rId1"/>
  <headerFooter alignWithMargins="0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58" zoomScale="65" zoomScaleNormal="65" zoomScaleSheetLayoutView="65" workbookViewId="0">
      <selection activeCell="C1" sqref="C1"/>
    </sheetView>
  </sheetViews>
  <sheetFormatPr defaultRowHeight="18" x14ac:dyDescent="0.2"/>
  <cols>
    <col min="1" max="1" width="10.7109375" style="233" customWidth="1"/>
    <col min="2" max="2" width="61.7109375" style="233" customWidth="1"/>
    <col min="3" max="3" width="21.42578125" style="233" customWidth="1"/>
    <col min="4" max="4" width="15.42578125" style="233" customWidth="1"/>
    <col min="5" max="5" width="12.5703125" style="233" customWidth="1"/>
    <col min="6" max="6" width="16.140625" style="233" customWidth="1"/>
    <col min="7" max="16384" width="9.140625" style="233"/>
  </cols>
  <sheetData>
    <row r="1" spans="1:7" s="292" customFormat="1" ht="21" customHeight="1" x14ac:dyDescent="0.2">
      <c r="A1" s="235"/>
      <c r="B1" s="291"/>
      <c r="C1" s="236" t="s">
        <v>419</v>
      </c>
    </row>
    <row r="2" spans="1:7" s="295" customFormat="1" ht="25.5" customHeight="1" x14ac:dyDescent="0.2">
      <c r="A2" s="238"/>
      <c r="B2" s="239" t="s">
        <v>200</v>
      </c>
      <c r="C2" s="293" t="s">
        <v>201</v>
      </c>
      <c r="D2" s="294"/>
      <c r="E2" s="294"/>
      <c r="F2" s="294"/>
      <c r="G2" s="294"/>
    </row>
    <row r="3" spans="1:7" s="295" customFormat="1" ht="18.75" x14ac:dyDescent="0.2">
      <c r="A3" s="241"/>
      <c r="B3" s="239" t="s">
        <v>202</v>
      </c>
      <c r="C3" s="296"/>
      <c r="D3" s="294"/>
      <c r="E3" s="294"/>
      <c r="F3" s="294"/>
      <c r="G3" s="294"/>
    </row>
    <row r="4" spans="1:7" s="295" customFormat="1" ht="15.95" customHeight="1" x14ac:dyDescent="0.3">
      <c r="A4" s="243"/>
      <c r="B4" s="243"/>
      <c r="C4" s="244" t="s">
        <v>114</v>
      </c>
      <c r="D4" s="294"/>
      <c r="E4" s="294"/>
      <c r="F4" s="294"/>
      <c r="G4" s="294"/>
    </row>
    <row r="5" spans="1:7" ht="36" x14ac:dyDescent="0.2">
      <c r="A5" s="238"/>
      <c r="B5" s="245" t="s">
        <v>177</v>
      </c>
      <c r="C5" s="245" t="s">
        <v>178</v>
      </c>
      <c r="D5" s="294"/>
      <c r="E5" s="294"/>
      <c r="F5" s="294"/>
      <c r="G5" s="294"/>
    </row>
    <row r="6" spans="1:7" s="297" customFormat="1" ht="19.7" customHeight="1" x14ac:dyDescent="0.2">
      <c r="A6" s="238"/>
      <c r="B6" s="238"/>
      <c r="C6" s="238"/>
      <c r="D6" s="498" t="s">
        <v>371</v>
      </c>
      <c r="E6" s="498"/>
      <c r="F6" s="498"/>
      <c r="G6" s="233"/>
    </row>
    <row r="7" spans="1:7" s="297" customFormat="1" ht="70.7" customHeight="1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  <c r="G7" s="233"/>
    </row>
    <row r="8" spans="1:7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  <c r="G8" s="233"/>
    </row>
    <row r="9" spans="1:7" s="294" customFormat="1" ht="36" x14ac:dyDescent="0.2">
      <c r="A9" s="252"/>
      <c r="B9" s="253" t="s">
        <v>13</v>
      </c>
      <c r="C9" s="250"/>
      <c r="D9" s="278"/>
      <c r="E9" s="278"/>
      <c r="F9" s="278"/>
      <c r="G9" s="233"/>
    </row>
    <row r="10" spans="1:7" s="294" customFormat="1" ht="36" x14ac:dyDescent="0.2">
      <c r="A10" s="68"/>
      <c r="B10" s="253" t="s">
        <v>14</v>
      </c>
      <c r="C10" s="256"/>
      <c r="D10" s="298"/>
      <c r="E10" s="298"/>
      <c r="F10" s="298"/>
      <c r="G10" s="297"/>
    </row>
    <row r="11" spans="1:7" s="294" customFormat="1" ht="36" x14ac:dyDescent="0.2">
      <c r="A11" s="68"/>
      <c r="B11" s="253" t="s">
        <v>15</v>
      </c>
      <c r="C11" s="256"/>
      <c r="D11" s="299"/>
      <c r="E11" s="299"/>
      <c r="F11" s="299"/>
    </row>
    <row r="12" spans="1:7" s="294" customFormat="1" ht="36" x14ac:dyDescent="0.2">
      <c r="A12" s="68"/>
      <c r="B12" s="253" t="s">
        <v>16</v>
      </c>
      <c r="C12" s="256"/>
      <c r="D12" s="278"/>
      <c r="E12" s="278"/>
      <c r="F12" s="278"/>
      <c r="G12" s="233"/>
    </row>
    <row r="13" spans="1:7" s="294" customFormat="1" ht="18.75" x14ac:dyDescent="0.2">
      <c r="A13" s="68"/>
      <c r="B13" s="253" t="s">
        <v>91</v>
      </c>
      <c r="C13" s="256"/>
      <c r="D13" s="278"/>
      <c r="E13" s="278"/>
      <c r="F13" s="278"/>
      <c r="G13" s="233"/>
    </row>
    <row r="14" spans="1:7" s="294" customFormat="1" ht="18.75" x14ac:dyDescent="0.2">
      <c r="A14" s="68"/>
      <c r="B14" s="253" t="s">
        <v>18</v>
      </c>
      <c r="C14" s="256"/>
      <c r="D14" s="299"/>
      <c r="E14" s="299"/>
      <c r="F14" s="299"/>
    </row>
    <row r="15" spans="1:7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  <c r="G15" s="294"/>
    </row>
    <row r="16" spans="1:7" ht="36" x14ac:dyDescent="0.2">
      <c r="A16" s="252"/>
      <c r="B16" s="253" t="s">
        <v>21</v>
      </c>
      <c r="C16" s="250"/>
      <c r="D16" s="299"/>
      <c r="E16" s="299"/>
      <c r="F16" s="299"/>
      <c r="G16" s="294"/>
    </row>
    <row r="17" spans="1:7" s="294" customFormat="1" ht="36" x14ac:dyDescent="0.2">
      <c r="A17" s="68"/>
      <c r="B17" s="253" t="s">
        <v>22</v>
      </c>
      <c r="C17" s="256"/>
      <c r="D17" s="299"/>
      <c r="E17" s="299"/>
      <c r="F17" s="299"/>
    </row>
    <row r="18" spans="1:7" ht="40.5" x14ac:dyDescent="0.2">
      <c r="A18" s="68"/>
      <c r="B18" s="15" t="s">
        <v>390</v>
      </c>
      <c r="C18" s="256"/>
      <c r="D18" s="278"/>
      <c r="E18" s="278"/>
      <c r="F18" s="278"/>
    </row>
    <row r="19" spans="1:7" ht="30.75" customHeight="1" x14ac:dyDescent="0.2">
      <c r="A19" s="68"/>
      <c r="B19" s="253" t="s">
        <v>24</v>
      </c>
      <c r="C19" s="256"/>
      <c r="D19" s="278"/>
      <c r="E19" s="278"/>
      <c r="F19" s="278"/>
    </row>
    <row r="20" spans="1:7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</row>
    <row r="21" spans="1:7" ht="36" x14ac:dyDescent="0.2">
      <c r="A21" s="68"/>
      <c r="B21" s="260" t="s">
        <v>203</v>
      </c>
      <c r="C21" s="256"/>
      <c r="D21" s="278"/>
      <c r="E21" s="278"/>
      <c r="F21" s="278"/>
    </row>
    <row r="22" spans="1:7" x14ac:dyDescent="0.2">
      <c r="A22" s="263" t="s">
        <v>28</v>
      </c>
      <c r="B22" s="259" t="s">
        <v>29</v>
      </c>
      <c r="C22" s="258">
        <f>C23+C24+C25+C26</f>
        <v>0</v>
      </c>
      <c r="D22" s="256">
        <f>D23+D24+D25+D26</f>
        <v>0</v>
      </c>
      <c r="E22" s="256">
        <f>E23+E24+E25+E26</f>
        <v>0</v>
      </c>
      <c r="F22" s="258"/>
      <c r="G22" s="297"/>
    </row>
    <row r="23" spans="1:7" s="294" customFormat="1" ht="36" x14ac:dyDescent="0.2">
      <c r="A23" s="68"/>
      <c r="B23" s="264" t="s">
        <v>30</v>
      </c>
      <c r="C23" s="256"/>
      <c r="D23" s="299"/>
      <c r="E23" s="299"/>
      <c r="F23" s="299"/>
    </row>
    <row r="24" spans="1:7" s="294" customFormat="1" ht="18.75" x14ac:dyDescent="0.2">
      <c r="A24" s="69"/>
      <c r="B24" s="264" t="s">
        <v>31</v>
      </c>
      <c r="C24" s="256"/>
      <c r="D24" s="278"/>
      <c r="E24" s="278"/>
      <c r="F24" s="278"/>
      <c r="G24" s="233"/>
    </row>
    <row r="25" spans="1:7" s="294" customFormat="1" ht="20.100000000000001" customHeight="1" x14ac:dyDescent="0.2">
      <c r="A25" s="68"/>
      <c r="B25" s="264" t="s">
        <v>32</v>
      </c>
      <c r="C25" s="258"/>
      <c r="D25" s="278"/>
      <c r="E25" s="278"/>
      <c r="F25" s="278"/>
      <c r="G25" s="233"/>
    </row>
    <row r="26" spans="1:7" s="294" customFormat="1" ht="90" x14ac:dyDescent="0.2">
      <c r="A26" s="252"/>
      <c r="B26" s="264" t="s">
        <v>33</v>
      </c>
      <c r="C26" s="254"/>
      <c r="D26" s="299"/>
      <c r="E26" s="299"/>
      <c r="F26" s="299"/>
    </row>
    <row r="27" spans="1:7" ht="18.75" x14ac:dyDescent="0.2">
      <c r="A27" s="263" t="s">
        <v>34</v>
      </c>
      <c r="B27" s="266" t="s">
        <v>35</v>
      </c>
      <c r="C27" s="258">
        <f>C28+C29+C30+C31+C32</f>
        <v>1260</v>
      </c>
      <c r="D27" s="258">
        <f>D28+D29+D30+D31+D32</f>
        <v>0</v>
      </c>
      <c r="E27" s="258">
        <f>E28+E29+E30+E31+E32</f>
        <v>0</v>
      </c>
      <c r="F27" s="258">
        <f>F28+F29+F30+F31+F32</f>
        <v>1260</v>
      </c>
      <c r="G27" s="294"/>
    </row>
    <row r="28" spans="1:7" ht="36" x14ac:dyDescent="0.2">
      <c r="A28" s="68"/>
      <c r="B28" s="264" t="s">
        <v>36</v>
      </c>
      <c r="C28" s="256">
        <v>1260</v>
      </c>
      <c r="D28" s="256"/>
      <c r="E28" s="299"/>
      <c r="F28" s="256">
        <v>1260</v>
      </c>
      <c r="G28" s="294"/>
    </row>
    <row r="29" spans="1:7" ht="15" customHeight="1" x14ac:dyDescent="0.2">
      <c r="A29" s="68"/>
      <c r="B29" s="253" t="s">
        <v>37</v>
      </c>
      <c r="C29" s="256"/>
      <c r="D29" s="299"/>
      <c r="E29" s="299"/>
      <c r="F29" s="299"/>
      <c r="G29" s="294"/>
    </row>
    <row r="30" spans="1:7" x14ac:dyDescent="0.2">
      <c r="A30" s="68"/>
      <c r="B30" s="253" t="s">
        <v>38</v>
      </c>
      <c r="C30" s="256"/>
      <c r="D30" s="278"/>
      <c r="E30" s="278"/>
      <c r="F30" s="278"/>
    </row>
    <row r="31" spans="1:7" s="297" customFormat="1" x14ac:dyDescent="0.2">
      <c r="A31" s="68"/>
      <c r="B31" s="253" t="s">
        <v>39</v>
      </c>
      <c r="C31" s="256"/>
      <c r="D31" s="278"/>
      <c r="E31" s="278"/>
      <c r="F31" s="278"/>
      <c r="G31" s="233"/>
    </row>
    <row r="32" spans="1:7" s="294" customFormat="1" ht="18.75" x14ac:dyDescent="0.2">
      <c r="A32" s="68"/>
      <c r="B32" s="253" t="s">
        <v>40</v>
      </c>
      <c r="C32" s="256"/>
      <c r="D32" s="278"/>
      <c r="E32" s="278"/>
      <c r="F32" s="278"/>
      <c r="G32" s="233"/>
    </row>
    <row r="33" spans="1:7" x14ac:dyDescent="0.2">
      <c r="A33" s="263" t="s">
        <v>41</v>
      </c>
      <c r="B33" s="259" t="s">
        <v>42</v>
      </c>
      <c r="C33" s="256">
        <f>C34+C35</f>
        <v>0</v>
      </c>
      <c r="D33" s="278"/>
      <c r="E33" s="278"/>
      <c r="F33" s="278"/>
    </row>
    <row r="34" spans="1:7" x14ac:dyDescent="0.2">
      <c r="A34" s="69"/>
      <c r="B34" s="253" t="s">
        <v>43</v>
      </c>
      <c r="C34" s="256"/>
      <c r="D34" s="298"/>
      <c r="E34" s="298"/>
      <c r="F34" s="298"/>
      <c r="G34" s="297"/>
    </row>
    <row r="35" spans="1:7" ht="18.75" x14ac:dyDescent="0.2">
      <c r="A35" s="70"/>
      <c r="B35" s="253" t="s">
        <v>111</v>
      </c>
      <c r="C35" s="250"/>
      <c r="D35" s="299"/>
      <c r="E35" s="299"/>
      <c r="F35" s="299"/>
      <c r="G35" s="294"/>
    </row>
    <row r="36" spans="1:7" x14ac:dyDescent="0.2">
      <c r="A36" s="267" t="s">
        <v>44</v>
      </c>
      <c r="B36" s="259" t="s">
        <v>45</v>
      </c>
      <c r="C36" s="254">
        <f>C37</f>
        <v>0</v>
      </c>
      <c r="D36" s="278"/>
      <c r="E36" s="278"/>
      <c r="F36" s="278"/>
    </row>
    <row r="37" spans="1:7" x14ac:dyDescent="0.2">
      <c r="A37" s="72"/>
      <c r="B37" s="253" t="s">
        <v>181</v>
      </c>
      <c r="C37" s="256"/>
      <c r="D37" s="278"/>
      <c r="E37" s="278"/>
      <c r="F37" s="278"/>
    </row>
    <row r="38" spans="1:7" ht="18.75" x14ac:dyDescent="0.2">
      <c r="A38" s="267" t="s">
        <v>47</v>
      </c>
      <c r="B38" s="259" t="s">
        <v>48</v>
      </c>
      <c r="C38" s="256">
        <f>C39+C40</f>
        <v>0</v>
      </c>
      <c r="D38" s="299"/>
      <c r="E38" s="299"/>
      <c r="F38" s="299"/>
      <c r="G38" s="294"/>
    </row>
    <row r="39" spans="1:7" s="294" customFormat="1" ht="54" x14ac:dyDescent="0.2">
      <c r="A39" s="72"/>
      <c r="B39" s="264" t="s">
        <v>204</v>
      </c>
      <c r="C39" s="256"/>
      <c r="D39" s="299"/>
      <c r="E39" s="299"/>
      <c r="F39" s="299"/>
    </row>
    <row r="40" spans="1:7" ht="36" x14ac:dyDescent="0.2">
      <c r="A40" s="72"/>
      <c r="B40" s="264" t="s">
        <v>205</v>
      </c>
      <c r="C40" s="256"/>
      <c r="D40" s="299"/>
      <c r="E40" s="299"/>
      <c r="F40" s="299"/>
      <c r="G40" s="294"/>
    </row>
    <row r="41" spans="1:7" ht="39.75" customHeight="1" x14ac:dyDescent="0.2">
      <c r="A41" s="72"/>
      <c r="B41" s="259" t="s">
        <v>51</v>
      </c>
      <c r="C41" s="258">
        <f>C8+C15+C20+C22+C27+C33+C36+C38</f>
        <v>1260</v>
      </c>
      <c r="D41" s="258">
        <f>D8+D15+D20+D22+D27+D33+D36+D38</f>
        <v>0</v>
      </c>
      <c r="E41" s="258">
        <f>E8+E15+E20+E22+E27+E33+E36+E38</f>
        <v>0</v>
      </c>
      <c r="F41" s="258">
        <f>F8+F15+F20+F22+F27+F33+F36+F38</f>
        <v>1260</v>
      </c>
      <c r="G41" s="294"/>
    </row>
    <row r="42" spans="1:7" x14ac:dyDescent="0.2">
      <c r="A42" s="267" t="s">
        <v>52</v>
      </c>
      <c r="B42" s="259" t="s">
        <v>206</v>
      </c>
      <c r="C42" s="250">
        <f>C77-C41</f>
        <v>179077</v>
      </c>
      <c r="D42" s="250">
        <f>D77-D41</f>
        <v>0</v>
      </c>
      <c r="E42" s="250">
        <f>E77-E41</f>
        <v>0</v>
      </c>
      <c r="F42" s="250">
        <v>179077</v>
      </c>
    </row>
    <row r="43" spans="1:7" ht="36" x14ac:dyDescent="0.2">
      <c r="A43" s="267" t="s">
        <v>53</v>
      </c>
      <c r="B43" s="259" t="s">
        <v>54</v>
      </c>
      <c r="C43" s="256"/>
      <c r="D43" s="278"/>
      <c r="E43" s="278"/>
      <c r="F43" s="278"/>
    </row>
    <row r="44" spans="1:7" ht="36" x14ac:dyDescent="0.2">
      <c r="A44" s="267" t="s">
        <v>55</v>
      </c>
      <c r="B44" s="259" t="s">
        <v>56</v>
      </c>
      <c r="C44" s="256"/>
      <c r="D44" s="278"/>
      <c r="E44" s="278"/>
      <c r="F44" s="278"/>
    </row>
    <row r="45" spans="1:7" x14ac:dyDescent="0.2">
      <c r="A45" s="72"/>
      <c r="B45" s="259" t="s">
        <v>57</v>
      </c>
      <c r="C45" s="258">
        <f>C42+C43+C44</f>
        <v>179077</v>
      </c>
      <c r="D45" s="258">
        <f>D42+D43+D44</f>
        <v>0</v>
      </c>
      <c r="E45" s="258">
        <f>E42+E43+E44</f>
        <v>0</v>
      </c>
      <c r="F45" s="258">
        <f>F42+F43+F44</f>
        <v>179077</v>
      </c>
      <c r="G45" s="258">
        <f>G42+G43+G44</f>
        <v>0</v>
      </c>
    </row>
    <row r="46" spans="1:7" x14ac:dyDescent="0.2">
      <c r="A46" s="72"/>
      <c r="B46" s="249" t="s">
        <v>60</v>
      </c>
      <c r="C46" s="258">
        <f>C41+C45</f>
        <v>180337</v>
      </c>
      <c r="D46" s="258">
        <f>D41+D45</f>
        <v>0</v>
      </c>
      <c r="E46" s="258">
        <f>E41+E45</f>
        <v>0</v>
      </c>
      <c r="F46" s="258">
        <f>F41+F45</f>
        <v>180337</v>
      </c>
      <c r="G46" s="297"/>
    </row>
    <row r="47" spans="1:7" ht="14.25" customHeight="1" x14ac:dyDescent="0.2">
      <c r="A47" s="268"/>
      <c r="B47" s="269"/>
      <c r="C47" s="270"/>
      <c r="D47" s="294"/>
      <c r="E47" s="294"/>
      <c r="F47" s="294"/>
      <c r="G47" s="294"/>
    </row>
    <row r="48" spans="1:7" x14ac:dyDescent="0.2">
      <c r="A48" s="86"/>
      <c r="B48" s="86"/>
      <c r="C48" s="253"/>
      <c r="D48" s="498" t="s">
        <v>371</v>
      </c>
      <c r="E48" s="498"/>
      <c r="F48" s="498"/>
    </row>
    <row r="49" spans="1:7" ht="94.15" customHeight="1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7" ht="18.75" x14ac:dyDescent="0.2">
      <c r="A50" s="70" t="s">
        <v>11</v>
      </c>
      <c r="B50" s="272" t="s">
        <v>65</v>
      </c>
      <c r="C50" s="250">
        <f>C51+C52+C53+C56+C57</f>
        <v>180337</v>
      </c>
      <c r="D50" s="250">
        <f>D51+D52+D53+D56+D57</f>
        <v>0</v>
      </c>
      <c r="E50" s="250">
        <f>E51+E52+E53+E56+E57</f>
        <v>0</v>
      </c>
      <c r="F50" s="250">
        <f>F51+F52+F53+F56+F57</f>
        <v>180337</v>
      </c>
      <c r="G50" s="294"/>
    </row>
    <row r="51" spans="1:7" ht="18.75" x14ac:dyDescent="0.2">
      <c r="A51" s="79"/>
      <c r="B51" s="273" t="s">
        <v>66</v>
      </c>
      <c r="C51" s="256">
        <v>138523</v>
      </c>
      <c r="D51" s="299"/>
      <c r="E51" s="256"/>
      <c r="F51" s="256">
        <f t="shared" ref="F51:F71" si="0">C51</f>
        <v>138523</v>
      </c>
      <c r="G51" s="294"/>
    </row>
    <row r="52" spans="1:7" ht="36" x14ac:dyDescent="0.2">
      <c r="A52" s="72"/>
      <c r="B52" s="274" t="s">
        <v>67</v>
      </c>
      <c r="C52" s="256">
        <v>22297</v>
      </c>
      <c r="D52" s="299"/>
      <c r="E52" s="256"/>
      <c r="F52" s="256">
        <f t="shared" si="0"/>
        <v>22297</v>
      </c>
      <c r="G52" s="294"/>
    </row>
    <row r="53" spans="1:7" x14ac:dyDescent="0.2">
      <c r="A53" s="72"/>
      <c r="B53" s="274" t="s">
        <v>68</v>
      </c>
      <c r="C53" s="256">
        <v>19517</v>
      </c>
      <c r="D53" s="278"/>
      <c r="E53" s="278"/>
      <c r="F53" s="256">
        <f t="shared" si="0"/>
        <v>19517</v>
      </c>
    </row>
    <row r="54" spans="1:7" ht="54" x14ac:dyDescent="0.2">
      <c r="A54" s="72"/>
      <c r="B54" s="274" t="s">
        <v>207</v>
      </c>
      <c r="C54" s="256"/>
      <c r="D54" s="278"/>
      <c r="E54" s="278"/>
      <c r="F54" s="256">
        <f t="shared" si="0"/>
        <v>0</v>
      </c>
    </row>
    <row r="55" spans="1:7" x14ac:dyDescent="0.2">
      <c r="A55" s="72"/>
      <c r="B55" s="274" t="s">
        <v>70</v>
      </c>
      <c r="C55" s="256"/>
      <c r="D55" s="278"/>
      <c r="E55" s="278"/>
      <c r="F55" s="256">
        <f t="shared" si="0"/>
        <v>0</v>
      </c>
    </row>
    <row r="56" spans="1:7" x14ac:dyDescent="0.2">
      <c r="A56" s="72"/>
      <c r="B56" s="274" t="s">
        <v>71</v>
      </c>
      <c r="C56" s="256"/>
      <c r="D56" s="256"/>
      <c r="E56" s="278"/>
      <c r="F56" s="256">
        <f t="shared" si="0"/>
        <v>0</v>
      </c>
    </row>
    <row r="57" spans="1:7" x14ac:dyDescent="0.2">
      <c r="A57" s="72"/>
      <c r="B57" s="274" t="s">
        <v>72</v>
      </c>
      <c r="C57" s="256">
        <f>SUM(C58:C61)</f>
        <v>0</v>
      </c>
      <c r="D57" s="278"/>
      <c r="E57" s="278"/>
      <c r="F57" s="256">
        <f t="shared" si="0"/>
        <v>0</v>
      </c>
    </row>
    <row r="58" spans="1:7" x14ac:dyDescent="0.2">
      <c r="A58" s="72"/>
      <c r="B58" s="274" t="s">
        <v>73</v>
      </c>
      <c r="C58" s="256"/>
      <c r="D58" s="278"/>
      <c r="E58" s="278"/>
      <c r="F58" s="256">
        <f t="shared" si="0"/>
        <v>0</v>
      </c>
    </row>
    <row r="59" spans="1:7" ht="36" x14ac:dyDescent="0.2">
      <c r="A59" s="72"/>
      <c r="B59" s="274" t="s">
        <v>74</v>
      </c>
      <c r="C59" s="256"/>
      <c r="D59" s="278"/>
      <c r="E59" s="278"/>
      <c r="F59" s="256">
        <f t="shared" si="0"/>
        <v>0</v>
      </c>
    </row>
    <row r="60" spans="1:7" ht="36" x14ac:dyDescent="0.2">
      <c r="A60" s="72"/>
      <c r="B60" s="274" t="s">
        <v>75</v>
      </c>
      <c r="C60" s="256"/>
      <c r="D60" s="278"/>
      <c r="E60" s="278"/>
      <c r="F60" s="256">
        <f t="shared" si="0"/>
        <v>0</v>
      </c>
    </row>
    <row r="61" spans="1:7" x14ac:dyDescent="0.25">
      <c r="A61" s="72"/>
      <c r="B61" s="275"/>
      <c r="C61" s="256"/>
      <c r="D61" s="278"/>
      <c r="E61" s="278"/>
      <c r="F61" s="256">
        <f t="shared" si="0"/>
        <v>0</v>
      </c>
    </row>
    <row r="62" spans="1:7" x14ac:dyDescent="0.2">
      <c r="A62" s="70" t="s">
        <v>19</v>
      </c>
      <c r="B62" s="272" t="s">
        <v>76</v>
      </c>
      <c r="C62" s="250">
        <f>C63+C66+C67+C70</f>
        <v>0</v>
      </c>
      <c r="D62" s="278"/>
      <c r="E62" s="278"/>
      <c r="F62" s="256">
        <f t="shared" si="0"/>
        <v>0</v>
      </c>
    </row>
    <row r="63" spans="1:7" x14ac:dyDescent="0.2">
      <c r="A63" s="79"/>
      <c r="B63" s="128" t="s">
        <v>77</v>
      </c>
      <c r="C63" s="256"/>
      <c r="D63" s="278"/>
      <c r="E63" s="278"/>
      <c r="F63" s="256">
        <f t="shared" si="0"/>
        <v>0</v>
      </c>
    </row>
    <row r="64" spans="1:7" ht="54" x14ac:dyDescent="0.2">
      <c r="A64" s="79"/>
      <c r="B64" s="274" t="s">
        <v>185</v>
      </c>
      <c r="C64" s="256"/>
      <c r="D64" s="278"/>
      <c r="E64" s="278"/>
      <c r="F64" s="256">
        <f t="shared" si="0"/>
        <v>0</v>
      </c>
    </row>
    <row r="65" spans="1:6" ht="54" x14ac:dyDescent="0.2">
      <c r="A65" s="79"/>
      <c r="B65" s="274" t="s">
        <v>186</v>
      </c>
      <c r="C65" s="256"/>
      <c r="D65" s="278"/>
      <c r="E65" s="278"/>
      <c r="F65" s="256">
        <f t="shared" si="0"/>
        <v>0</v>
      </c>
    </row>
    <row r="66" spans="1:6" x14ac:dyDescent="0.2">
      <c r="A66" s="72"/>
      <c r="B66" s="274" t="s">
        <v>80</v>
      </c>
      <c r="C66" s="256"/>
      <c r="D66" s="278"/>
      <c r="E66" s="278"/>
      <c r="F66" s="256">
        <f t="shared" si="0"/>
        <v>0</v>
      </c>
    </row>
    <row r="67" spans="1:6" x14ac:dyDescent="0.2">
      <c r="A67" s="72"/>
      <c r="B67" s="274" t="s">
        <v>101</v>
      </c>
      <c r="C67" s="256"/>
      <c r="D67" s="278"/>
      <c r="E67" s="278"/>
      <c r="F67" s="256">
        <f t="shared" si="0"/>
        <v>0</v>
      </c>
    </row>
    <row r="68" spans="1:6" ht="36" x14ac:dyDescent="0.2">
      <c r="A68" s="72"/>
      <c r="B68" s="274" t="s">
        <v>82</v>
      </c>
      <c r="C68" s="256"/>
      <c r="D68" s="278"/>
      <c r="E68" s="278"/>
      <c r="F68" s="256">
        <f t="shared" si="0"/>
        <v>0</v>
      </c>
    </row>
    <row r="69" spans="1:6" ht="36" x14ac:dyDescent="0.2">
      <c r="A69" s="72"/>
      <c r="B69" s="274" t="s">
        <v>83</v>
      </c>
      <c r="C69" s="256"/>
      <c r="D69" s="278"/>
      <c r="E69" s="278"/>
      <c r="F69" s="256">
        <f t="shared" si="0"/>
        <v>0</v>
      </c>
    </row>
    <row r="70" spans="1:6" x14ac:dyDescent="0.2">
      <c r="A70" s="72"/>
      <c r="B70" s="274" t="s">
        <v>84</v>
      </c>
      <c r="C70" s="256"/>
      <c r="D70" s="278"/>
      <c r="E70" s="278"/>
      <c r="F70" s="256">
        <f t="shared" si="0"/>
        <v>0</v>
      </c>
    </row>
    <row r="71" spans="1:6" x14ac:dyDescent="0.25">
      <c r="A71" s="90"/>
      <c r="B71" s="136"/>
      <c r="C71" s="134"/>
      <c r="D71" s="278"/>
      <c r="E71" s="278"/>
      <c r="F71" s="256">
        <f t="shared" si="0"/>
        <v>0</v>
      </c>
    </row>
    <row r="72" spans="1:6" ht="18.75" x14ac:dyDescent="0.2">
      <c r="A72" s="70"/>
      <c r="B72" s="279" t="s">
        <v>85</v>
      </c>
      <c r="C72" s="250">
        <f>C50+C62</f>
        <v>180337</v>
      </c>
      <c r="D72" s="250">
        <f>D50+D62</f>
        <v>0</v>
      </c>
      <c r="E72" s="250">
        <f>E50+E62</f>
        <v>0</v>
      </c>
      <c r="F72" s="250">
        <f>F50+F62</f>
        <v>180337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78"/>
      <c r="E74" s="278"/>
      <c r="F74" s="278"/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180337</v>
      </c>
      <c r="D77" s="250">
        <f>D50+D62+D74</f>
        <v>0</v>
      </c>
      <c r="E77" s="250">
        <f>E50+E62+E74</f>
        <v>0</v>
      </c>
      <c r="F77" s="250">
        <f>F50+F62+F74</f>
        <v>180337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300">
        <v>31</v>
      </c>
      <c r="D79" s="284"/>
      <c r="E79" s="278"/>
      <c r="F79" s="300">
        <v>31</v>
      </c>
    </row>
    <row r="80" spans="1:6" x14ac:dyDescent="0.2">
      <c r="A80" s="88"/>
      <c r="B80" s="283" t="s">
        <v>90</v>
      </c>
      <c r="C80" s="284">
        <v>0</v>
      </c>
      <c r="D80" s="284"/>
      <c r="E80" s="278"/>
      <c r="F80" s="301">
        <v>0</v>
      </c>
    </row>
    <row r="84" spans="1:3" x14ac:dyDescent="0.2">
      <c r="B84" s="277" t="s">
        <v>189</v>
      </c>
      <c r="C84" s="233" t="s">
        <v>1</v>
      </c>
    </row>
    <row r="85" spans="1:3" x14ac:dyDescent="0.2">
      <c r="A85" s="233" t="s">
        <v>190</v>
      </c>
      <c r="B85" s="277"/>
    </row>
    <row r="86" spans="1:3" x14ac:dyDescent="0.2">
      <c r="A86" s="285">
        <v>31</v>
      </c>
      <c r="B86" s="277" t="s">
        <v>413</v>
      </c>
      <c r="C86" s="285">
        <f>31*175019/1000</f>
        <v>5425.5889999999999</v>
      </c>
    </row>
    <row r="87" spans="1:3" x14ac:dyDescent="0.2">
      <c r="A87" s="286"/>
      <c r="B87" s="277" t="s">
        <v>414</v>
      </c>
      <c r="C87" s="285">
        <f>C86*0.325</f>
        <v>1763.316425</v>
      </c>
    </row>
    <row r="89" spans="1:3" x14ac:dyDescent="0.2">
      <c r="B89" s="233" t="s">
        <v>170</v>
      </c>
      <c r="C89" s="290">
        <f>SUM(C86:C88)</f>
        <v>7188.9054249999999</v>
      </c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8" zoomScale="65" zoomScaleNormal="65" zoomScaleSheetLayoutView="80" workbookViewId="0">
      <selection activeCell="C1" sqref="C1"/>
    </sheetView>
  </sheetViews>
  <sheetFormatPr defaultRowHeight="18" x14ac:dyDescent="0.2"/>
  <cols>
    <col min="1" max="1" width="10" style="233" customWidth="1"/>
    <col min="2" max="2" width="61.7109375" style="233" customWidth="1"/>
    <col min="3" max="3" width="21.42578125" style="233" customWidth="1"/>
    <col min="4" max="4" width="11.28515625" style="233" customWidth="1"/>
    <col min="5" max="5" width="13.28515625" style="233" customWidth="1"/>
    <col min="6" max="6" width="14.140625" style="233" customWidth="1"/>
    <col min="7" max="16384" width="9.140625" style="233"/>
  </cols>
  <sheetData>
    <row r="1" spans="1:6" s="292" customFormat="1" ht="21" customHeight="1" x14ac:dyDescent="0.2">
      <c r="A1" s="235"/>
      <c r="B1" s="291"/>
      <c r="C1" s="236" t="s">
        <v>420</v>
      </c>
    </row>
    <row r="2" spans="1:6" s="295" customFormat="1" ht="25.5" customHeight="1" x14ac:dyDescent="0.2">
      <c r="A2" s="238"/>
      <c r="B2" s="239" t="s">
        <v>209</v>
      </c>
      <c r="C2" s="293" t="s">
        <v>210</v>
      </c>
    </row>
    <row r="3" spans="1:6" s="295" customFormat="1" x14ac:dyDescent="0.2">
      <c r="A3" s="241"/>
      <c r="B3" s="239" t="s">
        <v>211</v>
      </c>
      <c r="C3" s="296"/>
    </row>
    <row r="4" spans="1:6" s="295" customFormat="1" ht="15.95" customHeight="1" x14ac:dyDescent="0.3">
      <c r="A4" s="243"/>
      <c r="B4" s="243"/>
      <c r="C4" s="244" t="s">
        <v>114</v>
      </c>
    </row>
    <row r="5" spans="1:6" ht="36" x14ac:dyDescent="0.2">
      <c r="A5" s="238"/>
      <c r="B5" s="245" t="s">
        <v>177</v>
      </c>
      <c r="C5" s="245" t="s">
        <v>178</v>
      </c>
    </row>
    <row r="6" spans="1:6" s="297" customFormat="1" ht="19.7" customHeight="1" x14ac:dyDescent="0.2">
      <c r="A6" s="238"/>
      <c r="B6" s="238"/>
      <c r="C6" s="238"/>
      <c r="D6" s="498" t="s">
        <v>371</v>
      </c>
      <c r="E6" s="498"/>
      <c r="F6" s="498"/>
    </row>
    <row r="7" spans="1:6" s="297" customFormat="1" ht="96.4" customHeight="1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</row>
    <row r="8" spans="1:6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6" s="294" customFormat="1" ht="36" x14ac:dyDescent="0.2">
      <c r="A9" s="252"/>
      <c r="B9" s="253" t="s">
        <v>13</v>
      </c>
      <c r="C9" s="250"/>
      <c r="D9" s="299"/>
      <c r="E9" s="299"/>
      <c r="F9" s="299"/>
    </row>
    <row r="10" spans="1:6" s="294" customFormat="1" ht="36" x14ac:dyDescent="0.2">
      <c r="A10" s="68"/>
      <c r="B10" s="253" t="s">
        <v>14</v>
      </c>
      <c r="C10" s="256"/>
      <c r="D10" s="299"/>
      <c r="E10" s="299"/>
      <c r="F10" s="299"/>
    </row>
    <row r="11" spans="1:6" s="294" customFormat="1" ht="36" x14ac:dyDescent="0.2">
      <c r="A11" s="68"/>
      <c r="B11" s="253" t="s">
        <v>15</v>
      </c>
      <c r="C11" s="256"/>
      <c r="D11" s="299"/>
      <c r="E11" s="299"/>
      <c r="F11" s="299"/>
    </row>
    <row r="12" spans="1:6" s="294" customFormat="1" ht="36" x14ac:dyDescent="0.2">
      <c r="A12" s="68"/>
      <c r="B12" s="253" t="s">
        <v>16</v>
      </c>
      <c r="C12" s="256"/>
      <c r="D12" s="299"/>
      <c r="E12" s="299"/>
      <c r="F12" s="299"/>
    </row>
    <row r="13" spans="1:6" s="294" customFormat="1" ht="18.75" x14ac:dyDescent="0.2">
      <c r="A13" s="68"/>
      <c r="B13" s="253" t="s">
        <v>91</v>
      </c>
      <c r="C13" s="256"/>
      <c r="D13" s="299"/>
      <c r="E13" s="299"/>
      <c r="F13" s="299"/>
    </row>
    <row r="14" spans="1:6" s="294" customFormat="1" ht="18.75" x14ac:dyDescent="0.2">
      <c r="A14" s="68"/>
      <c r="B14" s="253" t="s">
        <v>18</v>
      </c>
      <c r="C14" s="256"/>
      <c r="D14" s="299"/>
      <c r="E14" s="299"/>
      <c r="F14" s="299"/>
    </row>
    <row r="15" spans="1:6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6" ht="36" x14ac:dyDescent="0.2">
      <c r="A16" s="252"/>
      <c r="B16" s="253" t="s">
        <v>21</v>
      </c>
      <c r="C16" s="250"/>
      <c r="D16" s="278"/>
      <c r="E16" s="278"/>
      <c r="F16" s="278"/>
    </row>
    <row r="17" spans="1:6" s="294" customFormat="1" ht="36" x14ac:dyDescent="0.2">
      <c r="A17" s="68"/>
      <c r="B17" s="253" t="s">
        <v>109</v>
      </c>
      <c r="C17" s="256"/>
      <c r="D17" s="299"/>
      <c r="E17" s="299"/>
      <c r="F17" s="299"/>
    </row>
    <row r="18" spans="1:6" ht="40.5" x14ac:dyDescent="0.2">
      <c r="A18" s="68"/>
      <c r="B18" s="15" t="s">
        <v>390</v>
      </c>
      <c r="C18" s="256"/>
      <c r="D18" s="278"/>
      <c r="E18" s="278"/>
      <c r="F18" s="278"/>
    </row>
    <row r="19" spans="1:6" ht="36" x14ac:dyDescent="0.2">
      <c r="A19" s="68"/>
      <c r="B19" s="253" t="s">
        <v>24</v>
      </c>
      <c r="C19" s="256"/>
      <c r="D19" s="278"/>
      <c r="E19" s="278"/>
      <c r="F19" s="278"/>
    </row>
    <row r="20" spans="1:6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</row>
    <row r="21" spans="1:6" ht="36" x14ac:dyDescent="0.2">
      <c r="A21" s="68"/>
      <c r="B21" s="260" t="s">
        <v>203</v>
      </c>
      <c r="C21" s="256"/>
      <c r="D21" s="278"/>
      <c r="E21" s="278"/>
      <c r="F21" s="278"/>
    </row>
    <row r="22" spans="1:6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6" s="294" customFormat="1" ht="36" x14ac:dyDescent="0.2">
      <c r="A23" s="68"/>
      <c r="B23" s="264" t="s">
        <v>30</v>
      </c>
      <c r="C23" s="256"/>
      <c r="D23" s="299"/>
      <c r="E23" s="299"/>
      <c r="F23" s="299"/>
    </row>
    <row r="24" spans="1:6" s="294" customFormat="1" ht="18.75" x14ac:dyDescent="0.2">
      <c r="A24" s="69"/>
      <c r="B24" s="264" t="s">
        <v>31</v>
      </c>
      <c r="C24" s="256"/>
      <c r="D24" s="299"/>
      <c r="E24" s="299"/>
      <c r="F24" s="299"/>
    </row>
    <row r="25" spans="1:6" s="294" customFormat="1" ht="18.75" x14ac:dyDescent="0.2">
      <c r="A25" s="68"/>
      <c r="B25" s="264" t="s">
        <v>32</v>
      </c>
      <c r="C25" s="258"/>
      <c r="D25" s="299"/>
      <c r="E25" s="299"/>
      <c r="F25" s="299"/>
    </row>
    <row r="26" spans="1:6" s="294" customFormat="1" ht="90" x14ac:dyDescent="0.2">
      <c r="A26" s="252"/>
      <c r="B26" s="264" t="s">
        <v>33</v>
      </c>
      <c r="C26" s="250"/>
      <c r="D26" s="278"/>
      <c r="E26" s="278"/>
      <c r="F26" s="278"/>
    </row>
    <row r="27" spans="1:6" x14ac:dyDescent="0.2">
      <c r="A27" s="263" t="s">
        <v>34</v>
      </c>
      <c r="B27" s="266" t="s">
        <v>35</v>
      </c>
      <c r="C27" s="256">
        <f>C28+C29+C30+C31+C32</f>
        <v>0</v>
      </c>
      <c r="D27" s="256">
        <f>D28+D29+D30+D31+D32</f>
        <v>0</v>
      </c>
      <c r="E27" s="256">
        <f>E28+E29+E30+E31+E32</f>
        <v>0</v>
      </c>
      <c r="F27" s="256"/>
    </row>
    <row r="28" spans="1:6" ht="36" x14ac:dyDescent="0.2">
      <c r="A28" s="68"/>
      <c r="B28" s="264" t="s">
        <v>36</v>
      </c>
      <c r="C28"/>
      <c r="D28" s="168"/>
      <c r="E28" s="298"/>
      <c r="F28" s="256"/>
    </row>
    <row r="29" spans="1:6" ht="15" customHeight="1" x14ac:dyDescent="0.2">
      <c r="A29" s="68"/>
      <c r="B29" s="253" t="s">
        <v>37</v>
      </c>
      <c r="C29" s="256"/>
      <c r="D29" s="299"/>
      <c r="E29" s="299"/>
      <c r="F29" s="299"/>
    </row>
    <row r="30" spans="1:6" x14ac:dyDescent="0.2">
      <c r="A30" s="68"/>
      <c r="B30" s="253" t="s">
        <v>38</v>
      </c>
      <c r="C30" s="256"/>
      <c r="D30" s="278"/>
      <c r="E30" s="278"/>
      <c r="F30" s="278"/>
    </row>
    <row r="31" spans="1:6" s="297" customFormat="1" x14ac:dyDescent="0.2">
      <c r="A31" s="68"/>
      <c r="B31" s="253" t="s">
        <v>39</v>
      </c>
      <c r="C31" s="256"/>
      <c r="D31" s="278"/>
      <c r="E31" s="278"/>
      <c r="F31" s="278"/>
    </row>
    <row r="32" spans="1:6" s="294" customFormat="1" ht="18.75" x14ac:dyDescent="0.2">
      <c r="A32" s="68"/>
      <c r="B32" s="253" t="s">
        <v>40</v>
      </c>
      <c r="C32" s="256"/>
      <c r="D32" s="278"/>
      <c r="E32" s="278"/>
      <c r="F32" s="278"/>
    </row>
    <row r="33" spans="1:6" x14ac:dyDescent="0.2">
      <c r="A33" s="263" t="s">
        <v>41</v>
      </c>
      <c r="B33" s="259" t="s">
        <v>42</v>
      </c>
      <c r="C33" s="256">
        <f>C34+C35</f>
        <v>0</v>
      </c>
      <c r="D33" s="278"/>
      <c r="E33" s="278"/>
      <c r="F33" s="278"/>
    </row>
    <row r="34" spans="1:6" x14ac:dyDescent="0.2">
      <c r="A34" s="69"/>
      <c r="B34" s="253" t="s">
        <v>43</v>
      </c>
      <c r="C34" s="256"/>
      <c r="D34" s="278"/>
      <c r="E34" s="278"/>
      <c r="F34" s="278"/>
    </row>
    <row r="35" spans="1:6" x14ac:dyDescent="0.2">
      <c r="A35" s="70"/>
      <c r="B35" s="253" t="s">
        <v>111</v>
      </c>
      <c r="C35" s="250"/>
      <c r="D35" s="278"/>
      <c r="E35" s="278"/>
      <c r="F35" s="278"/>
    </row>
    <row r="36" spans="1:6" x14ac:dyDescent="0.2">
      <c r="A36" s="267" t="s">
        <v>44</v>
      </c>
      <c r="B36" s="259" t="s">
        <v>45</v>
      </c>
      <c r="C36" s="254">
        <f>C37</f>
        <v>0</v>
      </c>
      <c r="D36" s="254">
        <f>D37</f>
        <v>0</v>
      </c>
      <c r="E36" s="254">
        <f>E37</f>
        <v>0</v>
      </c>
      <c r="F36" s="254">
        <f>F37</f>
        <v>0</v>
      </c>
    </row>
    <row r="37" spans="1:6" x14ac:dyDescent="0.2">
      <c r="A37" s="72"/>
      <c r="B37" s="253" t="s">
        <v>181</v>
      </c>
      <c r="C37" s="256"/>
      <c r="D37" s="278"/>
      <c r="E37" s="278"/>
      <c r="F37" s="278"/>
    </row>
    <row r="38" spans="1:6" x14ac:dyDescent="0.2">
      <c r="A38" s="267" t="s">
        <v>47</v>
      </c>
      <c r="B38" s="259" t="s">
        <v>48</v>
      </c>
      <c r="C38" s="256">
        <f>C39+C40</f>
        <v>0</v>
      </c>
      <c r="D38" s="256">
        <f>D39+D40</f>
        <v>0</v>
      </c>
      <c r="E38" s="256">
        <f>E39+E40</f>
        <v>0</v>
      </c>
      <c r="F38" s="256">
        <f>F39+F40</f>
        <v>0</v>
      </c>
    </row>
    <row r="39" spans="1:6" s="294" customFormat="1" ht="54" x14ac:dyDescent="0.2">
      <c r="A39" s="72"/>
      <c r="B39" s="264" t="s">
        <v>204</v>
      </c>
      <c r="C39" s="256"/>
      <c r="D39" s="299"/>
      <c r="E39" s="299"/>
      <c r="F39" s="299"/>
    </row>
    <row r="40" spans="1:6" ht="36" x14ac:dyDescent="0.2">
      <c r="A40" s="72"/>
      <c r="B40" s="264" t="s">
        <v>205</v>
      </c>
      <c r="C40" s="256"/>
      <c r="D40" s="278"/>
      <c r="E40" s="278"/>
      <c r="F40" s="278"/>
    </row>
    <row r="41" spans="1:6" ht="36" x14ac:dyDescent="0.2">
      <c r="A41" s="72"/>
      <c r="B41" s="259" t="s">
        <v>51</v>
      </c>
      <c r="C41" s="256">
        <f>C8+C15+C20+C22+C27+C33+C36+C38</f>
        <v>0</v>
      </c>
      <c r="D41" s="256">
        <f>D8+D15+D20+D22+D27+D33+D36+D38</f>
        <v>0</v>
      </c>
      <c r="E41" s="256">
        <f>E8+E15+E20+E22+E27+E33+E36+E38</f>
        <v>0</v>
      </c>
      <c r="F41" s="256">
        <f>F8+F15+F20+F22+F27+F33+F36+F38</f>
        <v>0</v>
      </c>
    </row>
    <row r="42" spans="1:6" x14ac:dyDescent="0.2">
      <c r="A42" s="267" t="s">
        <v>52</v>
      </c>
      <c r="B42" s="259" t="s">
        <v>206</v>
      </c>
      <c r="C42" s="250">
        <f>C77-C41</f>
        <v>134751</v>
      </c>
      <c r="D42" s="250">
        <v>134751</v>
      </c>
      <c r="E42" s="250">
        <f>E77-E41</f>
        <v>0</v>
      </c>
      <c r="F42" s="250">
        <f>F77-F41</f>
        <v>0</v>
      </c>
    </row>
    <row r="43" spans="1:6" ht="36" x14ac:dyDescent="0.2">
      <c r="A43" s="267" t="s">
        <v>53</v>
      </c>
      <c r="B43" s="259" t="s">
        <v>54</v>
      </c>
      <c r="C43" s="256"/>
      <c r="D43" s="278"/>
      <c r="E43" s="278"/>
      <c r="F43" s="278"/>
    </row>
    <row r="44" spans="1:6" ht="36" x14ac:dyDescent="0.2">
      <c r="A44" s="267" t="s">
        <v>55</v>
      </c>
      <c r="B44" s="259" t="s">
        <v>56</v>
      </c>
      <c r="C44" s="256"/>
      <c r="D44" s="278"/>
      <c r="E44" s="278"/>
      <c r="F44" s="278"/>
    </row>
    <row r="45" spans="1:6" x14ac:dyDescent="0.2">
      <c r="A45" s="72"/>
      <c r="B45" s="259" t="s">
        <v>57</v>
      </c>
      <c r="C45" s="258">
        <f>C42+C43+C44</f>
        <v>134751</v>
      </c>
      <c r="D45" s="258">
        <f>D42+D43+D44</f>
        <v>134751</v>
      </c>
      <c r="E45" s="258">
        <f>E42+E43+E44</f>
        <v>0</v>
      </c>
      <c r="F45" s="258">
        <f>F42+F43+F44</f>
        <v>0</v>
      </c>
    </row>
    <row r="46" spans="1:6" ht="15" customHeight="1" x14ac:dyDescent="0.2">
      <c r="A46" s="72"/>
      <c r="B46" s="249" t="s">
        <v>60</v>
      </c>
      <c r="C46" s="258">
        <f>C41+C45</f>
        <v>134751</v>
      </c>
      <c r="D46" s="258">
        <f>D41+D45</f>
        <v>134751</v>
      </c>
      <c r="E46" s="258">
        <f>E41+E45</f>
        <v>0</v>
      </c>
      <c r="F46" s="258">
        <f>F41+F45</f>
        <v>0</v>
      </c>
    </row>
    <row r="47" spans="1:6" ht="14.25" customHeight="1" x14ac:dyDescent="0.2">
      <c r="A47" s="268"/>
      <c r="B47" s="269"/>
      <c r="C47" s="270"/>
    </row>
    <row r="48" spans="1:6" x14ac:dyDescent="0.2">
      <c r="A48" s="86"/>
      <c r="B48" s="86"/>
      <c r="C48" s="253"/>
      <c r="D48" s="498" t="s">
        <v>371</v>
      </c>
      <c r="E48" s="498"/>
      <c r="F48" s="498"/>
    </row>
    <row r="49" spans="1:6" ht="78" customHeight="1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x14ac:dyDescent="0.2">
      <c r="A50" s="70" t="s">
        <v>11</v>
      </c>
      <c r="B50" s="272" t="s">
        <v>65</v>
      </c>
      <c r="C50" s="250">
        <f>C51+C52+C53+C56+C57</f>
        <v>134751</v>
      </c>
      <c r="D50" s="250">
        <f>D51+D52+D53+D56+D57</f>
        <v>134751</v>
      </c>
      <c r="E50" s="250">
        <f>E51+E52+E53+E56+E57</f>
        <v>0</v>
      </c>
      <c r="F50" s="250">
        <f>F51+F52+F53+F56+F57</f>
        <v>0</v>
      </c>
    </row>
    <row r="51" spans="1:6" x14ac:dyDescent="0.2">
      <c r="A51" s="79"/>
      <c r="B51" s="273" t="s">
        <v>66</v>
      </c>
      <c r="C51" s="256">
        <v>107222</v>
      </c>
      <c r="D51" s="256">
        <v>107222</v>
      </c>
      <c r="E51" s="278"/>
      <c r="F51" s="278"/>
    </row>
    <row r="52" spans="1:6" ht="36" x14ac:dyDescent="0.2">
      <c r="A52" s="72"/>
      <c r="B52" s="274" t="s">
        <v>67</v>
      </c>
      <c r="C52" s="256">
        <v>16815</v>
      </c>
      <c r="D52" s="256">
        <v>16815</v>
      </c>
      <c r="E52" s="278"/>
      <c r="F52" s="278"/>
    </row>
    <row r="53" spans="1:6" x14ac:dyDescent="0.2">
      <c r="A53" s="72"/>
      <c r="B53" s="274" t="s">
        <v>68</v>
      </c>
      <c r="C53" s="256">
        <v>10714</v>
      </c>
      <c r="D53" s="256">
        <v>10714</v>
      </c>
      <c r="E53" s="278"/>
      <c r="F53" s="278"/>
    </row>
    <row r="54" spans="1:6" ht="54" x14ac:dyDescent="0.2">
      <c r="A54" s="72"/>
      <c r="B54" s="274" t="s">
        <v>207</v>
      </c>
      <c r="C54" s="256"/>
      <c r="D54" s="278"/>
      <c r="E54" s="278"/>
      <c r="F54" s="278"/>
    </row>
    <row r="55" spans="1:6" x14ac:dyDescent="0.2">
      <c r="A55" s="72"/>
      <c r="B55" s="274" t="s">
        <v>70</v>
      </c>
      <c r="C55" s="256"/>
      <c r="D55" s="278"/>
      <c r="E55" s="278"/>
      <c r="F55" s="278"/>
    </row>
    <row r="56" spans="1:6" x14ac:dyDescent="0.2">
      <c r="A56" s="72"/>
      <c r="B56" s="274" t="s">
        <v>71</v>
      </c>
      <c r="C56" s="256"/>
      <c r="D56" s="278"/>
      <c r="E56" s="278"/>
      <c r="F56" s="278"/>
    </row>
    <row r="57" spans="1:6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x14ac:dyDescent="0.25">
      <c r="A61" s="72"/>
      <c r="B61" s="275"/>
      <c r="C61" s="256"/>
      <c r="D61" s="278"/>
      <c r="E61" s="278"/>
      <c r="F61" s="278"/>
    </row>
    <row r="62" spans="1:6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x14ac:dyDescent="0.2">
      <c r="A63" s="79"/>
      <c r="B63" s="128" t="s">
        <v>77</v>
      </c>
      <c r="C63" s="256"/>
      <c r="D63" s="278"/>
      <c r="E63" s="278"/>
      <c r="F63" s="278"/>
    </row>
    <row r="64" spans="1:6" ht="54" x14ac:dyDescent="0.2">
      <c r="A64" s="79"/>
      <c r="B64" s="274" t="s">
        <v>185</v>
      </c>
      <c r="C64" s="256"/>
      <c r="D64" s="278"/>
      <c r="E64" s="278"/>
      <c r="F64" s="278"/>
    </row>
    <row r="65" spans="1:6" ht="54" x14ac:dyDescent="0.2">
      <c r="A65" s="79"/>
      <c r="B65" s="274" t="s">
        <v>186</v>
      </c>
      <c r="C65" s="256"/>
      <c r="D65" s="278"/>
      <c r="E65" s="278"/>
      <c r="F65" s="278"/>
    </row>
    <row r="66" spans="1:6" x14ac:dyDescent="0.2">
      <c r="A66" s="72"/>
      <c r="B66" s="274" t="s">
        <v>80</v>
      </c>
      <c r="C66" s="256"/>
      <c r="D66" s="278"/>
      <c r="E66" s="278"/>
      <c r="F66" s="278"/>
    </row>
    <row r="67" spans="1:6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x14ac:dyDescent="0.2">
      <c r="A70" s="72"/>
      <c r="B70" s="274" t="s">
        <v>84</v>
      </c>
      <c r="C70" s="256"/>
      <c r="D70" s="278"/>
      <c r="E70" s="278"/>
      <c r="F70" s="278"/>
    </row>
    <row r="71" spans="1:6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134751</v>
      </c>
      <c r="D72" s="250">
        <f>D50+D62</f>
        <v>134751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78"/>
      <c r="E74" s="278"/>
      <c r="F74" s="278"/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134751</v>
      </c>
      <c r="D77" s="250">
        <f>D50+D62+D74</f>
        <v>134751</v>
      </c>
      <c r="E77" s="250">
        <f>E50+E62+E74</f>
        <v>0</v>
      </c>
      <c r="F77" s="250">
        <f>F50+F62+F74</f>
        <v>0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284">
        <v>31.5</v>
      </c>
      <c r="D79" s="284">
        <v>31.5</v>
      </c>
      <c r="E79" s="284"/>
      <c r="F79" s="284"/>
    </row>
    <row r="80" spans="1:6" x14ac:dyDescent="0.2">
      <c r="A80" s="88"/>
      <c r="B80" s="283" t="s">
        <v>90</v>
      </c>
      <c r="C80" s="284">
        <v>0</v>
      </c>
      <c r="D80" s="284">
        <v>0</v>
      </c>
      <c r="E80" s="284"/>
      <c r="F80" s="284"/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48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55" zoomScale="65" zoomScaleNormal="65" zoomScaleSheetLayoutView="80" workbookViewId="0">
      <selection activeCell="C1" sqref="C1"/>
    </sheetView>
  </sheetViews>
  <sheetFormatPr defaultRowHeight="18" x14ac:dyDescent="0.2"/>
  <cols>
    <col min="1" max="1" width="10.42578125" style="233" customWidth="1"/>
    <col min="2" max="2" width="61.7109375" style="233" customWidth="1"/>
    <col min="3" max="3" width="21.42578125" style="233" customWidth="1"/>
    <col min="4" max="4" width="13.28515625" style="233" customWidth="1"/>
    <col min="5" max="6" width="13.85546875" style="233" customWidth="1"/>
    <col min="7" max="16384" width="9.140625" style="233"/>
  </cols>
  <sheetData>
    <row r="1" spans="1:6" s="292" customFormat="1" ht="21" customHeight="1" x14ac:dyDescent="0.2">
      <c r="A1" s="235"/>
      <c r="B1" s="291"/>
      <c r="C1" s="236" t="s">
        <v>421</v>
      </c>
    </row>
    <row r="2" spans="1:6" s="295" customFormat="1" ht="25.5" customHeight="1" x14ac:dyDescent="0.2">
      <c r="A2" s="238"/>
      <c r="B2" s="239" t="s">
        <v>209</v>
      </c>
      <c r="C2" s="293" t="s">
        <v>212</v>
      </c>
    </row>
    <row r="3" spans="1:6" s="295" customFormat="1" x14ac:dyDescent="0.2">
      <c r="A3" s="241"/>
      <c r="B3" s="239" t="s">
        <v>213</v>
      </c>
      <c r="C3" s="296"/>
    </row>
    <row r="4" spans="1:6" s="295" customFormat="1" ht="15.95" customHeight="1" x14ac:dyDescent="0.3">
      <c r="A4" s="243"/>
      <c r="B4" s="243"/>
      <c r="C4" s="244" t="s">
        <v>114</v>
      </c>
    </row>
    <row r="5" spans="1:6" ht="36" x14ac:dyDescent="0.2">
      <c r="A5" s="238"/>
      <c r="B5" s="245" t="s">
        <v>177</v>
      </c>
      <c r="C5" s="245" t="s">
        <v>178</v>
      </c>
    </row>
    <row r="6" spans="1:6" s="297" customFormat="1" ht="30" customHeight="1" x14ac:dyDescent="0.2">
      <c r="A6" s="238"/>
      <c r="B6" s="238"/>
      <c r="C6" s="238"/>
      <c r="D6" s="498" t="s">
        <v>371</v>
      </c>
      <c r="E6" s="498"/>
      <c r="F6" s="498"/>
    </row>
    <row r="7" spans="1:6" s="297" customFormat="1" ht="105.6" customHeight="1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</row>
    <row r="8" spans="1:6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6" s="294" customFormat="1" ht="36" x14ac:dyDescent="0.2">
      <c r="A9" s="252"/>
      <c r="B9" s="253" t="s">
        <v>13</v>
      </c>
      <c r="C9" s="250"/>
      <c r="D9" s="299"/>
      <c r="E9" s="299"/>
      <c r="F9" s="299"/>
    </row>
    <row r="10" spans="1:6" s="294" customFormat="1" ht="36" x14ac:dyDescent="0.2">
      <c r="A10" s="68"/>
      <c r="B10" s="253" t="s">
        <v>14</v>
      </c>
      <c r="C10" s="256"/>
      <c r="D10" s="299"/>
      <c r="E10" s="299"/>
      <c r="F10" s="299"/>
    </row>
    <row r="11" spans="1:6" s="294" customFormat="1" ht="36" x14ac:dyDescent="0.2">
      <c r="A11" s="68"/>
      <c r="B11" s="253" t="s">
        <v>15</v>
      </c>
      <c r="C11" s="256"/>
      <c r="D11" s="299"/>
      <c r="E11" s="299"/>
      <c r="F11" s="299"/>
    </row>
    <row r="12" spans="1:6" s="294" customFormat="1" ht="36" x14ac:dyDescent="0.2">
      <c r="A12" s="68"/>
      <c r="B12" s="253" t="s">
        <v>16</v>
      </c>
      <c r="C12" s="256"/>
      <c r="D12" s="299"/>
      <c r="E12" s="299"/>
      <c r="F12" s="299"/>
    </row>
    <row r="13" spans="1:6" s="294" customFormat="1" ht="18.75" x14ac:dyDescent="0.2">
      <c r="A13" s="68"/>
      <c r="B13" s="253" t="s">
        <v>91</v>
      </c>
      <c r="C13" s="256"/>
      <c r="D13" s="299"/>
      <c r="E13" s="299"/>
      <c r="F13" s="299"/>
    </row>
    <row r="14" spans="1:6" s="294" customFormat="1" ht="18.75" x14ac:dyDescent="0.2">
      <c r="A14" s="68"/>
      <c r="B14" s="253" t="s">
        <v>18</v>
      </c>
      <c r="C14" s="256"/>
      <c r="D14" s="299"/>
      <c r="E14" s="299"/>
      <c r="F14" s="299"/>
    </row>
    <row r="15" spans="1:6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6" ht="36" x14ac:dyDescent="0.2">
      <c r="A16" s="252"/>
      <c r="B16" s="253" t="s">
        <v>21</v>
      </c>
      <c r="C16" s="250"/>
      <c r="D16" s="278"/>
      <c r="E16" s="278"/>
      <c r="F16" s="278"/>
    </row>
    <row r="17" spans="1:7" s="294" customFormat="1" ht="36" x14ac:dyDescent="0.2">
      <c r="A17" s="68"/>
      <c r="B17" s="253" t="s">
        <v>109</v>
      </c>
      <c r="C17" s="256"/>
      <c r="D17" s="299"/>
      <c r="E17" s="299"/>
      <c r="F17" s="299"/>
    </row>
    <row r="18" spans="1:7" ht="40.5" x14ac:dyDescent="0.2">
      <c r="A18" s="68"/>
      <c r="B18" s="15" t="s">
        <v>390</v>
      </c>
      <c r="C18" s="256"/>
      <c r="D18" s="278"/>
      <c r="E18" s="278"/>
      <c r="F18" s="278"/>
    </row>
    <row r="19" spans="1:7" ht="36" x14ac:dyDescent="0.2">
      <c r="A19" s="68"/>
      <c r="B19" s="253" t="s">
        <v>24</v>
      </c>
      <c r="C19" s="256"/>
      <c r="D19" s="278"/>
      <c r="E19" s="278"/>
      <c r="F19" s="278"/>
    </row>
    <row r="20" spans="1:7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</row>
    <row r="21" spans="1:7" ht="36" x14ac:dyDescent="0.2">
      <c r="A21" s="68"/>
      <c r="B21" s="260" t="s">
        <v>203</v>
      </c>
      <c r="C21" s="256"/>
      <c r="D21" s="278"/>
      <c r="E21" s="278"/>
      <c r="F21" s="278"/>
    </row>
    <row r="22" spans="1:7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7" s="294" customFormat="1" ht="36" x14ac:dyDescent="0.2">
      <c r="A23" s="68"/>
      <c r="B23" s="264" t="s">
        <v>30</v>
      </c>
      <c r="C23" s="256"/>
      <c r="D23" s="278"/>
      <c r="E23" s="278"/>
      <c r="F23" s="278"/>
      <c r="G23" s="233"/>
    </row>
    <row r="24" spans="1:7" s="294" customFormat="1" ht="18.75" x14ac:dyDescent="0.2">
      <c r="A24" s="69"/>
      <c r="B24" s="264" t="s">
        <v>31</v>
      </c>
      <c r="C24" s="256"/>
      <c r="D24" s="278"/>
      <c r="E24" s="278"/>
      <c r="F24" s="278"/>
      <c r="G24" s="233"/>
    </row>
    <row r="25" spans="1:7" s="294" customFormat="1" ht="18.75" x14ac:dyDescent="0.2">
      <c r="A25" s="68"/>
      <c r="B25" s="264" t="s">
        <v>32</v>
      </c>
      <c r="C25" s="258"/>
      <c r="D25" s="298"/>
      <c r="E25" s="298"/>
      <c r="F25" s="298"/>
      <c r="G25" s="297"/>
    </row>
    <row r="26" spans="1:7" s="294" customFormat="1" ht="90" x14ac:dyDescent="0.2">
      <c r="A26" s="252"/>
      <c r="B26" s="253" t="s">
        <v>33</v>
      </c>
      <c r="C26" s="250"/>
      <c r="D26" s="299"/>
      <c r="E26" s="299"/>
      <c r="F26" s="299"/>
    </row>
    <row r="27" spans="1:7" x14ac:dyDescent="0.2">
      <c r="A27" s="263" t="s">
        <v>34</v>
      </c>
      <c r="B27" s="266" t="s">
        <v>35</v>
      </c>
      <c r="C27" s="258">
        <f>C28+C29+C30+C31+C32</f>
        <v>0</v>
      </c>
      <c r="D27" s="258">
        <f>D28+D29+D30+D31+D32</f>
        <v>0</v>
      </c>
      <c r="E27" s="256">
        <f>E28+E29+E30+E31+E32</f>
        <v>0</v>
      </c>
      <c r="F27" s="256">
        <f>F28+F29+F30+F31+F32</f>
        <v>0</v>
      </c>
    </row>
    <row r="28" spans="1:7" ht="36" x14ac:dyDescent="0.2">
      <c r="A28" s="68"/>
      <c r="B28" s="253" t="s">
        <v>36</v>
      </c>
      <c r="C28" s="256"/>
      <c r="D28" s="278"/>
      <c r="E28" s="278"/>
      <c r="F28" s="278"/>
    </row>
    <row r="29" spans="1:7" x14ac:dyDescent="0.2">
      <c r="A29" s="68"/>
      <c r="B29" s="253" t="s">
        <v>37</v>
      </c>
      <c r="C29" s="256"/>
      <c r="D29" s="278"/>
      <c r="E29" s="278"/>
      <c r="F29" s="278"/>
    </row>
    <row r="30" spans="1:7" x14ac:dyDescent="0.2">
      <c r="A30" s="68"/>
      <c r="B30" s="253" t="s">
        <v>38</v>
      </c>
      <c r="C30" s="256"/>
      <c r="D30" s="278"/>
      <c r="E30" s="278"/>
      <c r="F30" s="278"/>
    </row>
    <row r="31" spans="1:7" s="297" customFormat="1" ht="16.5" customHeight="1" x14ac:dyDescent="0.2">
      <c r="A31" s="68"/>
      <c r="B31" s="253" t="s">
        <v>39</v>
      </c>
      <c r="C31" s="256"/>
      <c r="D31" s="278"/>
      <c r="E31" s="278"/>
      <c r="F31" s="278"/>
      <c r="G31" s="233"/>
    </row>
    <row r="32" spans="1:7" s="294" customFormat="1" ht="18.75" x14ac:dyDescent="0.2">
      <c r="A32" s="68"/>
      <c r="B32" s="253" t="s">
        <v>40</v>
      </c>
      <c r="C32" s="256"/>
      <c r="D32" s="278"/>
      <c r="E32" s="278"/>
      <c r="F32" s="278"/>
      <c r="G32" s="233"/>
    </row>
    <row r="33" spans="1:7" x14ac:dyDescent="0.2">
      <c r="A33" s="263" t="s">
        <v>41</v>
      </c>
      <c r="B33" s="259" t="s">
        <v>42</v>
      </c>
      <c r="C33" s="256">
        <f>C34+C35</f>
        <v>0</v>
      </c>
      <c r="D33" s="256">
        <f>D34+D35</f>
        <v>0</v>
      </c>
      <c r="E33" s="256">
        <f>E34+E35</f>
        <v>0</v>
      </c>
      <c r="F33" s="256">
        <f>F34+F35</f>
        <v>0</v>
      </c>
    </row>
    <row r="34" spans="1:7" x14ac:dyDescent="0.2">
      <c r="A34" s="69"/>
      <c r="B34" s="253" t="s">
        <v>43</v>
      </c>
      <c r="C34" s="256"/>
      <c r="D34" s="278"/>
      <c r="E34" s="278"/>
      <c r="F34" s="278"/>
    </row>
    <row r="35" spans="1:7" x14ac:dyDescent="0.2">
      <c r="A35" s="70"/>
      <c r="B35" s="253" t="s">
        <v>111</v>
      </c>
      <c r="C35" s="250"/>
      <c r="D35" s="278"/>
      <c r="E35" s="278"/>
      <c r="F35" s="278"/>
    </row>
    <row r="36" spans="1:7" x14ac:dyDescent="0.2">
      <c r="A36" s="267" t="s">
        <v>44</v>
      </c>
      <c r="B36" s="259" t="s">
        <v>45</v>
      </c>
      <c r="C36" s="254">
        <f>C37</f>
        <v>0</v>
      </c>
      <c r="D36" s="254">
        <f>D37</f>
        <v>0</v>
      </c>
      <c r="E36" s="254">
        <f>E37</f>
        <v>0</v>
      </c>
      <c r="F36" s="254">
        <f>F37</f>
        <v>0</v>
      </c>
      <c r="G36" s="297"/>
    </row>
    <row r="37" spans="1:7" ht="18.75" x14ac:dyDescent="0.2">
      <c r="A37" s="72"/>
      <c r="B37" s="253" t="s">
        <v>181</v>
      </c>
      <c r="C37" s="256"/>
      <c r="D37" s="299"/>
      <c r="E37" s="299"/>
      <c r="F37" s="299"/>
      <c r="G37" s="294"/>
    </row>
    <row r="38" spans="1:7" x14ac:dyDescent="0.2">
      <c r="A38" s="267" t="s">
        <v>47</v>
      </c>
      <c r="B38" s="259" t="s">
        <v>48</v>
      </c>
      <c r="C38" s="256">
        <f>C39+C40</f>
        <v>0</v>
      </c>
      <c r="D38" s="256">
        <f>D39+D40</f>
        <v>0</v>
      </c>
      <c r="E38" s="256">
        <f>E39+E40</f>
        <v>0</v>
      </c>
      <c r="F38" s="256">
        <f>F39+F40</f>
        <v>0</v>
      </c>
    </row>
    <row r="39" spans="1:7" s="294" customFormat="1" ht="54" x14ac:dyDescent="0.2">
      <c r="A39" s="72"/>
      <c r="B39" s="264" t="s">
        <v>204</v>
      </c>
      <c r="C39" s="256"/>
      <c r="D39" s="278"/>
      <c r="E39" s="278"/>
      <c r="F39" s="278"/>
      <c r="G39" s="233"/>
    </row>
    <row r="40" spans="1:7" ht="36" x14ac:dyDescent="0.2">
      <c r="A40" s="72"/>
      <c r="B40" s="264" t="s">
        <v>205</v>
      </c>
      <c r="C40" s="256"/>
      <c r="D40" s="278"/>
      <c r="E40" s="278"/>
      <c r="F40" s="278"/>
    </row>
    <row r="41" spans="1:7" ht="36" x14ac:dyDescent="0.2">
      <c r="A41" s="72"/>
      <c r="B41" s="259" t="s">
        <v>51</v>
      </c>
      <c r="C41" s="256">
        <f>C8+C15+C20+C22+C27+C33+C36+C38</f>
        <v>0</v>
      </c>
      <c r="D41" s="256">
        <f>D8+D15+D20+D22+D27+D33+D36+D38</f>
        <v>0</v>
      </c>
      <c r="E41" s="256">
        <f>E8+E15+E20+E22+E27+E33+E36+E38</f>
        <v>0</v>
      </c>
      <c r="F41" s="256">
        <f>F8+F15+F20+F22+F27+F33+F36+F38</f>
        <v>0</v>
      </c>
    </row>
    <row r="42" spans="1:7" x14ac:dyDescent="0.2">
      <c r="A42" s="267" t="s">
        <v>52</v>
      </c>
      <c r="B42" s="259" t="s">
        <v>206</v>
      </c>
      <c r="C42" s="250">
        <f>C77-C41</f>
        <v>78932</v>
      </c>
      <c r="D42" s="250">
        <v>78932</v>
      </c>
      <c r="E42" s="250">
        <f>E77-E41</f>
        <v>0</v>
      </c>
      <c r="F42" s="250">
        <f>F77-F41</f>
        <v>0</v>
      </c>
    </row>
    <row r="43" spans="1:7" ht="36" x14ac:dyDescent="0.2">
      <c r="A43" s="267" t="s">
        <v>53</v>
      </c>
      <c r="B43" s="259" t="s">
        <v>54</v>
      </c>
      <c r="C43" s="256"/>
      <c r="D43" s="278"/>
      <c r="E43" s="278"/>
      <c r="F43" s="278"/>
    </row>
    <row r="44" spans="1:7" ht="36" x14ac:dyDescent="0.2">
      <c r="A44" s="267" t="s">
        <v>55</v>
      </c>
      <c r="B44" s="259" t="s">
        <v>56</v>
      </c>
      <c r="C44" s="256"/>
      <c r="D44" s="278"/>
      <c r="E44" s="278"/>
      <c r="F44" s="278"/>
    </row>
    <row r="45" spans="1:7" x14ac:dyDescent="0.2">
      <c r="A45" s="72"/>
      <c r="B45" s="259" t="s">
        <v>57</v>
      </c>
      <c r="C45" s="258">
        <f>C42+C43+C44</f>
        <v>78932</v>
      </c>
      <c r="D45" s="258">
        <f>D42+D43+D44</f>
        <v>78932</v>
      </c>
      <c r="E45" s="258">
        <f>E42+E43+E44</f>
        <v>0</v>
      </c>
      <c r="F45" s="258">
        <f>F42+F43+F44</f>
        <v>0</v>
      </c>
    </row>
    <row r="46" spans="1:7" x14ac:dyDescent="0.2">
      <c r="A46" s="72"/>
      <c r="B46" s="249" t="s">
        <v>60</v>
      </c>
      <c r="C46" s="258">
        <f>C41+C45</f>
        <v>78932</v>
      </c>
      <c r="D46" s="258">
        <f>D41+D45</f>
        <v>78932</v>
      </c>
      <c r="E46" s="258">
        <f>E41+E45</f>
        <v>0</v>
      </c>
      <c r="F46" s="258">
        <f>F41+F45</f>
        <v>0</v>
      </c>
    </row>
    <row r="47" spans="1:7" ht="14.25" customHeight="1" x14ac:dyDescent="0.2">
      <c r="A47" s="268"/>
      <c r="B47" s="269"/>
      <c r="C47" s="270"/>
      <c r="D47" s="297"/>
      <c r="E47" s="297"/>
      <c r="F47" s="297"/>
      <c r="G47" s="297"/>
    </row>
    <row r="48" spans="1:7" x14ac:dyDescent="0.2">
      <c r="A48" s="86"/>
      <c r="B48" s="86"/>
      <c r="C48" s="253"/>
      <c r="D48" s="498" t="s">
        <v>371</v>
      </c>
      <c r="E48" s="498"/>
      <c r="F48" s="498"/>
    </row>
    <row r="49" spans="1:6" ht="105.6" customHeight="1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x14ac:dyDescent="0.2">
      <c r="A50" s="70" t="s">
        <v>11</v>
      </c>
      <c r="B50" s="272" t="s">
        <v>65</v>
      </c>
      <c r="C50" s="250">
        <f>C51+C52+C53+C56+C57</f>
        <v>78932</v>
      </c>
      <c r="D50" s="250">
        <f>D51+D52+D53+D56+D57</f>
        <v>78932</v>
      </c>
      <c r="E50" s="250">
        <f>E51+E52+E53+E56+E57</f>
        <v>0</v>
      </c>
      <c r="F50" s="250">
        <f>F51+F52+F53+F56+F57</f>
        <v>0</v>
      </c>
    </row>
    <row r="51" spans="1:6" x14ac:dyDescent="0.2">
      <c r="A51" s="79"/>
      <c r="B51" s="273" t="s">
        <v>66</v>
      </c>
      <c r="C51" s="256">
        <v>62867</v>
      </c>
      <c r="D51" s="256">
        <v>62867</v>
      </c>
      <c r="E51" s="278"/>
      <c r="F51" s="278"/>
    </row>
    <row r="52" spans="1:6" ht="36" x14ac:dyDescent="0.2">
      <c r="A52" s="72"/>
      <c r="B52" s="274" t="s">
        <v>67</v>
      </c>
      <c r="C52" s="256">
        <v>10019</v>
      </c>
      <c r="D52" s="256">
        <v>10019</v>
      </c>
      <c r="E52" s="278"/>
      <c r="F52" s="278"/>
    </row>
    <row r="53" spans="1:6" x14ac:dyDescent="0.2">
      <c r="A53" s="72"/>
      <c r="B53" s="274" t="s">
        <v>68</v>
      </c>
      <c r="C53" s="256">
        <v>6046</v>
      </c>
      <c r="D53" s="256">
        <v>6046</v>
      </c>
      <c r="E53" s="278"/>
      <c r="F53" s="278"/>
    </row>
    <row r="54" spans="1:6" ht="54" x14ac:dyDescent="0.2">
      <c r="A54" s="72"/>
      <c r="B54" s="274" t="s">
        <v>207</v>
      </c>
      <c r="C54" s="256"/>
      <c r="D54" s="278"/>
      <c r="E54" s="278"/>
      <c r="F54" s="278"/>
    </row>
    <row r="55" spans="1:6" x14ac:dyDescent="0.2">
      <c r="A55" s="72"/>
      <c r="B55" s="274" t="s">
        <v>70</v>
      </c>
      <c r="C55" s="256"/>
      <c r="D55" s="278"/>
      <c r="E55" s="278"/>
      <c r="F55" s="278"/>
    </row>
    <row r="56" spans="1:6" x14ac:dyDescent="0.2">
      <c r="A56" s="72"/>
      <c r="B56" s="274" t="s">
        <v>71</v>
      </c>
      <c r="C56" s="256"/>
      <c r="D56" s="278"/>
      <c r="E56" s="278"/>
      <c r="F56" s="278"/>
    </row>
    <row r="57" spans="1:6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x14ac:dyDescent="0.25">
      <c r="A61" s="72"/>
      <c r="B61" s="275"/>
      <c r="C61" s="256"/>
      <c r="D61" s="278"/>
      <c r="E61" s="278"/>
      <c r="F61" s="278"/>
    </row>
    <row r="62" spans="1:6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x14ac:dyDescent="0.2">
      <c r="A63" s="79"/>
      <c r="B63" s="128" t="s">
        <v>77</v>
      </c>
      <c r="C63" s="256"/>
      <c r="D63" s="278"/>
      <c r="E63" s="278"/>
      <c r="F63" s="278"/>
    </row>
    <row r="64" spans="1:6" ht="54" x14ac:dyDescent="0.2">
      <c r="A64" s="79"/>
      <c r="B64" s="274" t="s">
        <v>185</v>
      </c>
      <c r="C64" s="256"/>
      <c r="D64" s="278"/>
      <c r="E64" s="278"/>
      <c r="F64" s="278"/>
    </row>
    <row r="65" spans="1:6" ht="54" x14ac:dyDescent="0.2">
      <c r="A65" s="79"/>
      <c r="B65" s="274" t="s">
        <v>186</v>
      </c>
      <c r="C65" s="256"/>
      <c r="D65" s="278"/>
      <c r="E65" s="278"/>
      <c r="F65" s="278"/>
    </row>
    <row r="66" spans="1:6" x14ac:dyDescent="0.2">
      <c r="A66" s="72"/>
      <c r="B66" s="274" t="s">
        <v>80</v>
      </c>
      <c r="C66" s="256"/>
      <c r="D66" s="278"/>
      <c r="E66" s="278"/>
      <c r="F66" s="278"/>
    </row>
    <row r="67" spans="1:6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x14ac:dyDescent="0.2">
      <c r="A70" s="72"/>
      <c r="B70" s="274" t="s">
        <v>84</v>
      </c>
      <c r="C70" s="256"/>
      <c r="D70" s="278"/>
      <c r="E70" s="278"/>
      <c r="F70" s="278"/>
    </row>
    <row r="71" spans="1:6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78932</v>
      </c>
      <c r="D72" s="250">
        <f>D50+D62</f>
        <v>78932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78"/>
      <c r="E74" s="278"/>
      <c r="F74" s="278"/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78932</v>
      </c>
      <c r="D77" s="250">
        <f>D50+D62+D74</f>
        <v>78932</v>
      </c>
      <c r="E77" s="250">
        <f>E50+E62+E74</f>
        <v>0</v>
      </c>
      <c r="F77" s="250">
        <f>F50+F62+F74</f>
        <v>0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284">
        <v>17.5</v>
      </c>
      <c r="D79" s="284">
        <v>17.5</v>
      </c>
      <c r="E79" s="284"/>
      <c r="F79" s="284"/>
    </row>
    <row r="80" spans="1:6" x14ac:dyDescent="0.2">
      <c r="A80" s="88"/>
      <c r="B80" s="283" t="s">
        <v>90</v>
      </c>
      <c r="C80" s="284">
        <v>0</v>
      </c>
      <c r="D80" s="284">
        <v>0</v>
      </c>
      <c r="E80" s="284"/>
      <c r="F80" s="284"/>
    </row>
    <row r="83" spans="1:3" x14ac:dyDescent="0.2">
      <c r="B83" s="277" t="s">
        <v>189</v>
      </c>
      <c r="C83" s="233" t="s">
        <v>1</v>
      </c>
    </row>
    <row r="84" spans="1:3" ht="36" x14ac:dyDescent="0.2">
      <c r="A84" s="233" t="s">
        <v>190</v>
      </c>
      <c r="B84" s="277"/>
    </row>
    <row r="85" spans="1:3" x14ac:dyDescent="0.2">
      <c r="A85" s="233">
        <v>2</v>
      </c>
      <c r="B85" s="233" t="s">
        <v>214</v>
      </c>
      <c r="C85" s="233">
        <v>240</v>
      </c>
    </row>
    <row r="86" spans="1:3" x14ac:dyDescent="0.2">
      <c r="B86" s="233" t="s">
        <v>415</v>
      </c>
      <c r="C86" s="285">
        <f>C85*0.305</f>
        <v>73.2</v>
      </c>
    </row>
    <row r="88" spans="1:3" x14ac:dyDescent="0.2">
      <c r="B88" s="288" t="s">
        <v>170</v>
      </c>
      <c r="C88" s="290">
        <f>SUM(C85:C87)</f>
        <v>313.2</v>
      </c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48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opLeftCell="A37" zoomScale="65" zoomScaleNormal="65" workbookViewId="0">
      <selection activeCell="C1" sqref="C1"/>
    </sheetView>
  </sheetViews>
  <sheetFormatPr defaultRowHeight="18" x14ac:dyDescent="0.2"/>
  <cols>
    <col min="1" max="1" width="12.28515625" style="233" customWidth="1"/>
    <col min="2" max="2" width="61.7109375" style="233" customWidth="1"/>
    <col min="3" max="3" width="21.42578125" style="233" customWidth="1"/>
    <col min="4" max="4" width="15.140625" style="233" customWidth="1"/>
    <col min="5" max="5" width="20.140625" style="233" customWidth="1"/>
    <col min="6" max="6" width="18.28515625" style="233" customWidth="1"/>
    <col min="7" max="16384" width="9.140625" style="233"/>
  </cols>
  <sheetData>
    <row r="1" spans="1:7" s="292" customFormat="1" ht="21" customHeight="1" x14ac:dyDescent="0.2">
      <c r="A1" s="235"/>
      <c r="B1" s="291"/>
      <c r="C1" s="236" t="s">
        <v>422</v>
      </c>
    </row>
    <row r="2" spans="1:7" s="295" customFormat="1" ht="25.5" customHeight="1" x14ac:dyDescent="0.2">
      <c r="A2" s="238"/>
      <c r="B2" s="239" t="s">
        <v>209</v>
      </c>
      <c r="C2" s="293" t="s">
        <v>215</v>
      </c>
    </row>
    <row r="3" spans="1:7" s="295" customFormat="1" x14ac:dyDescent="0.2">
      <c r="A3" s="241"/>
      <c r="B3" s="239" t="s">
        <v>216</v>
      </c>
      <c r="C3" s="296"/>
    </row>
    <row r="4" spans="1:7" s="295" customFormat="1" ht="15.95" customHeight="1" x14ac:dyDescent="0.3">
      <c r="A4" s="243"/>
      <c r="B4" s="243"/>
      <c r="C4" s="244" t="s">
        <v>114</v>
      </c>
    </row>
    <row r="5" spans="1:7" ht="36" x14ac:dyDescent="0.2">
      <c r="A5" s="238"/>
      <c r="B5" s="245" t="s">
        <v>177</v>
      </c>
      <c r="C5" s="245" t="s">
        <v>178</v>
      </c>
    </row>
    <row r="6" spans="1:7" s="297" customFormat="1" ht="29.25" customHeight="1" x14ac:dyDescent="0.2">
      <c r="A6" s="238"/>
      <c r="B6" s="238"/>
      <c r="C6" s="238"/>
      <c r="D6" s="498" t="s">
        <v>371</v>
      </c>
      <c r="E6" s="498"/>
      <c r="F6" s="498"/>
    </row>
    <row r="7" spans="1:7" s="297" customFormat="1" ht="42.75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  <c r="G7" s="294"/>
    </row>
    <row r="8" spans="1:7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7" s="294" customFormat="1" ht="36" x14ac:dyDescent="0.2">
      <c r="A9" s="252"/>
      <c r="B9" s="253" t="s">
        <v>13</v>
      </c>
      <c r="C9" s="250"/>
      <c r="D9" s="299"/>
      <c r="E9" s="299"/>
      <c r="F9" s="299"/>
    </row>
    <row r="10" spans="1:7" s="294" customFormat="1" ht="36" x14ac:dyDescent="0.2">
      <c r="A10" s="68"/>
      <c r="B10" s="253" t="s">
        <v>14</v>
      </c>
      <c r="C10" s="256"/>
      <c r="D10" s="299"/>
      <c r="E10" s="299"/>
      <c r="F10" s="299"/>
    </row>
    <row r="11" spans="1:7" s="294" customFormat="1" ht="36" x14ac:dyDescent="0.2">
      <c r="A11" s="68"/>
      <c r="B11" s="253" t="s">
        <v>15</v>
      </c>
      <c r="C11" s="256"/>
      <c r="D11" s="299"/>
      <c r="E11" s="299"/>
      <c r="F11" s="299"/>
    </row>
    <row r="12" spans="1:7" s="294" customFormat="1" ht="36" x14ac:dyDescent="0.2">
      <c r="A12" s="68"/>
      <c r="B12" s="253" t="s">
        <v>16</v>
      </c>
      <c r="C12" s="256"/>
      <c r="D12" s="299"/>
      <c r="E12" s="299"/>
      <c r="F12" s="299"/>
    </row>
    <row r="13" spans="1:7" s="294" customFormat="1" ht="18.75" x14ac:dyDescent="0.2">
      <c r="A13" s="68"/>
      <c r="B13" s="253" t="s">
        <v>91</v>
      </c>
      <c r="C13" s="256"/>
      <c r="D13" s="299"/>
      <c r="E13" s="299"/>
      <c r="F13" s="299"/>
    </row>
    <row r="14" spans="1:7" s="294" customFormat="1" ht="18.75" x14ac:dyDescent="0.2">
      <c r="A14" s="68"/>
      <c r="B14" s="253" t="s">
        <v>18</v>
      </c>
      <c r="C14" s="256"/>
      <c r="D14" s="278"/>
      <c r="E14" s="278"/>
      <c r="F14" s="278"/>
      <c r="G14" s="233"/>
    </row>
    <row r="15" spans="1:7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7" ht="36" x14ac:dyDescent="0.2">
      <c r="A16" s="252"/>
      <c r="B16" s="253" t="s">
        <v>21</v>
      </c>
      <c r="C16" s="250"/>
      <c r="D16" s="299"/>
      <c r="E16" s="299"/>
      <c r="F16" s="299"/>
      <c r="G16" s="294"/>
    </row>
    <row r="17" spans="1:8" s="294" customFormat="1" ht="36" x14ac:dyDescent="0.2">
      <c r="A17" s="68"/>
      <c r="B17" s="253" t="s">
        <v>109</v>
      </c>
      <c r="C17" s="256"/>
      <c r="D17" s="278"/>
      <c r="E17" s="278"/>
      <c r="F17" s="278"/>
      <c r="G17" s="233"/>
    </row>
    <row r="18" spans="1:8" ht="36" x14ac:dyDescent="0.2">
      <c r="A18" s="68"/>
      <c r="B18" s="253" t="s">
        <v>390</v>
      </c>
      <c r="C18" s="256"/>
      <c r="D18" s="278"/>
      <c r="E18" s="278"/>
      <c r="F18" s="278"/>
    </row>
    <row r="19" spans="1:8" ht="36" x14ac:dyDescent="0.2">
      <c r="A19" s="68"/>
      <c r="B19" s="253" t="s">
        <v>24</v>
      </c>
      <c r="C19" s="256"/>
      <c r="D19" s="299"/>
      <c r="E19" s="299"/>
      <c r="F19" s="299"/>
    </row>
    <row r="20" spans="1:8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  <c r="G20" s="294"/>
      <c r="H20" s="294"/>
    </row>
    <row r="21" spans="1:8" ht="36" x14ac:dyDescent="0.2">
      <c r="A21" s="68"/>
      <c r="B21" s="260" t="s">
        <v>203</v>
      </c>
      <c r="C21" s="256"/>
      <c r="D21" s="278"/>
      <c r="E21" s="278"/>
      <c r="F21" s="278"/>
    </row>
    <row r="22" spans="1:8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8" s="294" customFormat="1" ht="36" x14ac:dyDescent="0.2">
      <c r="A23" s="68"/>
      <c r="B23" s="264" t="s">
        <v>30</v>
      </c>
      <c r="C23" s="256"/>
      <c r="D23" s="278"/>
      <c r="E23" s="278"/>
      <c r="F23" s="278"/>
      <c r="G23" s="233"/>
      <c r="H23" s="233"/>
    </row>
    <row r="24" spans="1:8" s="294" customFormat="1" ht="18.75" x14ac:dyDescent="0.2">
      <c r="A24" s="69"/>
      <c r="B24" s="264" t="s">
        <v>31</v>
      </c>
      <c r="C24" s="256"/>
      <c r="D24" s="278"/>
      <c r="E24" s="278"/>
      <c r="F24" s="278"/>
      <c r="G24" s="233"/>
      <c r="H24" s="233"/>
    </row>
    <row r="25" spans="1:8" s="294" customFormat="1" ht="18.75" x14ac:dyDescent="0.2">
      <c r="A25" s="68"/>
      <c r="B25" s="264" t="s">
        <v>32</v>
      </c>
      <c r="C25" s="258"/>
      <c r="D25" s="278"/>
      <c r="E25" s="278"/>
      <c r="F25" s="278"/>
      <c r="G25" s="233"/>
      <c r="H25" s="233"/>
    </row>
    <row r="26" spans="1:8" s="294" customFormat="1" ht="90" x14ac:dyDescent="0.2">
      <c r="A26" s="252"/>
      <c r="B26" s="264" t="s">
        <v>33</v>
      </c>
      <c r="C26" s="250"/>
      <c r="D26" s="278"/>
      <c r="E26" s="278"/>
      <c r="F26" s="278"/>
      <c r="G26" s="233"/>
      <c r="H26" s="233"/>
    </row>
    <row r="27" spans="1:8" ht="18.75" x14ac:dyDescent="0.2">
      <c r="A27" s="263" t="s">
        <v>34</v>
      </c>
      <c r="B27" s="266" t="s">
        <v>35</v>
      </c>
      <c r="C27" s="258">
        <f>C28+C29+C30+C31+C32</f>
        <v>2468</v>
      </c>
      <c r="D27" s="258">
        <f>D28+D29+D30+D31+D32</f>
        <v>2468</v>
      </c>
      <c r="E27" s="258">
        <f>E28+E29+E30+E31+E32</f>
        <v>0</v>
      </c>
      <c r="F27" s="258">
        <f>F28+F29+F30+F31+F32</f>
        <v>0</v>
      </c>
      <c r="G27" s="294"/>
      <c r="H27" s="294"/>
    </row>
    <row r="28" spans="1:8" ht="36" x14ac:dyDescent="0.2">
      <c r="A28" s="68"/>
      <c r="B28" s="264" t="s">
        <v>36</v>
      </c>
      <c r="C28" s="256">
        <v>2468</v>
      </c>
      <c r="D28" s="278">
        <v>2468</v>
      </c>
      <c r="E28" s="278"/>
      <c r="F28" s="278"/>
    </row>
    <row r="29" spans="1:8" x14ac:dyDescent="0.2">
      <c r="A29" s="68"/>
      <c r="B29" s="253" t="s">
        <v>37</v>
      </c>
      <c r="C29" s="256"/>
      <c r="D29" s="278"/>
      <c r="E29" s="278"/>
      <c r="F29" s="278"/>
    </row>
    <row r="30" spans="1:8" x14ac:dyDescent="0.2">
      <c r="A30" s="68"/>
      <c r="B30" s="253" t="s">
        <v>38</v>
      </c>
      <c r="C30" s="256"/>
      <c r="D30" s="278"/>
      <c r="E30" s="278"/>
      <c r="F30" s="278"/>
    </row>
    <row r="31" spans="1:8" s="297" customFormat="1" x14ac:dyDescent="0.2">
      <c r="A31" s="68"/>
      <c r="B31" s="253" t="s">
        <v>39</v>
      </c>
      <c r="C31" s="256"/>
      <c r="D31" s="278"/>
      <c r="E31" s="278"/>
      <c r="F31" s="278"/>
      <c r="G31" s="233"/>
      <c r="H31" s="233"/>
    </row>
    <row r="32" spans="1:8" s="294" customFormat="1" ht="18.75" x14ac:dyDescent="0.2">
      <c r="A32" s="68"/>
      <c r="B32" s="253" t="s">
        <v>40</v>
      </c>
      <c r="C32" s="256"/>
      <c r="D32" s="278"/>
      <c r="E32" s="278"/>
      <c r="F32" s="278"/>
      <c r="G32" s="233"/>
      <c r="H32" s="233"/>
    </row>
    <row r="33" spans="1:8" x14ac:dyDescent="0.2">
      <c r="A33" s="263" t="s">
        <v>41</v>
      </c>
      <c r="B33" s="259" t="s">
        <v>42</v>
      </c>
      <c r="C33" s="256">
        <f>C34+C35</f>
        <v>0</v>
      </c>
      <c r="D33" s="256">
        <f>D34+D35</f>
        <v>0</v>
      </c>
      <c r="E33" s="256">
        <f>E34+E35</f>
        <v>0</v>
      </c>
      <c r="F33" s="256">
        <f>F34+F35</f>
        <v>0</v>
      </c>
    </row>
    <row r="34" spans="1:8" x14ac:dyDescent="0.2">
      <c r="A34" s="69"/>
      <c r="B34" s="253" t="s">
        <v>43</v>
      </c>
      <c r="C34" s="256"/>
      <c r="D34" s="278"/>
      <c r="E34" s="278"/>
      <c r="F34" s="278"/>
    </row>
    <row r="35" spans="1:8" ht="18.75" x14ac:dyDescent="0.2">
      <c r="A35" s="70"/>
      <c r="B35" s="253" t="s">
        <v>111</v>
      </c>
      <c r="C35" s="250"/>
      <c r="D35" s="299"/>
      <c r="E35" s="299"/>
      <c r="F35" s="299"/>
      <c r="G35" s="294"/>
      <c r="H35" s="294"/>
    </row>
    <row r="36" spans="1:8" x14ac:dyDescent="0.2">
      <c r="A36" s="267" t="s">
        <v>44</v>
      </c>
      <c r="B36" s="259" t="s">
        <v>45</v>
      </c>
      <c r="C36" s="254">
        <f>C37</f>
        <v>0</v>
      </c>
      <c r="D36" s="278"/>
      <c r="E36" s="278"/>
      <c r="F36" s="278"/>
    </row>
    <row r="37" spans="1:8" x14ac:dyDescent="0.2">
      <c r="A37" s="72"/>
      <c r="B37" s="253" t="s">
        <v>181</v>
      </c>
      <c r="C37" s="256"/>
      <c r="D37" s="278"/>
      <c r="E37" s="278"/>
      <c r="F37" s="278"/>
    </row>
    <row r="38" spans="1:8" x14ac:dyDescent="0.2">
      <c r="A38" s="267" t="s">
        <v>47</v>
      </c>
      <c r="B38" s="259" t="s">
        <v>48</v>
      </c>
      <c r="C38" s="256">
        <f>C39+C40</f>
        <v>0</v>
      </c>
      <c r="D38" s="278"/>
      <c r="E38" s="278"/>
      <c r="F38" s="278"/>
    </row>
    <row r="39" spans="1:8" s="294" customFormat="1" ht="54" x14ac:dyDescent="0.2">
      <c r="A39" s="72"/>
      <c r="B39" s="264" t="s">
        <v>204</v>
      </c>
      <c r="C39" s="256"/>
      <c r="D39" s="278"/>
      <c r="E39" s="278"/>
      <c r="F39" s="278"/>
      <c r="G39" s="233"/>
      <c r="H39" s="233"/>
    </row>
    <row r="40" spans="1:8" ht="36" x14ac:dyDescent="0.2">
      <c r="A40" s="72"/>
      <c r="B40" s="264" t="s">
        <v>205</v>
      </c>
      <c r="C40" s="256"/>
      <c r="D40" s="278"/>
      <c r="E40" s="278"/>
      <c r="F40" s="278"/>
    </row>
    <row r="41" spans="1:8" ht="36.75" customHeight="1" x14ac:dyDescent="0.2">
      <c r="A41" s="72"/>
      <c r="B41" s="259" t="s">
        <v>51</v>
      </c>
      <c r="C41" s="258">
        <f>C8+C15+C20+C22+C27+C33+C36+C38</f>
        <v>2468</v>
      </c>
      <c r="D41" s="258">
        <f>D8+D15+D20+D22+D27+D33+D36+D38</f>
        <v>2468</v>
      </c>
      <c r="E41" s="258">
        <f>E8+E15+E20+E22+E27+E33+E36+E38</f>
        <v>0</v>
      </c>
      <c r="F41" s="258">
        <f>F8+F15+F20+F22+F27+F33+F36+F38</f>
        <v>0</v>
      </c>
    </row>
    <row r="42" spans="1:8" ht="18.75" x14ac:dyDescent="0.2">
      <c r="A42" s="267" t="s">
        <v>52</v>
      </c>
      <c r="B42" s="259" t="s">
        <v>206</v>
      </c>
      <c r="C42" s="250">
        <f>C77-C41</f>
        <v>44135</v>
      </c>
      <c r="D42" s="250">
        <v>44135</v>
      </c>
      <c r="E42" s="250">
        <f>E77-E41</f>
        <v>0</v>
      </c>
      <c r="F42" s="250">
        <f>F77-F41</f>
        <v>0</v>
      </c>
      <c r="G42" s="294"/>
      <c r="H42" s="294"/>
    </row>
    <row r="43" spans="1:8" ht="36" x14ac:dyDescent="0.2">
      <c r="A43" s="267" t="s">
        <v>53</v>
      </c>
      <c r="B43" s="259" t="s">
        <v>54</v>
      </c>
      <c r="C43" s="256"/>
      <c r="D43" s="278"/>
      <c r="E43" s="278"/>
      <c r="F43" s="278"/>
    </row>
    <row r="44" spans="1:8" ht="36" x14ac:dyDescent="0.2">
      <c r="A44" s="267" t="s">
        <v>55</v>
      </c>
      <c r="B44" s="259" t="s">
        <v>56</v>
      </c>
      <c r="C44" s="256"/>
      <c r="D44" s="278"/>
      <c r="E44" s="278"/>
      <c r="F44" s="278"/>
    </row>
    <row r="45" spans="1:8" x14ac:dyDescent="0.2">
      <c r="A45" s="72"/>
      <c r="B45" s="259" t="s">
        <v>57</v>
      </c>
      <c r="C45" s="258">
        <f>C42+C43+C44</f>
        <v>44135</v>
      </c>
      <c r="D45" s="258">
        <f>D42+D43+D44</f>
        <v>44135</v>
      </c>
      <c r="E45" s="258">
        <f>E42+E43+E44</f>
        <v>0</v>
      </c>
      <c r="F45" s="258">
        <f>F42+F43+F44</f>
        <v>0</v>
      </c>
    </row>
    <row r="46" spans="1:8" ht="15" customHeight="1" x14ac:dyDescent="0.2">
      <c r="A46" s="72"/>
      <c r="B46" s="249" t="s">
        <v>60</v>
      </c>
      <c r="C46" s="258">
        <f>C41+C45</f>
        <v>46603</v>
      </c>
      <c r="D46" s="258">
        <f>D41+D45</f>
        <v>46603</v>
      </c>
      <c r="E46" s="258">
        <f>E41+E45</f>
        <v>0</v>
      </c>
      <c r="F46" s="258">
        <f>F41+F45</f>
        <v>0</v>
      </c>
    </row>
    <row r="47" spans="1:8" ht="14.25" customHeight="1" x14ac:dyDescent="0.2">
      <c r="A47" s="268"/>
      <c r="B47" s="269"/>
      <c r="C47" s="270"/>
    </row>
    <row r="48" spans="1:8" x14ac:dyDescent="0.2">
      <c r="A48" s="86"/>
      <c r="B48" s="86"/>
      <c r="C48" s="253"/>
      <c r="D48" s="498"/>
      <c r="E48" s="498"/>
      <c r="F48" s="498"/>
    </row>
    <row r="49" spans="1:6" ht="77.650000000000006" customHeight="1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x14ac:dyDescent="0.2">
      <c r="A50" s="70" t="s">
        <v>11</v>
      </c>
      <c r="B50" s="272" t="s">
        <v>65</v>
      </c>
      <c r="C50" s="250">
        <f>C51+C52+C53+C56+C57</f>
        <v>46603</v>
      </c>
      <c r="D50" s="250">
        <f>D51+D52+D53+D56+D57</f>
        <v>46603</v>
      </c>
      <c r="E50" s="250">
        <f>E51+E52+E53+E56+E57</f>
        <v>0</v>
      </c>
      <c r="F50" s="250">
        <f>F51+F52+F53+F56+F57</f>
        <v>0</v>
      </c>
    </row>
    <row r="51" spans="1:6" x14ac:dyDescent="0.2">
      <c r="A51" s="79"/>
      <c r="B51" s="273" t="s">
        <v>66</v>
      </c>
      <c r="C51" s="256">
        <v>34004</v>
      </c>
      <c r="D51" s="256">
        <v>34004</v>
      </c>
      <c r="E51" s="278"/>
      <c r="F51" s="278"/>
    </row>
    <row r="52" spans="1:6" ht="36" x14ac:dyDescent="0.2">
      <c r="A52" s="72"/>
      <c r="B52" s="274" t="s">
        <v>67</v>
      </c>
      <c r="C52" s="256">
        <v>5770</v>
      </c>
      <c r="D52" s="256">
        <v>5770</v>
      </c>
      <c r="E52" s="278"/>
      <c r="F52" s="278"/>
    </row>
    <row r="53" spans="1:6" x14ac:dyDescent="0.2">
      <c r="A53" s="72"/>
      <c r="B53" s="274" t="s">
        <v>68</v>
      </c>
      <c r="C53" s="256">
        <v>6829</v>
      </c>
      <c r="D53" s="256">
        <v>6829</v>
      </c>
      <c r="E53" s="278"/>
      <c r="F53" s="278"/>
    </row>
    <row r="54" spans="1:6" ht="54" x14ac:dyDescent="0.2">
      <c r="A54" s="72"/>
      <c r="B54" s="274" t="s">
        <v>207</v>
      </c>
      <c r="C54" s="256"/>
      <c r="D54" s="278"/>
      <c r="E54" s="278"/>
      <c r="F54" s="278"/>
    </row>
    <row r="55" spans="1:6" x14ac:dyDescent="0.2">
      <c r="A55" s="72"/>
      <c r="B55" s="274" t="s">
        <v>70</v>
      </c>
      <c r="C55" s="256"/>
      <c r="D55" s="278"/>
      <c r="E55" s="278"/>
      <c r="F55" s="278"/>
    </row>
    <row r="56" spans="1:6" x14ac:dyDescent="0.2">
      <c r="A56" s="72"/>
      <c r="B56" s="274" t="s">
        <v>71</v>
      </c>
      <c r="C56" s="256"/>
      <c r="D56" s="278"/>
      <c r="E56" s="278"/>
      <c r="F56" s="278"/>
    </row>
    <row r="57" spans="1:6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x14ac:dyDescent="0.25">
      <c r="A61" s="72"/>
      <c r="B61" s="275"/>
      <c r="C61" s="256"/>
      <c r="D61" s="278"/>
      <c r="E61" s="278"/>
      <c r="F61" s="278"/>
    </row>
    <row r="62" spans="1:6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x14ac:dyDescent="0.2">
      <c r="A63" s="79"/>
      <c r="B63" s="128" t="s">
        <v>77</v>
      </c>
      <c r="C63" s="256"/>
      <c r="D63" s="278"/>
      <c r="E63" s="278"/>
      <c r="F63" s="278"/>
    </row>
    <row r="64" spans="1:6" ht="54" x14ac:dyDescent="0.2">
      <c r="A64" s="79"/>
      <c r="B64" s="274" t="s">
        <v>185</v>
      </c>
      <c r="C64" s="256"/>
      <c r="D64" s="278"/>
      <c r="E64" s="278"/>
      <c r="F64" s="278"/>
    </row>
    <row r="65" spans="1:6" ht="54" x14ac:dyDescent="0.2">
      <c r="A65" s="79"/>
      <c r="B65" s="274" t="s">
        <v>186</v>
      </c>
      <c r="C65" s="256"/>
      <c r="D65" s="278"/>
      <c r="E65" s="278"/>
      <c r="F65" s="278"/>
    </row>
    <row r="66" spans="1:6" x14ac:dyDescent="0.2">
      <c r="A66" s="72"/>
      <c r="B66" s="274" t="s">
        <v>80</v>
      </c>
      <c r="C66" s="256"/>
      <c r="D66" s="278"/>
      <c r="E66" s="278"/>
      <c r="F66" s="278"/>
    </row>
    <row r="67" spans="1:6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x14ac:dyDescent="0.2">
      <c r="A70" s="72"/>
      <c r="B70" s="274" t="s">
        <v>84</v>
      </c>
      <c r="C70" s="256"/>
      <c r="D70" s="278"/>
      <c r="E70" s="278"/>
      <c r="F70" s="278"/>
    </row>
    <row r="71" spans="1:6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46603</v>
      </c>
      <c r="D72" s="250">
        <f>D50+D62</f>
        <v>46603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78"/>
      <c r="E74" s="278"/>
      <c r="F74" s="278"/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46603</v>
      </c>
      <c r="D77" s="250">
        <f>D50+D62+D74</f>
        <v>46603</v>
      </c>
      <c r="E77" s="250">
        <f>E50+E62+E74</f>
        <v>0</v>
      </c>
      <c r="F77" s="250">
        <f>F50+F62+F74</f>
        <v>0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284">
        <v>11</v>
      </c>
      <c r="D79" s="284">
        <v>11</v>
      </c>
      <c r="E79" s="284"/>
      <c r="F79" s="284"/>
    </row>
    <row r="80" spans="1:6" x14ac:dyDescent="0.2">
      <c r="A80" s="88"/>
      <c r="B80" s="283" t="s">
        <v>90</v>
      </c>
      <c r="C80" s="284">
        <v>0</v>
      </c>
      <c r="D80" s="284">
        <v>0</v>
      </c>
      <c r="E80" s="284"/>
      <c r="F80" s="284"/>
    </row>
    <row r="83" spans="1:6" x14ac:dyDescent="0.2">
      <c r="B83" s="277" t="s">
        <v>189</v>
      </c>
      <c r="C83" s="233" t="s">
        <v>1</v>
      </c>
    </row>
    <row r="84" spans="1:6" x14ac:dyDescent="0.2">
      <c r="A84" s="233" t="s">
        <v>190</v>
      </c>
      <c r="B84" s="277"/>
    </row>
    <row r="85" spans="1:6" x14ac:dyDescent="0.2">
      <c r="A85" s="233">
        <v>11</v>
      </c>
      <c r="B85" s="233" t="s">
        <v>217</v>
      </c>
      <c r="C85" s="233">
        <f>11*6000*12/1000</f>
        <v>792</v>
      </c>
    </row>
    <row r="86" spans="1:6" x14ac:dyDescent="0.2">
      <c r="B86" s="233" t="s">
        <v>415</v>
      </c>
      <c r="C86" s="285">
        <f>C85*0.305</f>
        <v>241.56</v>
      </c>
    </row>
    <row r="88" spans="1:6" x14ac:dyDescent="0.2">
      <c r="B88" s="288" t="s">
        <v>170</v>
      </c>
      <c r="C88" s="290">
        <f>SUM(C85:C87)</f>
        <v>1033.56</v>
      </c>
    </row>
    <row r="90" spans="1:6" x14ac:dyDescent="0.2">
      <c r="A90" s="451"/>
      <c r="B90" s="452"/>
      <c r="C90" s="453"/>
      <c r="D90" s="454"/>
      <c r="E90" s="454"/>
      <c r="F90" s="454"/>
    </row>
    <row r="91" spans="1:6" x14ac:dyDescent="0.2">
      <c r="A91" s="455"/>
      <c r="B91" s="452"/>
      <c r="C91" s="453"/>
      <c r="D91" s="454"/>
      <c r="E91" s="454"/>
      <c r="F91" s="454"/>
    </row>
    <row r="92" spans="1:6" ht="18.75" x14ac:dyDescent="0.3">
      <c r="A92" s="455"/>
      <c r="B92" s="455"/>
      <c r="C92" s="456"/>
      <c r="D92" s="454"/>
      <c r="E92" s="454"/>
      <c r="F92" s="454"/>
    </row>
    <row r="93" spans="1:6" x14ac:dyDescent="0.2">
      <c r="A93" s="451"/>
      <c r="B93" s="451"/>
      <c r="C93" s="451"/>
      <c r="D93" s="457"/>
      <c r="E93" s="457"/>
      <c r="F93" s="457"/>
    </row>
    <row r="94" spans="1:6" x14ac:dyDescent="0.2">
      <c r="A94" s="451"/>
      <c r="B94" s="451"/>
      <c r="C94" s="451"/>
      <c r="D94" s="516"/>
      <c r="E94" s="516"/>
      <c r="F94" s="516"/>
    </row>
    <row r="95" spans="1:6" x14ac:dyDescent="0.2">
      <c r="A95" s="451"/>
      <c r="B95" s="451"/>
      <c r="C95" s="458"/>
      <c r="D95" s="459"/>
      <c r="E95" s="459"/>
      <c r="F95" s="459"/>
    </row>
    <row r="96" spans="1:6" x14ac:dyDescent="0.2">
      <c r="A96" s="451"/>
      <c r="B96" s="460"/>
      <c r="C96" s="270"/>
      <c r="D96" s="270"/>
      <c r="E96" s="270"/>
      <c r="F96" s="270"/>
    </row>
    <row r="97" spans="1:6" ht="18.75" x14ac:dyDescent="0.2">
      <c r="A97" s="461"/>
      <c r="B97" s="462"/>
      <c r="C97" s="270"/>
      <c r="D97" s="463"/>
      <c r="E97" s="463"/>
      <c r="F97" s="463"/>
    </row>
    <row r="98" spans="1:6" ht="18.75" x14ac:dyDescent="0.2">
      <c r="A98" s="464"/>
      <c r="B98" s="462"/>
      <c r="C98" s="465"/>
      <c r="D98" s="463"/>
      <c r="E98" s="463"/>
      <c r="F98" s="463"/>
    </row>
    <row r="99" spans="1:6" ht="18.75" x14ac:dyDescent="0.2">
      <c r="A99" s="464"/>
      <c r="B99" s="462"/>
      <c r="C99" s="465"/>
      <c r="D99" s="463"/>
      <c r="E99" s="463"/>
      <c r="F99" s="463"/>
    </row>
    <row r="100" spans="1:6" ht="18.75" x14ac:dyDescent="0.2">
      <c r="A100" s="464"/>
      <c r="B100" s="462"/>
      <c r="C100" s="465"/>
      <c r="D100" s="463"/>
      <c r="E100" s="463"/>
      <c r="F100" s="463"/>
    </row>
    <row r="101" spans="1:6" ht="18.75" x14ac:dyDescent="0.2">
      <c r="A101" s="464"/>
      <c r="B101" s="462"/>
      <c r="C101" s="465"/>
      <c r="D101" s="463"/>
      <c r="E101" s="463"/>
      <c r="F101" s="463"/>
    </row>
    <row r="102" spans="1:6" x14ac:dyDescent="0.2">
      <c r="A102" s="464"/>
      <c r="B102" s="462"/>
      <c r="C102" s="465"/>
      <c r="D102" s="457"/>
      <c r="E102" s="457"/>
      <c r="F102" s="457"/>
    </row>
    <row r="103" spans="1:6" x14ac:dyDescent="0.2">
      <c r="A103" s="464"/>
      <c r="B103" s="460"/>
      <c r="C103" s="465"/>
      <c r="D103" s="465"/>
      <c r="E103" s="465"/>
      <c r="F103" s="465"/>
    </row>
    <row r="104" spans="1:6" ht="18.75" x14ac:dyDescent="0.2">
      <c r="A104" s="461"/>
      <c r="B104" s="462"/>
      <c r="C104" s="270"/>
      <c r="D104" s="463"/>
      <c r="E104" s="463"/>
      <c r="F104" s="463"/>
    </row>
    <row r="105" spans="1:6" x14ac:dyDescent="0.2">
      <c r="A105" s="464"/>
      <c r="B105" s="462"/>
      <c r="C105" s="465"/>
      <c r="D105" s="457"/>
      <c r="E105" s="457"/>
      <c r="F105" s="457"/>
    </row>
    <row r="106" spans="1:6" x14ac:dyDescent="0.2">
      <c r="A106" s="464"/>
      <c r="B106" s="462"/>
      <c r="C106" s="465"/>
      <c r="D106" s="457"/>
      <c r="E106" s="457"/>
      <c r="F106" s="457"/>
    </row>
    <row r="107" spans="1:6" ht="18.75" x14ac:dyDescent="0.2">
      <c r="A107" s="464"/>
      <c r="B107" s="462"/>
      <c r="C107" s="465"/>
      <c r="D107" s="463"/>
      <c r="E107" s="463"/>
      <c r="F107" s="463"/>
    </row>
    <row r="108" spans="1:6" x14ac:dyDescent="0.2">
      <c r="A108" s="464"/>
      <c r="B108" s="466"/>
      <c r="C108" s="465"/>
      <c r="D108" s="465"/>
      <c r="E108" s="465"/>
      <c r="F108" s="465"/>
    </row>
    <row r="109" spans="1:6" x14ac:dyDescent="0.2">
      <c r="A109" s="464"/>
      <c r="B109" s="467"/>
      <c r="C109" s="465"/>
      <c r="D109" s="457"/>
      <c r="E109" s="457"/>
      <c r="F109" s="457"/>
    </row>
    <row r="110" spans="1:6" x14ac:dyDescent="0.2">
      <c r="A110" s="468"/>
      <c r="B110" s="466"/>
      <c r="C110" s="465"/>
      <c r="D110" s="465"/>
      <c r="E110" s="465"/>
      <c r="F110" s="465"/>
    </row>
    <row r="111" spans="1:6" x14ac:dyDescent="0.2">
      <c r="A111" s="464"/>
      <c r="B111" s="467"/>
      <c r="C111" s="465"/>
      <c r="D111" s="457"/>
      <c r="E111" s="457"/>
      <c r="F111" s="457"/>
    </row>
    <row r="112" spans="1:6" x14ac:dyDescent="0.2">
      <c r="A112" s="464"/>
      <c r="B112" s="467"/>
      <c r="C112" s="465"/>
      <c r="D112" s="457"/>
      <c r="E112" s="457"/>
      <c r="F112" s="457"/>
    </row>
    <row r="113" spans="1:6" x14ac:dyDescent="0.2">
      <c r="A113" s="464"/>
      <c r="B113" s="467"/>
      <c r="C113" s="469"/>
      <c r="D113" s="457"/>
      <c r="E113" s="457"/>
      <c r="F113" s="457"/>
    </row>
    <row r="114" spans="1:6" ht="18.75" x14ac:dyDescent="0.2">
      <c r="A114" s="461"/>
      <c r="B114" s="467"/>
      <c r="C114" s="270"/>
      <c r="D114" s="457"/>
      <c r="E114" s="457"/>
      <c r="F114" s="457"/>
    </row>
    <row r="115" spans="1:6" x14ac:dyDescent="0.2">
      <c r="A115" s="468"/>
      <c r="B115" s="466"/>
      <c r="C115" s="469"/>
      <c r="D115" s="469"/>
      <c r="E115" s="469"/>
      <c r="F115" s="469"/>
    </row>
    <row r="116" spans="1:6" x14ac:dyDescent="0.2">
      <c r="A116" s="464"/>
      <c r="B116" s="462"/>
      <c r="C116" s="465"/>
      <c r="D116" s="457"/>
      <c r="E116" s="457"/>
      <c r="F116" s="457"/>
    </row>
    <row r="117" spans="1:6" x14ac:dyDescent="0.2">
      <c r="A117" s="464"/>
      <c r="B117" s="462"/>
      <c r="C117" s="465"/>
      <c r="D117" s="457"/>
      <c r="E117" s="457"/>
      <c r="F117" s="457"/>
    </row>
    <row r="118" spans="1:6" x14ac:dyDescent="0.2">
      <c r="A118" s="464"/>
      <c r="B118" s="462"/>
      <c r="C118" s="465"/>
      <c r="D118" s="457"/>
      <c r="E118" s="457"/>
      <c r="F118" s="457"/>
    </row>
    <row r="119" spans="1:6" x14ac:dyDescent="0.2">
      <c r="A119" s="464"/>
      <c r="B119" s="462"/>
      <c r="C119" s="465"/>
      <c r="D119" s="457"/>
      <c r="E119" s="457"/>
      <c r="F119" s="457"/>
    </row>
    <row r="120" spans="1:6" x14ac:dyDescent="0.2">
      <c r="A120" s="464"/>
      <c r="B120" s="462"/>
      <c r="C120" s="465"/>
      <c r="D120" s="457"/>
      <c r="E120" s="457"/>
      <c r="F120" s="457"/>
    </row>
    <row r="121" spans="1:6" x14ac:dyDescent="0.2">
      <c r="A121" s="468"/>
      <c r="B121" s="466"/>
      <c r="C121" s="465"/>
      <c r="D121" s="465"/>
      <c r="E121" s="465"/>
      <c r="F121" s="465"/>
    </row>
    <row r="122" spans="1:6" x14ac:dyDescent="0.2">
      <c r="A122" s="464"/>
      <c r="B122" s="462"/>
      <c r="C122" s="465"/>
      <c r="D122" s="457"/>
      <c r="E122" s="457"/>
      <c r="F122" s="457"/>
    </row>
    <row r="123" spans="1:6" ht="18.75" x14ac:dyDescent="0.2">
      <c r="A123" s="470"/>
      <c r="B123" s="462"/>
      <c r="C123" s="270"/>
      <c r="D123" s="463"/>
      <c r="E123" s="463"/>
      <c r="F123" s="463"/>
    </row>
    <row r="124" spans="1:6" x14ac:dyDescent="0.2">
      <c r="A124" s="471"/>
      <c r="B124" s="466"/>
      <c r="C124" s="472"/>
      <c r="D124" s="457"/>
      <c r="E124" s="457"/>
      <c r="F124" s="457"/>
    </row>
    <row r="125" spans="1:6" x14ac:dyDescent="0.2">
      <c r="A125" s="473"/>
      <c r="B125" s="462"/>
      <c r="C125" s="465"/>
      <c r="D125" s="457"/>
      <c r="E125" s="457"/>
      <c r="F125" s="457"/>
    </row>
    <row r="126" spans="1:6" x14ac:dyDescent="0.2">
      <c r="A126" s="471"/>
      <c r="B126" s="466"/>
      <c r="C126" s="465"/>
      <c r="D126" s="457"/>
      <c r="E126" s="457"/>
      <c r="F126" s="457"/>
    </row>
    <row r="127" spans="1:6" x14ac:dyDescent="0.2">
      <c r="A127" s="473"/>
      <c r="B127" s="467"/>
      <c r="C127" s="465"/>
      <c r="D127" s="457"/>
      <c r="E127" s="457"/>
      <c r="F127" s="457"/>
    </row>
    <row r="128" spans="1:6" x14ac:dyDescent="0.2">
      <c r="A128" s="473"/>
      <c r="B128" s="467"/>
      <c r="C128" s="465"/>
      <c r="D128" s="457"/>
      <c r="E128" s="457"/>
      <c r="F128" s="457"/>
    </row>
    <row r="129" spans="1:6" x14ac:dyDescent="0.2">
      <c r="A129" s="473"/>
      <c r="B129" s="466"/>
      <c r="C129" s="469"/>
      <c r="D129" s="469"/>
      <c r="E129" s="469"/>
      <c r="F129" s="469"/>
    </row>
    <row r="130" spans="1:6" x14ac:dyDescent="0.2">
      <c r="A130" s="471"/>
      <c r="B130" s="466"/>
      <c r="C130" s="270"/>
      <c r="D130" s="270"/>
      <c r="E130" s="270"/>
      <c r="F130" s="270"/>
    </row>
    <row r="131" spans="1:6" x14ac:dyDescent="0.2">
      <c r="A131" s="471"/>
      <c r="B131" s="466"/>
      <c r="C131" s="465"/>
      <c r="D131" s="457"/>
      <c r="E131" s="457"/>
      <c r="F131" s="457"/>
    </row>
    <row r="132" spans="1:6" x14ac:dyDescent="0.2">
      <c r="A132" s="471"/>
      <c r="B132" s="466"/>
      <c r="C132" s="465"/>
      <c r="D132" s="457"/>
      <c r="E132" s="457"/>
      <c r="F132" s="457"/>
    </row>
    <row r="133" spans="1:6" x14ac:dyDescent="0.2">
      <c r="A133" s="473"/>
      <c r="B133" s="466"/>
      <c r="C133" s="469"/>
      <c r="D133" s="469"/>
      <c r="E133" s="469"/>
      <c r="F133" s="469"/>
    </row>
    <row r="134" spans="1:6" x14ac:dyDescent="0.2">
      <c r="A134" s="473"/>
      <c r="B134" s="460"/>
      <c r="C134" s="469"/>
      <c r="D134" s="469"/>
      <c r="E134" s="469"/>
      <c r="F134" s="469"/>
    </row>
    <row r="135" spans="1:6" x14ac:dyDescent="0.2">
      <c r="A135" s="268"/>
      <c r="B135" s="269"/>
      <c r="C135" s="270"/>
      <c r="D135" s="457"/>
      <c r="E135" s="457"/>
      <c r="F135" s="457"/>
    </row>
    <row r="136" spans="1:6" x14ac:dyDescent="0.2">
      <c r="A136" s="462"/>
      <c r="B136" s="462"/>
      <c r="C136" s="462"/>
      <c r="D136" s="516"/>
      <c r="E136" s="516"/>
      <c r="F136" s="516"/>
    </row>
    <row r="137" spans="1:6" x14ac:dyDescent="0.2">
      <c r="A137" s="451"/>
      <c r="B137" s="451"/>
      <c r="C137" s="458"/>
      <c r="D137" s="459"/>
      <c r="E137" s="459"/>
      <c r="F137" s="459"/>
    </row>
    <row r="138" spans="1:6" x14ac:dyDescent="0.2">
      <c r="A138" s="470"/>
      <c r="B138" s="474"/>
      <c r="C138" s="270"/>
      <c r="D138" s="270"/>
      <c r="E138" s="270"/>
      <c r="F138" s="270"/>
    </row>
    <row r="139" spans="1:6" x14ac:dyDescent="0.2">
      <c r="A139" s="473"/>
      <c r="B139" s="475"/>
      <c r="C139" s="465"/>
      <c r="D139" s="465"/>
      <c r="E139" s="457"/>
      <c r="F139" s="457"/>
    </row>
    <row r="140" spans="1:6" x14ac:dyDescent="0.2">
      <c r="A140" s="473"/>
      <c r="B140" s="475"/>
      <c r="C140" s="465"/>
      <c r="D140" s="465"/>
      <c r="E140" s="457"/>
      <c r="F140" s="457"/>
    </row>
    <row r="141" spans="1:6" x14ac:dyDescent="0.2">
      <c r="A141" s="473"/>
      <c r="B141" s="475"/>
      <c r="C141" s="465"/>
      <c r="D141" s="465"/>
      <c r="E141" s="457"/>
      <c r="F141" s="457"/>
    </row>
    <row r="142" spans="1:6" x14ac:dyDescent="0.2">
      <c r="A142" s="473"/>
      <c r="B142" s="475"/>
      <c r="C142" s="465"/>
      <c r="D142" s="457"/>
      <c r="E142" s="457"/>
      <c r="F142" s="457"/>
    </row>
    <row r="143" spans="1:6" x14ac:dyDescent="0.2">
      <c r="A143" s="473"/>
      <c r="B143" s="475"/>
      <c r="C143" s="465"/>
      <c r="D143" s="457"/>
      <c r="E143" s="457"/>
      <c r="F143" s="457"/>
    </row>
    <row r="144" spans="1:6" x14ac:dyDescent="0.2">
      <c r="A144" s="473"/>
      <c r="B144" s="475"/>
      <c r="C144" s="465"/>
      <c r="D144" s="457"/>
      <c r="E144" s="457"/>
      <c r="F144" s="457"/>
    </row>
    <row r="145" spans="1:6" x14ac:dyDescent="0.2">
      <c r="A145" s="473"/>
      <c r="B145" s="475"/>
      <c r="C145" s="465"/>
      <c r="D145" s="457"/>
      <c r="E145" s="457"/>
      <c r="F145" s="457"/>
    </row>
    <row r="146" spans="1:6" x14ac:dyDescent="0.2">
      <c r="A146" s="473"/>
      <c r="B146" s="475"/>
      <c r="C146" s="465"/>
      <c r="D146" s="457"/>
      <c r="E146" s="457"/>
      <c r="F146" s="457"/>
    </row>
    <row r="147" spans="1:6" x14ac:dyDescent="0.2">
      <c r="A147" s="473"/>
      <c r="B147" s="475"/>
      <c r="C147" s="465"/>
      <c r="D147" s="457"/>
      <c r="E147" s="457"/>
      <c r="F147" s="457"/>
    </row>
    <row r="148" spans="1:6" x14ac:dyDescent="0.2">
      <c r="A148" s="473"/>
      <c r="B148" s="475"/>
      <c r="C148" s="465"/>
      <c r="D148" s="457"/>
      <c r="E148" s="457"/>
      <c r="F148" s="457"/>
    </row>
    <row r="149" spans="1:6" x14ac:dyDescent="0.25">
      <c r="A149" s="473"/>
      <c r="B149" s="476"/>
      <c r="C149" s="465"/>
      <c r="D149" s="457"/>
      <c r="E149" s="457"/>
      <c r="F149" s="457"/>
    </row>
    <row r="150" spans="1:6" x14ac:dyDescent="0.2">
      <c r="A150" s="470"/>
      <c r="B150" s="474"/>
      <c r="C150" s="270"/>
      <c r="D150" s="270"/>
      <c r="E150" s="270"/>
      <c r="F150" s="270"/>
    </row>
    <row r="151" spans="1:6" x14ac:dyDescent="0.2">
      <c r="A151" s="473"/>
      <c r="B151" s="477"/>
      <c r="C151" s="465"/>
      <c r="D151" s="457"/>
      <c r="E151" s="457"/>
      <c r="F151" s="457"/>
    </row>
    <row r="152" spans="1:6" x14ac:dyDescent="0.2">
      <c r="A152" s="473"/>
      <c r="B152" s="475"/>
      <c r="C152" s="465"/>
      <c r="D152" s="457"/>
      <c r="E152" s="457"/>
      <c r="F152" s="457"/>
    </row>
    <row r="153" spans="1:6" x14ac:dyDescent="0.2">
      <c r="A153" s="473"/>
      <c r="B153" s="475"/>
      <c r="C153" s="465"/>
      <c r="D153" s="457"/>
      <c r="E153" s="457"/>
      <c r="F153" s="457"/>
    </row>
    <row r="154" spans="1:6" x14ac:dyDescent="0.2">
      <c r="A154" s="473"/>
      <c r="B154" s="475"/>
      <c r="C154" s="465"/>
      <c r="D154" s="457"/>
      <c r="E154" s="457"/>
      <c r="F154" s="457"/>
    </row>
    <row r="155" spans="1:6" x14ac:dyDescent="0.2">
      <c r="A155" s="473"/>
      <c r="B155" s="475"/>
      <c r="C155" s="465"/>
      <c r="D155" s="457"/>
      <c r="E155" s="457"/>
      <c r="F155" s="457"/>
    </row>
    <row r="156" spans="1:6" x14ac:dyDescent="0.2">
      <c r="A156" s="473"/>
      <c r="B156" s="475"/>
      <c r="C156" s="465"/>
      <c r="D156" s="457"/>
      <c r="E156" s="457"/>
      <c r="F156" s="457"/>
    </row>
    <row r="157" spans="1:6" x14ac:dyDescent="0.2">
      <c r="A157" s="473"/>
      <c r="B157" s="475"/>
      <c r="C157" s="465"/>
      <c r="D157" s="457"/>
      <c r="E157" s="457"/>
      <c r="F157" s="457"/>
    </row>
    <row r="158" spans="1:6" x14ac:dyDescent="0.2">
      <c r="A158" s="473"/>
      <c r="B158" s="475"/>
      <c r="C158" s="465"/>
      <c r="D158" s="457"/>
      <c r="E158" s="457"/>
      <c r="F158" s="457"/>
    </row>
    <row r="159" spans="1:6" x14ac:dyDescent="0.25">
      <c r="A159" s="135"/>
      <c r="B159" s="478"/>
      <c r="C159" s="135"/>
      <c r="D159" s="457"/>
      <c r="E159" s="457"/>
      <c r="F159" s="457"/>
    </row>
    <row r="160" spans="1:6" ht="18.75" x14ac:dyDescent="0.2">
      <c r="A160" s="470"/>
      <c r="B160" s="479"/>
      <c r="C160" s="270"/>
      <c r="D160" s="270"/>
      <c r="E160" s="270"/>
      <c r="F160" s="270"/>
    </row>
    <row r="161" spans="1:6" ht="18.75" x14ac:dyDescent="0.2">
      <c r="A161" s="470"/>
      <c r="B161" s="479"/>
      <c r="C161" s="480"/>
      <c r="D161" s="457"/>
      <c r="E161" s="457"/>
      <c r="F161" s="457"/>
    </row>
    <row r="162" spans="1:6" x14ac:dyDescent="0.2">
      <c r="A162" s="470"/>
      <c r="B162" s="474"/>
      <c r="C162" s="270"/>
      <c r="D162" s="457"/>
      <c r="E162" s="457"/>
      <c r="F162" s="457"/>
    </row>
    <row r="163" spans="1:6" x14ac:dyDescent="0.2">
      <c r="A163" s="473"/>
      <c r="B163" s="475"/>
      <c r="C163" s="270"/>
      <c r="D163" s="457"/>
      <c r="E163" s="457"/>
      <c r="F163" s="457"/>
    </row>
    <row r="164" spans="1:6" x14ac:dyDescent="0.2">
      <c r="A164" s="473"/>
      <c r="B164" s="475"/>
      <c r="C164" s="469"/>
      <c r="D164" s="457"/>
      <c r="E164" s="457"/>
      <c r="F164" s="457"/>
    </row>
    <row r="165" spans="1:6" x14ac:dyDescent="0.2">
      <c r="A165" s="268"/>
      <c r="B165" s="481"/>
      <c r="C165" s="270"/>
      <c r="D165" s="270"/>
      <c r="E165" s="270"/>
      <c r="F165" s="270"/>
    </row>
    <row r="166" spans="1:6" x14ac:dyDescent="0.2">
      <c r="A166" s="462"/>
      <c r="B166" s="482"/>
      <c r="C166" s="462"/>
      <c r="D166" s="457"/>
      <c r="E166" s="457"/>
      <c r="F166" s="457"/>
    </row>
    <row r="167" spans="1:6" x14ac:dyDescent="0.2">
      <c r="A167" s="462"/>
      <c r="B167" s="483"/>
      <c r="C167" s="484"/>
      <c r="D167" s="484"/>
      <c r="E167" s="484"/>
      <c r="F167" s="484"/>
    </row>
    <row r="168" spans="1:6" x14ac:dyDescent="0.2">
      <c r="A168" s="462"/>
      <c r="B168" s="483"/>
      <c r="C168" s="484"/>
      <c r="D168" s="484"/>
      <c r="E168" s="484"/>
      <c r="F168" s="484"/>
    </row>
    <row r="169" spans="1:6" x14ac:dyDescent="0.2">
      <c r="A169" s="457"/>
      <c r="B169" s="457"/>
      <c r="C169" s="457"/>
      <c r="D169" s="457"/>
      <c r="E169" s="457"/>
      <c r="F169" s="457"/>
    </row>
    <row r="170" spans="1:6" x14ac:dyDescent="0.2">
      <c r="A170" s="457"/>
      <c r="B170" s="457"/>
      <c r="C170" s="457"/>
      <c r="D170" s="457"/>
      <c r="E170" s="457"/>
      <c r="F170" s="457"/>
    </row>
    <row r="171" spans="1:6" x14ac:dyDescent="0.2">
      <c r="A171" s="457"/>
      <c r="B171" s="485"/>
      <c r="C171" s="457"/>
      <c r="D171" s="457"/>
      <c r="E171" s="457"/>
      <c r="F171" s="457"/>
    </row>
    <row r="172" spans="1:6" x14ac:dyDescent="0.2">
      <c r="A172" s="457"/>
      <c r="B172" s="485"/>
      <c r="C172" s="457"/>
      <c r="D172" s="457"/>
      <c r="E172" s="457"/>
      <c r="F172" s="457"/>
    </row>
    <row r="173" spans="1:6" x14ac:dyDescent="0.2">
      <c r="A173" s="457"/>
      <c r="B173" s="457"/>
      <c r="C173" s="457"/>
      <c r="D173" s="457"/>
      <c r="E173" s="457"/>
      <c r="F173" s="457"/>
    </row>
    <row r="174" spans="1:6" x14ac:dyDescent="0.2">
      <c r="A174" s="457"/>
      <c r="B174" s="457"/>
      <c r="C174" s="486"/>
      <c r="D174" s="457"/>
      <c r="E174" s="457"/>
      <c r="F174" s="457"/>
    </row>
    <row r="175" spans="1:6" x14ac:dyDescent="0.2">
      <c r="A175" s="457"/>
      <c r="B175" s="457"/>
      <c r="C175" s="457"/>
      <c r="D175" s="457"/>
      <c r="E175" s="457"/>
      <c r="F175" s="457"/>
    </row>
    <row r="176" spans="1:6" x14ac:dyDescent="0.2">
      <c r="A176" s="457"/>
      <c r="B176" s="487"/>
      <c r="C176" s="488"/>
      <c r="D176" s="457"/>
      <c r="E176" s="457"/>
      <c r="F176" s="457"/>
    </row>
  </sheetData>
  <sheetProtection selectLockedCells="1" selectUnlockedCells="1"/>
  <mergeCells count="4">
    <mergeCell ref="D6:F6"/>
    <mergeCell ref="D48:F48"/>
    <mergeCell ref="D94:F94"/>
    <mergeCell ref="D136:F136"/>
  </mergeCells>
  <pageMargins left="0.75" right="0.75" top="1" bottom="1" header="0.51180555555555551" footer="0.51180555555555551"/>
  <pageSetup paperSize="9" scale="50" firstPageNumber="0" orientation="portrait" horizontalDpi="300" verticalDpi="300" r:id="rId1"/>
  <headerFooter alignWithMargins="0"/>
  <rowBreaks count="3" manualBreakCount="3">
    <brk id="47" max="16383" man="1"/>
    <brk id="89" max="16383" man="1"/>
    <brk id="13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58" zoomScale="65" zoomScaleNormal="65" zoomScaleSheetLayoutView="90" workbookViewId="0">
      <selection activeCell="C1" sqref="C1"/>
    </sheetView>
  </sheetViews>
  <sheetFormatPr defaultRowHeight="18" x14ac:dyDescent="0.2"/>
  <cols>
    <col min="1" max="1" width="11.7109375" style="233" customWidth="1"/>
    <col min="2" max="2" width="61.7109375" style="233" customWidth="1"/>
    <col min="3" max="3" width="21.42578125" style="233" customWidth="1"/>
    <col min="4" max="4" width="11.28515625" style="233" customWidth="1"/>
    <col min="5" max="5" width="16.28515625" style="233" customWidth="1"/>
    <col min="6" max="6" width="20.85546875" style="233" customWidth="1"/>
    <col min="7" max="16384" width="9.140625" style="233"/>
  </cols>
  <sheetData>
    <row r="1" spans="1:8" s="292" customFormat="1" ht="21" customHeight="1" x14ac:dyDescent="0.2">
      <c r="A1" s="235"/>
      <c r="B1" s="291"/>
      <c r="C1" s="236" t="s">
        <v>423</v>
      </c>
    </row>
    <row r="2" spans="1:8" s="295" customFormat="1" ht="25.5" customHeight="1" x14ac:dyDescent="0.2">
      <c r="A2" s="238"/>
      <c r="B2" s="239" t="s">
        <v>209</v>
      </c>
      <c r="C2" s="293" t="s">
        <v>220</v>
      </c>
    </row>
    <row r="3" spans="1:8" s="295" customFormat="1" x14ac:dyDescent="0.2">
      <c r="A3" s="241"/>
      <c r="B3" s="239" t="s">
        <v>386</v>
      </c>
      <c r="C3" s="296"/>
    </row>
    <row r="4" spans="1:8" s="295" customFormat="1" ht="15.95" customHeight="1" x14ac:dyDescent="0.3">
      <c r="A4" s="243"/>
      <c r="B4" s="243"/>
      <c r="C4" s="244" t="s">
        <v>114</v>
      </c>
    </row>
    <row r="5" spans="1:8" ht="36" x14ac:dyDescent="0.2">
      <c r="A5" s="238"/>
      <c r="B5" s="245" t="s">
        <v>177</v>
      </c>
      <c r="C5" s="245" t="s">
        <v>178</v>
      </c>
    </row>
    <row r="6" spans="1:8" s="297" customFormat="1" ht="19.7" customHeight="1" x14ac:dyDescent="0.2">
      <c r="A6" s="238"/>
      <c r="B6" s="238"/>
      <c r="C6" s="238"/>
      <c r="D6" s="498" t="s">
        <v>371</v>
      </c>
      <c r="E6" s="498"/>
      <c r="F6" s="498"/>
    </row>
    <row r="7" spans="1:8" s="297" customFormat="1" ht="64.349999999999994" customHeight="1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  <c r="G7" s="294"/>
      <c r="H7" s="294"/>
    </row>
    <row r="8" spans="1:8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8" s="294" customFormat="1" ht="36" x14ac:dyDescent="0.2">
      <c r="A9" s="252"/>
      <c r="B9" s="253" t="s">
        <v>13</v>
      </c>
      <c r="C9" s="250"/>
      <c r="D9" s="278"/>
      <c r="E9" s="278"/>
      <c r="F9" s="278"/>
      <c r="G9" s="233"/>
      <c r="H9" s="233"/>
    </row>
    <row r="10" spans="1:8" s="294" customFormat="1" ht="36" x14ac:dyDescent="0.2">
      <c r="A10" s="68"/>
      <c r="B10" s="253" t="s">
        <v>14</v>
      </c>
      <c r="C10" s="256"/>
      <c r="D10" s="278"/>
      <c r="E10" s="278"/>
      <c r="F10" s="278"/>
      <c r="G10" s="233"/>
      <c r="H10" s="233"/>
    </row>
    <row r="11" spans="1:8" s="294" customFormat="1" ht="36" x14ac:dyDescent="0.2">
      <c r="A11" s="68"/>
      <c r="B11" s="253" t="s">
        <v>15</v>
      </c>
      <c r="C11" s="256"/>
      <c r="D11" s="278"/>
      <c r="E11" s="278"/>
      <c r="F11" s="278"/>
      <c r="G11" s="233"/>
      <c r="H11" s="233"/>
    </row>
    <row r="12" spans="1:8" s="294" customFormat="1" ht="36" x14ac:dyDescent="0.2">
      <c r="A12" s="68"/>
      <c r="B12" s="253" t="s">
        <v>16</v>
      </c>
      <c r="C12" s="256"/>
      <c r="D12" s="278"/>
      <c r="E12" s="278"/>
      <c r="F12" s="278"/>
      <c r="G12" s="233"/>
      <c r="H12" s="233"/>
    </row>
    <row r="13" spans="1:8" s="294" customFormat="1" ht="18.75" x14ac:dyDescent="0.2">
      <c r="A13" s="68"/>
      <c r="B13" s="253" t="s">
        <v>91</v>
      </c>
      <c r="C13" s="256"/>
      <c r="D13" s="298"/>
      <c r="E13" s="298"/>
      <c r="F13" s="298"/>
      <c r="G13" s="297"/>
      <c r="H13" s="297"/>
    </row>
    <row r="14" spans="1:8" s="294" customFormat="1" ht="18.75" x14ac:dyDescent="0.2">
      <c r="A14" s="68"/>
      <c r="B14" s="253" t="s">
        <v>18</v>
      </c>
      <c r="C14" s="256"/>
      <c r="D14" s="299"/>
      <c r="E14" s="299"/>
      <c r="F14" s="299"/>
    </row>
    <row r="15" spans="1:8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8" ht="36" x14ac:dyDescent="0.2">
      <c r="A16" s="252"/>
      <c r="B16" s="253" t="s">
        <v>21</v>
      </c>
      <c r="C16" s="250"/>
      <c r="D16" s="278"/>
      <c r="E16" s="278"/>
      <c r="F16" s="278"/>
    </row>
    <row r="17" spans="1:8" s="294" customFormat="1" ht="36" x14ac:dyDescent="0.2">
      <c r="A17" s="68"/>
      <c r="B17" s="253" t="s">
        <v>109</v>
      </c>
      <c r="C17" s="256"/>
      <c r="D17" s="278"/>
      <c r="E17" s="278"/>
      <c r="F17" s="278"/>
      <c r="G17" s="233"/>
      <c r="H17" s="233"/>
    </row>
    <row r="18" spans="1:8" ht="36" x14ac:dyDescent="0.2">
      <c r="A18" s="68"/>
      <c r="B18" s="253" t="s">
        <v>390</v>
      </c>
      <c r="C18" s="256"/>
      <c r="D18" s="278"/>
      <c r="E18" s="278"/>
      <c r="F18" s="278"/>
    </row>
    <row r="19" spans="1:8" ht="36" x14ac:dyDescent="0.2">
      <c r="A19" s="68"/>
      <c r="B19" s="253" t="s">
        <v>24</v>
      </c>
      <c r="C19" s="256"/>
      <c r="D19" s="299"/>
      <c r="E19" s="299"/>
      <c r="F19" s="299"/>
      <c r="G19" s="294"/>
      <c r="H19" s="294"/>
    </row>
    <row r="20" spans="1:8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  <c r="G20" s="294"/>
      <c r="H20" s="294"/>
    </row>
    <row r="21" spans="1:8" ht="36" x14ac:dyDescent="0.2">
      <c r="A21" s="68"/>
      <c r="B21" s="260" t="s">
        <v>203</v>
      </c>
      <c r="C21" s="256"/>
      <c r="D21" s="278"/>
      <c r="E21" s="278"/>
      <c r="F21" s="278"/>
    </row>
    <row r="22" spans="1:8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8" s="294" customFormat="1" ht="36" x14ac:dyDescent="0.2">
      <c r="A23" s="68"/>
      <c r="B23" s="264" t="s">
        <v>30</v>
      </c>
      <c r="C23" s="256"/>
      <c r="D23" s="278"/>
      <c r="E23" s="278"/>
      <c r="F23" s="278"/>
      <c r="G23" s="233"/>
      <c r="H23" s="233"/>
    </row>
    <row r="24" spans="1:8" s="294" customFormat="1" ht="18.75" x14ac:dyDescent="0.2">
      <c r="A24" s="69"/>
      <c r="B24" s="264" t="s">
        <v>31</v>
      </c>
      <c r="C24" s="256"/>
      <c r="D24" s="278"/>
      <c r="E24" s="278"/>
      <c r="F24" s="278"/>
      <c r="G24" s="233"/>
      <c r="H24" s="233"/>
    </row>
    <row r="25" spans="1:8" s="294" customFormat="1" ht="18.75" x14ac:dyDescent="0.2">
      <c r="A25" s="68"/>
      <c r="B25" s="264" t="s">
        <v>32</v>
      </c>
      <c r="C25" s="258"/>
      <c r="D25" s="298"/>
      <c r="E25" s="298"/>
      <c r="F25" s="298"/>
      <c r="G25" s="297"/>
      <c r="H25" s="297"/>
    </row>
    <row r="26" spans="1:8" s="294" customFormat="1" ht="90" x14ac:dyDescent="0.2">
      <c r="A26" s="252"/>
      <c r="B26" s="264" t="s">
        <v>33</v>
      </c>
      <c r="C26" s="250"/>
      <c r="D26" s="299"/>
      <c r="E26" s="299"/>
      <c r="F26" s="299"/>
    </row>
    <row r="27" spans="1:8" x14ac:dyDescent="0.2">
      <c r="A27" s="263" t="s">
        <v>34</v>
      </c>
      <c r="B27" s="266" t="s">
        <v>35</v>
      </c>
      <c r="C27" s="258">
        <f>C28+C29+C30+C31+C32</f>
        <v>4066</v>
      </c>
      <c r="D27" s="258">
        <f>D28+D29+D30+D31+D32</f>
        <v>4066</v>
      </c>
      <c r="E27" s="258">
        <f>E28+E29+E30+E31+E32</f>
        <v>0</v>
      </c>
      <c r="F27" s="258">
        <f>F28+F29+F30+F31+F32</f>
        <v>0</v>
      </c>
    </row>
    <row r="28" spans="1:8" ht="36" x14ac:dyDescent="0.2">
      <c r="A28" s="68"/>
      <c r="B28" s="264" t="s">
        <v>36</v>
      </c>
      <c r="C28" s="256">
        <v>4066</v>
      </c>
      <c r="D28" s="256">
        <v>4066</v>
      </c>
      <c r="E28" s="278"/>
      <c r="F28" s="278"/>
    </row>
    <row r="29" spans="1:8" ht="15" customHeight="1" x14ac:dyDescent="0.2">
      <c r="A29" s="68"/>
      <c r="B29" s="253" t="s">
        <v>37</v>
      </c>
      <c r="C29" s="256"/>
      <c r="D29" s="278"/>
      <c r="E29" s="278"/>
      <c r="F29" s="278"/>
    </row>
    <row r="30" spans="1:8" x14ac:dyDescent="0.2">
      <c r="A30" s="68"/>
      <c r="B30" s="253" t="s">
        <v>38</v>
      </c>
      <c r="C30" s="256"/>
      <c r="D30" s="278"/>
      <c r="E30" s="278"/>
      <c r="F30" s="278"/>
    </row>
    <row r="31" spans="1:8" s="297" customFormat="1" ht="16.5" customHeight="1" x14ac:dyDescent="0.2">
      <c r="A31" s="68"/>
      <c r="B31" s="253" t="s">
        <v>39</v>
      </c>
      <c r="C31" s="256"/>
      <c r="D31" s="299"/>
      <c r="E31" s="299"/>
      <c r="F31" s="299"/>
      <c r="G31" s="294"/>
      <c r="H31" s="294"/>
    </row>
    <row r="32" spans="1:8" s="294" customFormat="1" ht="18.75" x14ac:dyDescent="0.2">
      <c r="A32" s="68"/>
      <c r="B32" s="253" t="s">
        <v>40</v>
      </c>
      <c r="C32" s="256"/>
      <c r="D32" s="299"/>
      <c r="E32" s="299"/>
      <c r="F32" s="299"/>
    </row>
    <row r="33" spans="1:8" x14ac:dyDescent="0.2">
      <c r="A33" s="263" t="s">
        <v>41</v>
      </c>
      <c r="B33" s="259" t="s">
        <v>42</v>
      </c>
      <c r="C33" s="256">
        <f>C34+C35</f>
        <v>0</v>
      </c>
      <c r="D33" s="256">
        <f>D34+D35</f>
        <v>0</v>
      </c>
      <c r="E33" s="256">
        <f>E34+E35</f>
        <v>0</v>
      </c>
      <c r="F33" s="256">
        <f>F34+F35</f>
        <v>0</v>
      </c>
    </row>
    <row r="34" spans="1:8" x14ac:dyDescent="0.2">
      <c r="A34" s="69"/>
      <c r="B34" s="253" t="s">
        <v>43</v>
      </c>
      <c r="C34" s="256"/>
      <c r="D34" s="278"/>
      <c r="E34" s="278"/>
      <c r="F34" s="278"/>
    </row>
    <row r="35" spans="1:8" x14ac:dyDescent="0.2">
      <c r="A35" s="70"/>
      <c r="B35" s="253" t="s">
        <v>111</v>
      </c>
      <c r="C35" s="250"/>
      <c r="D35" s="278"/>
      <c r="E35" s="278"/>
      <c r="F35" s="278"/>
    </row>
    <row r="36" spans="1:8" x14ac:dyDescent="0.2">
      <c r="A36" s="267" t="s">
        <v>44</v>
      </c>
      <c r="B36" s="259" t="s">
        <v>45</v>
      </c>
      <c r="C36" s="254">
        <f>C37</f>
        <v>0</v>
      </c>
      <c r="D36" s="254">
        <f>D37</f>
        <v>0</v>
      </c>
      <c r="E36" s="254">
        <f>E37</f>
        <v>0</v>
      </c>
      <c r="F36" s="254">
        <f>F37</f>
        <v>0</v>
      </c>
    </row>
    <row r="37" spans="1:8" x14ac:dyDescent="0.2">
      <c r="A37" s="72"/>
      <c r="B37" s="253" t="s">
        <v>181</v>
      </c>
      <c r="C37" s="256"/>
      <c r="D37" s="298"/>
      <c r="E37" s="298"/>
      <c r="F37" s="298"/>
      <c r="G37" s="297"/>
      <c r="H37" s="297"/>
    </row>
    <row r="38" spans="1:8" ht="18.75" x14ac:dyDescent="0.2">
      <c r="A38" s="267" t="s">
        <v>47</v>
      </c>
      <c r="B38" s="259" t="s">
        <v>48</v>
      </c>
      <c r="C38" s="256">
        <f>C39+C40</f>
        <v>0</v>
      </c>
      <c r="D38" s="256">
        <f>D39+D40</f>
        <v>0</v>
      </c>
      <c r="E38" s="256">
        <f>E39+E40</f>
        <v>0</v>
      </c>
      <c r="F38" s="256">
        <f>F39+F40</f>
        <v>0</v>
      </c>
      <c r="G38" s="294"/>
      <c r="H38" s="294"/>
    </row>
    <row r="39" spans="1:8" s="294" customFormat="1" ht="54" x14ac:dyDescent="0.2">
      <c r="A39" s="72"/>
      <c r="B39" s="264" t="s">
        <v>204</v>
      </c>
      <c r="C39" s="256"/>
      <c r="D39" s="278"/>
      <c r="E39" s="278"/>
      <c r="F39" s="278"/>
      <c r="G39" s="233"/>
      <c r="H39" s="233"/>
    </row>
    <row r="40" spans="1:8" ht="36" x14ac:dyDescent="0.2">
      <c r="A40" s="72"/>
      <c r="B40" s="264" t="s">
        <v>205</v>
      </c>
      <c r="C40" s="256"/>
      <c r="D40" s="278"/>
      <c r="E40" s="278"/>
      <c r="F40" s="278"/>
    </row>
    <row r="41" spans="1:8" ht="45.75" customHeight="1" x14ac:dyDescent="0.2">
      <c r="A41" s="72"/>
      <c r="B41" s="259" t="s">
        <v>51</v>
      </c>
      <c r="C41" s="258">
        <f>C8+C15+C20+C22+C27+C33+C36+C38</f>
        <v>4066</v>
      </c>
      <c r="D41" s="258">
        <f>D8+D15+D20+D22+D27+D33+D36+D38</f>
        <v>4066</v>
      </c>
      <c r="E41" s="258">
        <f>E8+E15+E20+E22+E27+E33+E36+E38</f>
        <v>0</v>
      </c>
      <c r="F41" s="258">
        <f>F8+F15+F20+F22+F27+F33+F36+F38</f>
        <v>0</v>
      </c>
    </row>
    <row r="42" spans="1:8" x14ac:dyDescent="0.2">
      <c r="A42" s="267" t="s">
        <v>52</v>
      </c>
      <c r="B42" s="259" t="s">
        <v>206</v>
      </c>
      <c r="C42" s="250">
        <f>C77-C41</f>
        <v>54632</v>
      </c>
      <c r="D42" s="250">
        <v>54632</v>
      </c>
      <c r="E42" s="250">
        <f>E77-E41</f>
        <v>0</v>
      </c>
      <c r="F42" s="250">
        <f>F77-F41</f>
        <v>0</v>
      </c>
    </row>
    <row r="43" spans="1:8" ht="36" x14ac:dyDescent="0.2">
      <c r="A43" s="267" t="s">
        <v>53</v>
      </c>
      <c r="B43" s="259" t="s">
        <v>54</v>
      </c>
      <c r="C43" s="256"/>
      <c r="D43" s="299"/>
      <c r="E43" s="299"/>
      <c r="F43" s="299"/>
      <c r="H43" s="294"/>
    </row>
    <row r="44" spans="1:8" ht="36" x14ac:dyDescent="0.2">
      <c r="A44" s="267" t="s">
        <v>55</v>
      </c>
      <c r="B44" s="259" t="s">
        <v>56</v>
      </c>
      <c r="C44" s="256"/>
      <c r="D44" s="299"/>
      <c r="E44" s="299"/>
      <c r="F44" s="299"/>
      <c r="H44" s="294"/>
    </row>
    <row r="45" spans="1:8" x14ac:dyDescent="0.2">
      <c r="A45" s="72"/>
      <c r="B45" s="259" t="s">
        <v>57</v>
      </c>
      <c r="C45" s="258">
        <f>C42+C43+C44</f>
        <v>54632</v>
      </c>
      <c r="D45" s="258">
        <f>D42+D43+D44</f>
        <v>54632</v>
      </c>
      <c r="E45" s="258">
        <f>E42+E43+E44</f>
        <v>0</v>
      </c>
      <c r="F45" s="258">
        <f>F42+F43+F44</f>
        <v>0</v>
      </c>
    </row>
    <row r="46" spans="1:8" ht="15" customHeight="1" x14ac:dyDescent="0.2">
      <c r="A46" s="72"/>
      <c r="B46" s="249" t="s">
        <v>60</v>
      </c>
      <c r="C46" s="258">
        <f>C41+C45</f>
        <v>58698</v>
      </c>
      <c r="D46" s="258">
        <f>D41+D45</f>
        <v>58698</v>
      </c>
      <c r="E46" s="258">
        <f>E41+E45</f>
        <v>0</v>
      </c>
      <c r="F46" s="258">
        <f>F41+F45</f>
        <v>0</v>
      </c>
    </row>
    <row r="47" spans="1:8" ht="14.25" customHeight="1" x14ac:dyDescent="0.2">
      <c r="A47" s="268"/>
      <c r="B47" s="269"/>
      <c r="C47" s="270"/>
    </row>
    <row r="48" spans="1:8" x14ac:dyDescent="0.2">
      <c r="A48" s="86"/>
      <c r="B48" s="86"/>
      <c r="C48" s="253"/>
      <c r="D48" s="498" t="s">
        <v>371</v>
      </c>
      <c r="E48" s="498"/>
      <c r="F48" s="498"/>
    </row>
    <row r="49" spans="1:6" ht="76.5" customHeight="1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x14ac:dyDescent="0.2">
      <c r="A50" s="70" t="s">
        <v>11</v>
      </c>
      <c r="B50" s="272" t="s">
        <v>65</v>
      </c>
      <c r="C50" s="250">
        <f>C51+C52+C53+C56+C57</f>
        <v>58698</v>
      </c>
      <c r="D50" s="250">
        <f>D51+D52+D53+D56+D57</f>
        <v>58698</v>
      </c>
      <c r="E50" s="250">
        <f>E51+E52+E53+E56+E57</f>
        <v>0</v>
      </c>
      <c r="F50" s="250">
        <f>F51+F52+F53+F56+F57</f>
        <v>0</v>
      </c>
    </row>
    <row r="51" spans="1:6" x14ac:dyDescent="0.2">
      <c r="A51" s="79"/>
      <c r="B51" s="273" t="s">
        <v>66</v>
      </c>
      <c r="C51" s="256">
        <v>29118</v>
      </c>
      <c r="D51" s="256">
        <v>29118</v>
      </c>
      <c r="E51" s="278"/>
      <c r="F51" s="278"/>
    </row>
    <row r="52" spans="1:6" ht="36" x14ac:dyDescent="0.2">
      <c r="A52" s="72"/>
      <c r="B52" s="274" t="s">
        <v>67</v>
      </c>
      <c r="C52" s="256">
        <v>3845</v>
      </c>
      <c r="D52" s="256">
        <v>3845</v>
      </c>
      <c r="E52" s="278"/>
      <c r="F52" s="278"/>
    </row>
    <row r="53" spans="1:6" x14ac:dyDescent="0.2">
      <c r="A53" s="72"/>
      <c r="B53" s="274" t="s">
        <v>68</v>
      </c>
      <c r="C53" s="256">
        <v>25735</v>
      </c>
      <c r="D53" s="256">
        <v>25735</v>
      </c>
      <c r="E53" s="278"/>
      <c r="F53" s="278"/>
    </row>
    <row r="54" spans="1:6" ht="51.6" customHeight="1" x14ac:dyDescent="0.2">
      <c r="A54" s="72"/>
      <c r="B54" s="274" t="s">
        <v>207</v>
      </c>
      <c r="C54" s="256"/>
      <c r="D54" s="278"/>
      <c r="E54" s="278"/>
      <c r="F54" s="278"/>
    </row>
    <row r="55" spans="1:6" x14ac:dyDescent="0.2">
      <c r="A55" s="72"/>
      <c r="B55" s="274" t="s">
        <v>70</v>
      </c>
      <c r="C55" s="256"/>
      <c r="D55" s="278"/>
      <c r="E55" s="278"/>
      <c r="F55" s="278"/>
    </row>
    <row r="56" spans="1:6" x14ac:dyDescent="0.2">
      <c r="A56" s="72"/>
      <c r="B56" s="274" t="s">
        <v>71</v>
      </c>
      <c r="C56" s="256"/>
      <c r="D56" s="278"/>
      <c r="E56" s="278"/>
      <c r="F56" s="278"/>
    </row>
    <row r="57" spans="1:6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x14ac:dyDescent="0.25">
      <c r="A61" s="72"/>
      <c r="B61" s="275"/>
      <c r="C61" s="256"/>
      <c r="D61" s="278"/>
      <c r="E61" s="278"/>
      <c r="F61" s="278"/>
    </row>
    <row r="62" spans="1:6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x14ac:dyDescent="0.2">
      <c r="A63" s="79"/>
      <c r="B63" s="128" t="s">
        <v>77</v>
      </c>
      <c r="C63" s="256"/>
      <c r="D63" s="278"/>
      <c r="E63" s="278"/>
      <c r="F63" s="278"/>
    </row>
    <row r="64" spans="1:6" ht="54" x14ac:dyDescent="0.2">
      <c r="A64" s="79"/>
      <c r="B64" s="274" t="s">
        <v>185</v>
      </c>
      <c r="C64" s="256"/>
      <c r="D64" s="278"/>
      <c r="E64" s="278"/>
      <c r="F64" s="278"/>
    </row>
    <row r="65" spans="1:6" ht="54" x14ac:dyDescent="0.2">
      <c r="A65" s="79"/>
      <c r="B65" s="274" t="s">
        <v>186</v>
      </c>
      <c r="C65" s="256"/>
      <c r="D65" s="278"/>
      <c r="E65" s="278"/>
      <c r="F65" s="278"/>
    </row>
    <row r="66" spans="1:6" x14ac:dyDescent="0.2">
      <c r="A66" s="72"/>
      <c r="B66" s="274" t="s">
        <v>80</v>
      </c>
      <c r="C66" s="256"/>
      <c r="D66" s="278"/>
      <c r="E66" s="278"/>
      <c r="F66" s="278"/>
    </row>
    <row r="67" spans="1:6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x14ac:dyDescent="0.2">
      <c r="A70" s="72"/>
      <c r="B70" s="274" t="s">
        <v>84</v>
      </c>
      <c r="C70" s="256"/>
      <c r="D70" s="278"/>
      <c r="E70" s="278"/>
      <c r="F70" s="278"/>
    </row>
    <row r="71" spans="1:6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58698</v>
      </c>
      <c r="D72" s="250">
        <f>D50+D62</f>
        <v>58698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50">
        <f>D75+D76</f>
        <v>0</v>
      </c>
      <c r="E74" s="250">
        <f>E75+E76</f>
        <v>0</v>
      </c>
      <c r="F74" s="250">
        <f>F75+F76</f>
        <v>0</v>
      </c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58698</v>
      </c>
      <c r="D77" s="250">
        <f>D50+D62+D74</f>
        <v>58698</v>
      </c>
      <c r="E77" s="250">
        <f>E50+E62+E74</f>
        <v>0</v>
      </c>
      <c r="F77" s="250">
        <f>F50+F62+F74</f>
        <v>0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284">
        <v>7</v>
      </c>
      <c r="D79" s="284">
        <v>7</v>
      </c>
      <c r="E79" s="284"/>
      <c r="F79" s="284"/>
    </row>
    <row r="80" spans="1:6" x14ac:dyDescent="0.2">
      <c r="A80" s="88"/>
      <c r="B80" s="283" t="s">
        <v>90</v>
      </c>
      <c r="C80" s="284">
        <v>0</v>
      </c>
      <c r="D80" s="284">
        <v>0</v>
      </c>
      <c r="E80" s="284"/>
      <c r="F80" s="284"/>
    </row>
    <row r="85" spans="1:3" x14ac:dyDescent="0.2">
      <c r="B85" s="277" t="s">
        <v>189</v>
      </c>
      <c r="C85" s="233" t="s">
        <v>1</v>
      </c>
    </row>
    <row r="86" spans="1:3" x14ac:dyDescent="0.2">
      <c r="A86" s="233" t="s">
        <v>190</v>
      </c>
      <c r="B86" s="277"/>
    </row>
    <row r="87" spans="1:3" x14ac:dyDescent="0.2">
      <c r="A87" s="233">
        <v>7</v>
      </c>
      <c r="B87" s="233" t="s">
        <v>221</v>
      </c>
      <c r="C87" s="233">
        <f>A87*6*12</f>
        <v>504</v>
      </c>
    </row>
    <row r="88" spans="1:3" x14ac:dyDescent="0.2">
      <c r="B88" s="233" t="s">
        <v>415</v>
      </c>
      <c r="C88" s="285">
        <f>C87*0.305</f>
        <v>153.72</v>
      </c>
    </row>
    <row r="90" spans="1:3" x14ac:dyDescent="0.2">
      <c r="B90" s="288" t="s">
        <v>170</v>
      </c>
      <c r="C90" s="290">
        <f>SUM(C87:C89)</f>
        <v>657.72</v>
      </c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55" zoomScale="65" zoomScaleNormal="65" zoomScaleSheetLayoutView="80" workbookViewId="0">
      <selection activeCell="C1" sqref="C1"/>
    </sheetView>
  </sheetViews>
  <sheetFormatPr defaultRowHeight="18" x14ac:dyDescent="0.2"/>
  <cols>
    <col min="1" max="1" width="11.28515625" style="233" customWidth="1"/>
    <col min="2" max="2" width="61.7109375" style="233" customWidth="1"/>
    <col min="3" max="3" width="21.42578125" style="233" customWidth="1"/>
    <col min="4" max="4" width="14.140625" style="233" customWidth="1"/>
    <col min="5" max="5" width="17.140625" style="233" customWidth="1"/>
    <col min="6" max="6" width="19.5703125" style="233" customWidth="1"/>
    <col min="7" max="16384" width="9.140625" style="233"/>
  </cols>
  <sheetData>
    <row r="1" spans="1:7" s="292" customFormat="1" ht="21" customHeight="1" x14ac:dyDescent="0.2">
      <c r="A1" s="235"/>
      <c r="B1" s="291"/>
      <c r="C1" s="236" t="s">
        <v>424</v>
      </c>
    </row>
    <row r="2" spans="1:7" s="295" customFormat="1" ht="25.5" customHeight="1" x14ac:dyDescent="0.2">
      <c r="A2" s="238"/>
      <c r="B2" s="239" t="s">
        <v>209</v>
      </c>
      <c r="C2" s="293" t="s">
        <v>222</v>
      </c>
    </row>
    <row r="3" spans="1:7" s="295" customFormat="1" x14ac:dyDescent="0.2">
      <c r="A3" s="241"/>
      <c r="B3" s="239" t="s">
        <v>223</v>
      </c>
      <c r="C3" s="296"/>
    </row>
    <row r="4" spans="1:7" s="295" customFormat="1" ht="15.95" customHeight="1" x14ac:dyDescent="0.3">
      <c r="A4" s="243"/>
      <c r="B4" s="243"/>
      <c r="C4" s="244" t="s">
        <v>114</v>
      </c>
      <c r="D4" s="294"/>
      <c r="E4" s="294"/>
      <c r="F4" s="294"/>
      <c r="G4" s="294"/>
    </row>
    <row r="5" spans="1:7" ht="36" x14ac:dyDescent="0.2">
      <c r="A5" s="238"/>
      <c r="B5" s="245" t="s">
        <v>177</v>
      </c>
      <c r="C5" s="245" t="s">
        <v>178</v>
      </c>
      <c r="D5" s="294"/>
      <c r="E5" s="294"/>
      <c r="F5" s="294"/>
      <c r="G5" s="294"/>
    </row>
    <row r="6" spans="1:7" s="297" customFormat="1" ht="19.7" customHeight="1" x14ac:dyDescent="0.2">
      <c r="A6" s="238"/>
      <c r="B6" s="238"/>
      <c r="C6" s="238"/>
      <c r="D6" s="498" t="s">
        <v>371</v>
      </c>
      <c r="E6" s="498"/>
      <c r="F6" s="498"/>
      <c r="G6" s="294"/>
    </row>
    <row r="7" spans="1:7" s="297" customFormat="1" ht="42.75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  <c r="G7" s="294"/>
    </row>
    <row r="8" spans="1:7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7" s="294" customFormat="1" ht="36" x14ac:dyDescent="0.2">
      <c r="A9" s="252"/>
      <c r="B9" s="253" t="s">
        <v>13</v>
      </c>
      <c r="C9" s="250"/>
      <c r="D9" s="278"/>
      <c r="E9" s="278"/>
      <c r="F9" s="278"/>
      <c r="G9" s="233"/>
    </row>
    <row r="10" spans="1:7" s="294" customFormat="1" ht="36" x14ac:dyDescent="0.2">
      <c r="A10" s="68"/>
      <c r="B10" s="253" t="s">
        <v>14</v>
      </c>
      <c r="C10" s="256"/>
      <c r="D10" s="278"/>
      <c r="E10" s="278"/>
      <c r="F10" s="278"/>
      <c r="G10" s="233"/>
    </row>
    <row r="11" spans="1:7" s="294" customFormat="1" ht="36" x14ac:dyDescent="0.2">
      <c r="A11" s="68"/>
      <c r="B11" s="253" t="s">
        <v>15</v>
      </c>
      <c r="C11" s="256"/>
      <c r="D11" s="299"/>
      <c r="E11" s="299"/>
      <c r="F11" s="299"/>
    </row>
    <row r="12" spans="1:7" s="294" customFormat="1" ht="36" x14ac:dyDescent="0.2">
      <c r="A12" s="68"/>
      <c r="B12" s="253" t="s">
        <v>16</v>
      </c>
      <c r="C12" s="256"/>
      <c r="D12" s="278"/>
      <c r="E12" s="278"/>
      <c r="F12" s="278"/>
      <c r="G12" s="233"/>
    </row>
    <row r="13" spans="1:7" s="294" customFormat="1" ht="18.75" x14ac:dyDescent="0.2">
      <c r="A13" s="68"/>
      <c r="B13" s="253" t="s">
        <v>91</v>
      </c>
      <c r="C13" s="256"/>
      <c r="D13" s="278"/>
      <c r="E13" s="278"/>
      <c r="F13" s="278"/>
      <c r="G13" s="233"/>
    </row>
    <row r="14" spans="1:7" s="294" customFormat="1" ht="18.75" x14ac:dyDescent="0.2">
      <c r="A14" s="68"/>
      <c r="B14" s="253" t="s">
        <v>18</v>
      </c>
      <c r="C14" s="256"/>
      <c r="D14" s="278"/>
      <c r="E14" s="278"/>
      <c r="F14" s="278"/>
      <c r="G14" s="233"/>
    </row>
    <row r="15" spans="1:7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7" ht="36" x14ac:dyDescent="0.2">
      <c r="A16" s="252"/>
      <c r="B16" s="253" t="s">
        <v>21</v>
      </c>
      <c r="C16" s="250"/>
      <c r="D16" s="299"/>
      <c r="E16" s="299"/>
      <c r="F16" s="299"/>
      <c r="G16" s="294"/>
    </row>
    <row r="17" spans="1:7" s="294" customFormat="1" ht="36" x14ac:dyDescent="0.2">
      <c r="A17" s="68"/>
      <c r="B17" s="253" t="s">
        <v>109</v>
      </c>
      <c r="C17" s="256"/>
      <c r="D17" s="299"/>
      <c r="E17" s="299"/>
      <c r="F17" s="299"/>
    </row>
    <row r="18" spans="1:7" ht="36" x14ac:dyDescent="0.2">
      <c r="A18" s="68"/>
      <c r="B18" s="253" t="s">
        <v>390</v>
      </c>
      <c r="C18" s="256"/>
      <c r="D18" s="299"/>
      <c r="E18" s="299"/>
      <c r="F18" s="299"/>
      <c r="G18" s="294"/>
    </row>
    <row r="19" spans="1:7" ht="36" x14ac:dyDescent="0.2">
      <c r="A19" s="68"/>
      <c r="B19" s="253" t="s">
        <v>24</v>
      </c>
      <c r="C19" s="256"/>
      <c r="D19" s="299"/>
      <c r="E19" s="299"/>
      <c r="F19" s="299"/>
      <c r="G19" s="294"/>
    </row>
    <row r="20" spans="1:7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  <c r="G20" s="294"/>
    </row>
    <row r="21" spans="1:7" ht="36" x14ac:dyDescent="0.2">
      <c r="A21" s="68"/>
      <c r="B21" s="260" t="s">
        <v>203</v>
      </c>
      <c r="C21" s="256"/>
      <c r="D21" s="278"/>
      <c r="E21" s="278"/>
      <c r="F21" s="278"/>
    </row>
    <row r="22" spans="1:7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7" s="294" customFormat="1" ht="36" x14ac:dyDescent="0.2">
      <c r="A23" s="68"/>
      <c r="B23" s="264" t="s">
        <v>30</v>
      </c>
      <c r="C23" s="256"/>
      <c r="D23" s="299"/>
      <c r="E23" s="299"/>
      <c r="F23" s="299"/>
    </row>
    <row r="24" spans="1:7" s="294" customFormat="1" ht="16.149999999999999" customHeight="1" x14ac:dyDescent="0.2">
      <c r="A24" s="69"/>
      <c r="B24" s="264" t="s">
        <v>31</v>
      </c>
      <c r="C24" s="256"/>
      <c r="D24" s="278"/>
      <c r="E24" s="278"/>
      <c r="F24" s="278"/>
      <c r="G24" s="233"/>
    </row>
    <row r="25" spans="1:7" s="294" customFormat="1" ht="20.100000000000001" customHeight="1" x14ac:dyDescent="0.2">
      <c r="A25" s="68"/>
      <c r="B25" s="264" t="s">
        <v>32</v>
      </c>
      <c r="C25" s="258"/>
      <c r="D25" s="278"/>
      <c r="E25" s="278"/>
      <c r="F25" s="278"/>
      <c r="G25" s="233"/>
    </row>
    <row r="26" spans="1:7" s="294" customFormat="1" ht="52.35" customHeight="1" x14ac:dyDescent="0.2">
      <c r="A26" s="252"/>
      <c r="B26" s="264" t="s">
        <v>33</v>
      </c>
      <c r="C26" s="250"/>
      <c r="D26" s="278"/>
      <c r="E26" s="278"/>
      <c r="F26" s="278"/>
      <c r="G26" s="233"/>
    </row>
    <row r="27" spans="1:7" ht="28.5" customHeight="1" x14ac:dyDescent="0.2">
      <c r="A27" s="263" t="s">
        <v>34</v>
      </c>
      <c r="B27" s="266" t="s">
        <v>35</v>
      </c>
      <c r="C27" s="258">
        <f>C28+C29+C30+C31+C32</f>
        <v>412</v>
      </c>
      <c r="D27" s="258">
        <f>D28+D29+D30+D31+D32</f>
        <v>412</v>
      </c>
      <c r="E27" s="258">
        <f>E28+E29+E30+E31+E32</f>
        <v>0</v>
      </c>
      <c r="F27" s="256">
        <f>F28+F29+F30+F31+F32</f>
        <v>0</v>
      </c>
    </row>
    <row r="28" spans="1:7" ht="36" x14ac:dyDescent="0.2">
      <c r="A28" s="68"/>
      <c r="B28" s="264" t="s">
        <v>36</v>
      </c>
      <c r="C28" s="256">
        <v>412</v>
      </c>
      <c r="D28" s="278">
        <v>412</v>
      </c>
      <c r="E28" s="299"/>
      <c r="F28" s="299"/>
      <c r="G28" s="294"/>
    </row>
    <row r="29" spans="1:7" ht="18.75" x14ac:dyDescent="0.2">
      <c r="A29" s="68"/>
      <c r="B29" s="253" t="s">
        <v>37</v>
      </c>
      <c r="C29" s="256"/>
      <c r="D29" s="299"/>
      <c r="E29" s="299"/>
      <c r="F29" s="299"/>
      <c r="G29" s="294"/>
    </row>
    <row r="30" spans="1:7" ht="18.75" x14ac:dyDescent="0.2">
      <c r="A30" s="68"/>
      <c r="B30" s="253" t="s">
        <v>38</v>
      </c>
      <c r="C30" s="256"/>
      <c r="D30" s="299"/>
      <c r="E30" s="299"/>
      <c r="F30" s="299"/>
      <c r="G30" s="294"/>
    </row>
    <row r="31" spans="1:7" s="297" customFormat="1" ht="18.75" x14ac:dyDescent="0.2">
      <c r="A31" s="68"/>
      <c r="B31" s="253" t="s">
        <v>39</v>
      </c>
      <c r="C31" s="256"/>
      <c r="D31" s="299"/>
      <c r="E31" s="299"/>
      <c r="F31" s="299"/>
      <c r="G31" s="294"/>
    </row>
    <row r="32" spans="1:7" s="294" customFormat="1" ht="18.75" x14ac:dyDescent="0.2">
      <c r="A32" s="68"/>
      <c r="B32" s="253" t="s">
        <v>40</v>
      </c>
      <c r="C32" s="256"/>
      <c r="D32" s="299"/>
      <c r="E32" s="299"/>
      <c r="F32" s="299"/>
    </row>
    <row r="33" spans="1:7" x14ac:dyDescent="0.2">
      <c r="A33" s="263" t="s">
        <v>41</v>
      </c>
      <c r="B33" s="259" t="s">
        <v>42</v>
      </c>
      <c r="C33" s="256">
        <f>C34+C35</f>
        <v>0</v>
      </c>
      <c r="D33" s="256">
        <f>D34+D35</f>
        <v>0</v>
      </c>
      <c r="E33" s="256">
        <f>E34+E35</f>
        <v>0</v>
      </c>
      <c r="F33" s="256">
        <f>F34+F35</f>
        <v>0</v>
      </c>
    </row>
    <row r="34" spans="1:7" x14ac:dyDescent="0.2">
      <c r="A34" s="69"/>
      <c r="B34" s="253" t="s">
        <v>43</v>
      </c>
      <c r="C34" s="256"/>
      <c r="D34" s="278"/>
      <c r="E34" s="278"/>
      <c r="F34" s="278"/>
    </row>
    <row r="35" spans="1:7" ht="18.75" x14ac:dyDescent="0.2">
      <c r="A35" s="70"/>
      <c r="B35" s="253" t="s">
        <v>111</v>
      </c>
      <c r="C35" s="250"/>
      <c r="D35" s="299"/>
      <c r="E35" s="299"/>
      <c r="F35" s="299"/>
      <c r="G35" s="294"/>
    </row>
    <row r="36" spans="1:7" x14ac:dyDescent="0.2">
      <c r="A36" s="267" t="s">
        <v>44</v>
      </c>
      <c r="B36" s="259" t="s">
        <v>45</v>
      </c>
      <c r="C36" s="254">
        <f>C37</f>
        <v>0</v>
      </c>
      <c r="D36" s="254">
        <f>D37</f>
        <v>0</v>
      </c>
      <c r="E36" s="254">
        <f>E37</f>
        <v>0</v>
      </c>
      <c r="F36" s="254">
        <f>F37</f>
        <v>0</v>
      </c>
    </row>
    <row r="37" spans="1:7" x14ac:dyDescent="0.2">
      <c r="A37" s="72"/>
      <c r="B37" s="253" t="s">
        <v>181</v>
      </c>
      <c r="C37" s="256"/>
      <c r="D37" s="278"/>
      <c r="E37" s="278"/>
      <c r="F37" s="278"/>
    </row>
    <row r="38" spans="1:7" x14ac:dyDescent="0.2">
      <c r="A38" s="267" t="s">
        <v>47</v>
      </c>
      <c r="B38" s="259" t="s">
        <v>48</v>
      </c>
      <c r="C38" s="256"/>
      <c r="D38" s="256">
        <f>D39+D40</f>
        <v>0</v>
      </c>
      <c r="E38" s="256"/>
      <c r="F38" s="256">
        <f>F39+F40</f>
        <v>0</v>
      </c>
    </row>
    <row r="39" spans="1:7" s="294" customFormat="1" ht="54" x14ac:dyDescent="0.2">
      <c r="A39" s="72"/>
      <c r="B39" s="264" t="s">
        <v>204</v>
      </c>
      <c r="C39" s="256"/>
      <c r="D39" s="278"/>
      <c r="E39" s="278"/>
      <c r="F39" s="278"/>
      <c r="G39" s="233"/>
    </row>
    <row r="40" spans="1:7" ht="32.25" customHeight="1" x14ac:dyDescent="0.2">
      <c r="A40" s="72"/>
      <c r="B40" s="264" t="s">
        <v>50</v>
      </c>
      <c r="C40" s="256"/>
      <c r="D40" s="299"/>
      <c r="E40" s="256"/>
      <c r="F40" s="299"/>
      <c r="G40" s="294"/>
    </row>
    <row r="41" spans="1:7" ht="45.75" customHeight="1" x14ac:dyDescent="0.2">
      <c r="A41" s="72"/>
      <c r="B41" s="259" t="s">
        <v>51</v>
      </c>
      <c r="C41" s="258">
        <f>C8+C15+C20+C22+C27+C33+C36+C38</f>
        <v>412</v>
      </c>
      <c r="D41" s="258">
        <f>D8+D15+D20+D22+D27+D33+D36+D38</f>
        <v>412</v>
      </c>
      <c r="E41" s="256">
        <f>E8+E15+E20+E22+E27+E33+E36+E38</f>
        <v>0</v>
      </c>
      <c r="F41" s="256">
        <f>F8+F15+F20+F22+F27+F33+F36+F38</f>
        <v>0</v>
      </c>
      <c r="G41" s="294"/>
    </row>
    <row r="42" spans="1:7" ht="18.75" x14ac:dyDescent="0.2">
      <c r="A42" s="267" t="s">
        <v>52</v>
      </c>
      <c r="B42" s="259" t="s">
        <v>206</v>
      </c>
      <c r="C42" s="250">
        <f>C77-C41</f>
        <v>18438</v>
      </c>
      <c r="D42" s="250">
        <v>18438</v>
      </c>
      <c r="E42" s="250"/>
      <c r="F42" s="250">
        <f>F77-F41</f>
        <v>0</v>
      </c>
      <c r="G42" s="294"/>
    </row>
    <row r="43" spans="1:7" ht="36" x14ac:dyDescent="0.2">
      <c r="A43" s="267" t="s">
        <v>53</v>
      </c>
      <c r="B43" s="259" t="s">
        <v>54</v>
      </c>
      <c r="C43" s="256"/>
      <c r="D43" s="299"/>
      <c r="E43" s="299"/>
      <c r="F43" s="299"/>
      <c r="G43" s="294"/>
    </row>
    <row r="44" spans="1:7" ht="36" x14ac:dyDescent="0.2">
      <c r="A44" s="267" t="s">
        <v>55</v>
      </c>
      <c r="B44" s="259" t="s">
        <v>56</v>
      </c>
      <c r="C44" s="256"/>
      <c r="D44" s="299"/>
      <c r="E44" s="299"/>
      <c r="F44" s="299"/>
      <c r="G44" s="294"/>
    </row>
    <row r="45" spans="1:7" x14ac:dyDescent="0.2">
      <c r="A45" s="72"/>
      <c r="B45" s="259" t="s">
        <v>57</v>
      </c>
      <c r="C45" s="258">
        <f>C42+C43+C44</f>
        <v>18438</v>
      </c>
      <c r="D45" s="258">
        <f>D42+D43+D44</f>
        <v>18438</v>
      </c>
      <c r="E45" s="258">
        <f>E42+E43+E44</f>
        <v>0</v>
      </c>
      <c r="F45" s="258">
        <f>F42+F43+F44</f>
        <v>0</v>
      </c>
    </row>
    <row r="46" spans="1:7" x14ac:dyDescent="0.2">
      <c r="A46" s="72"/>
      <c r="B46" s="249" t="s">
        <v>60</v>
      </c>
      <c r="C46" s="258">
        <f>C41+C45</f>
        <v>18850</v>
      </c>
      <c r="D46" s="258">
        <f>D41+D45</f>
        <v>18850</v>
      </c>
      <c r="E46" s="258">
        <f>E41+E45</f>
        <v>0</v>
      </c>
      <c r="F46" s="258">
        <f>F41+F45</f>
        <v>0</v>
      </c>
    </row>
    <row r="47" spans="1:7" ht="14.25" customHeight="1" x14ac:dyDescent="0.2">
      <c r="A47" s="268"/>
      <c r="B47" s="269"/>
      <c r="C47" s="270"/>
      <c r="D47" s="294"/>
      <c r="E47" s="294"/>
      <c r="F47" s="294"/>
      <c r="G47" s="294"/>
    </row>
    <row r="48" spans="1:7" x14ac:dyDescent="0.2">
      <c r="A48" s="86"/>
      <c r="B48" s="86"/>
      <c r="C48" s="253"/>
      <c r="D48" s="498" t="s">
        <v>371</v>
      </c>
      <c r="E48" s="498"/>
      <c r="F48" s="498"/>
    </row>
    <row r="49" spans="1:6" ht="42.75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x14ac:dyDescent="0.2">
      <c r="A50" s="70" t="s">
        <v>11</v>
      </c>
      <c r="B50" s="272" t="s">
        <v>65</v>
      </c>
      <c r="C50" s="250">
        <f>C51+C52+C53+C56+C57</f>
        <v>18850</v>
      </c>
      <c r="D50" s="250">
        <f>D51+D52+D53+D56+D57</f>
        <v>18850</v>
      </c>
      <c r="E50" s="250">
        <f>E51+E52+E53+E56+E57</f>
        <v>0</v>
      </c>
      <c r="F50" s="250">
        <f>F51+F52+F53+F56+F57</f>
        <v>0</v>
      </c>
    </row>
    <row r="51" spans="1:6" x14ac:dyDescent="0.2">
      <c r="A51" s="79"/>
      <c r="B51" s="273" t="s">
        <v>66</v>
      </c>
      <c r="C51" s="256">
        <v>10103</v>
      </c>
      <c r="D51" s="256">
        <v>10103</v>
      </c>
      <c r="E51" s="278"/>
      <c r="F51" s="278"/>
    </row>
    <row r="52" spans="1:6" ht="36" x14ac:dyDescent="0.2">
      <c r="A52" s="72"/>
      <c r="B52" s="274" t="s">
        <v>67</v>
      </c>
      <c r="C52" s="256">
        <v>1608</v>
      </c>
      <c r="D52" s="256">
        <v>1608</v>
      </c>
      <c r="E52" s="278"/>
      <c r="F52" s="278"/>
    </row>
    <row r="53" spans="1:6" x14ac:dyDescent="0.2">
      <c r="A53" s="72"/>
      <c r="B53" s="274" t="s">
        <v>68</v>
      </c>
      <c r="C53" s="256">
        <v>7139</v>
      </c>
      <c r="D53" s="256">
        <v>7139</v>
      </c>
      <c r="E53" s="278"/>
      <c r="F53" s="278"/>
    </row>
    <row r="54" spans="1:6" ht="54" x14ac:dyDescent="0.2">
      <c r="A54" s="72"/>
      <c r="B54" s="274" t="s">
        <v>207</v>
      </c>
      <c r="C54" s="256"/>
      <c r="D54" s="278"/>
      <c r="E54" s="278"/>
      <c r="F54" s="278"/>
    </row>
    <row r="55" spans="1:6" x14ac:dyDescent="0.2">
      <c r="A55" s="72"/>
      <c r="B55" s="274" t="s">
        <v>70</v>
      </c>
      <c r="C55" s="256"/>
      <c r="D55" s="278"/>
      <c r="E55" s="278"/>
      <c r="F55" s="278"/>
    </row>
    <row r="56" spans="1:6" x14ac:dyDescent="0.2">
      <c r="A56" s="72"/>
      <c r="B56" s="274" t="s">
        <v>71</v>
      </c>
      <c r="C56" s="256"/>
      <c r="D56" s="278"/>
      <c r="E56" s="278"/>
      <c r="F56" s="278"/>
    </row>
    <row r="57" spans="1:6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x14ac:dyDescent="0.25">
      <c r="A61" s="72"/>
      <c r="B61" s="275"/>
      <c r="C61" s="256"/>
      <c r="D61" s="278"/>
      <c r="E61" s="278"/>
      <c r="F61" s="278"/>
    </row>
    <row r="62" spans="1:6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x14ac:dyDescent="0.2">
      <c r="A63" s="79"/>
      <c r="B63" s="128" t="s">
        <v>77</v>
      </c>
      <c r="C63" s="256"/>
      <c r="D63" s="278"/>
      <c r="E63" s="278"/>
      <c r="F63" s="278"/>
    </row>
    <row r="64" spans="1:6" ht="54" x14ac:dyDescent="0.2">
      <c r="A64" s="79"/>
      <c r="B64" s="274" t="s">
        <v>185</v>
      </c>
      <c r="C64" s="256"/>
      <c r="D64" s="278"/>
      <c r="E64" s="278"/>
      <c r="F64" s="278"/>
    </row>
    <row r="65" spans="1:6" ht="54" x14ac:dyDescent="0.2">
      <c r="A65" s="79"/>
      <c r="B65" s="274" t="s">
        <v>186</v>
      </c>
      <c r="C65" s="256"/>
      <c r="D65" s="278"/>
      <c r="E65" s="278"/>
      <c r="F65" s="278"/>
    </row>
    <row r="66" spans="1:6" x14ac:dyDescent="0.2">
      <c r="A66" s="72"/>
      <c r="B66" s="274" t="s">
        <v>80</v>
      </c>
      <c r="C66" s="256"/>
      <c r="D66" s="278"/>
      <c r="E66" s="278"/>
      <c r="F66" s="278"/>
    </row>
    <row r="67" spans="1:6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x14ac:dyDescent="0.2">
      <c r="A70" s="72"/>
      <c r="B70" s="274" t="s">
        <v>84</v>
      </c>
      <c r="C70" s="256"/>
      <c r="D70" s="278"/>
      <c r="E70" s="278"/>
      <c r="F70" s="278"/>
    </row>
    <row r="71" spans="1:6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18850</v>
      </c>
      <c r="D72" s="250">
        <f>D50+D62</f>
        <v>18850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50">
        <f>D75+D76</f>
        <v>0</v>
      </c>
      <c r="E74" s="250">
        <f>E75+E76</f>
        <v>0</v>
      </c>
      <c r="F74" s="250">
        <f>F75+F76</f>
        <v>0</v>
      </c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18850</v>
      </c>
      <c r="D77" s="250">
        <f>D50+D62+D74</f>
        <v>18850</v>
      </c>
      <c r="E77" s="250">
        <f>E50+E62+E74</f>
        <v>0</v>
      </c>
      <c r="F77" s="250">
        <f>F50+F62+F74</f>
        <v>0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284">
        <v>3</v>
      </c>
      <c r="D79" s="284">
        <v>3</v>
      </c>
      <c r="E79" s="278"/>
      <c r="F79" s="278"/>
    </row>
    <row r="80" spans="1:6" x14ac:dyDescent="0.2">
      <c r="A80" s="88"/>
      <c r="B80" s="283" t="s">
        <v>90</v>
      </c>
      <c r="C80" s="284">
        <v>0</v>
      </c>
      <c r="D80" s="284">
        <v>0</v>
      </c>
      <c r="E80" s="278"/>
      <c r="F80" s="278"/>
    </row>
    <row r="83" spans="1:3" x14ac:dyDescent="0.2">
      <c r="B83" s="277" t="s">
        <v>189</v>
      </c>
      <c r="C83" s="233" t="s">
        <v>1</v>
      </c>
    </row>
    <row r="84" spans="1:3" x14ac:dyDescent="0.2">
      <c r="A84" s="233" t="s">
        <v>190</v>
      </c>
      <c r="B84" s="277"/>
    </row>
    <row r="85" spans="1:3" x14ac:dyDescent="0.2">
      <c r="A85" s="302">
        <f>C79</f>
        <v>3</v>
      </c>
      <c r="B85" s="233" t="s">
        <v>221</v>
      </c>
      <c r="C85" s="233">
        <f>A85*6*12</f>
        <v>216</v>
      </c>
    </row>
    <row r="86" spans="1:3" x14ac:dyDescent="0.2">
      <c r="B86" s="233" t="s">
        <v>415</v>
      </c>
      <c r="C86" s="285">
        <f>C85*0.305</f>
        <v>65.88</v>
      </c>
    </row>
    <row r="88" spans="1:3" x14ac:dyDescent="0.2">
      <c r="B88" s="288" t="s">
        <v>170</v>
      </c>
      <c r="C88" s="288">
        <f>SUM(C85:C87)</f>
        <v>281.88</v>
      </c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49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64" zoomScale="65" zoomScaleNormal="65" zoomScaleSheetLayoutView="70" workbookViewId="0">
      <selection activeCell="C1" sqref="C1"/>
    </sheetView>
  </sheetViews>
  <sheetFormatPr defaultRowHeight="18" x14ac:dyDescent="0.2"/>
  <cols>
    <col min="1" max="1" width="11.42578125" style="233" customWidth="1"/>
    <col min="2" max="2" width="61.7109375" style="233" customWidth="1"/>
    <col min="3" max="3" width="21.42578125" style="233" customWidth="1"/>
    <col min="4" max="4" width="11.28515625" style="233" customWidth="1"/>
    <col min="5" max="5" width="18.42578125" style="233" customWidth="1"/>
    <col min="6" max="6" width="19.5703125" style="233" customWidth="1"/>
    <col min="7" max="16384" width="9.140625" style="233"/>
  </cols>
  <sheetData>
    <row r="1" spans="1:6" s="292" customFormat="1" ht="21" customHeight="1" x14ac:dyDescent="0.2">
      <c r="A1" s="235"/>
      <c r="B1" s="291"/>
      <c r="C1" s="236" t="s">
        <v>425</v>
      </c>
    </row>
    <row r="2" spans="1:6" s="295" customFormat="1" ht="25.5" customHeight="1" x14ac:dyDescent="0.2">
      <c r="A2" s="238"/>
      <c r="B2" s="239" t="s">
        <v>209</v>
      </c>
      <c r="C2" s="293" t="s">
        <v>224</v>
      </c>
    </row>
    <row r="3" spans="1:6" s="295" customFormat="1" x14ac:dyDescent="0.2">
      <c r="A3" s="241"/>
      <c r="B3" s="239" t="s">
        <v>225</v>
      </c>
      <c r="C3" s="296"/>
    </row>
    <row r="4" spans="1:6" s="295" customFormat="1" ht="15.95" customHeight="1" x14ac:dyDescent="0.3">
      <c r="A4" s="243"/>
      <c r="B4" s="243"/>
      <c r="C4" s="244" t="s">
        <v>114</v>
      </c>
      <c r="D4" s="294"/>
      <c r="E4" s="294"/>
      <c r="F4" s="294"/>
    </row>
    <row r="5" spans="1:6" ht="36" x14ac:dyDescent="0.2">
      <c r="A5" s="238"/>
      <c r="B5" s="245" t="s">
        <v>177</v>
      </c>
      <c r="C5" s="245" t="s">
        <v>178</v>
      </c>
      <c r="D5" s="294"/>
      <c r="E5" s="294"/>
      <c r="F5" s="294"/>
    </row>
    <row r="6" spans="1:6" s="297" customFormat="1" ht="19.7" customHeight="1" x14ac:dyDescent="0.2">
      <c r="A6" s="238"/>
      <c r="B6" s="238"/>
      <c r="C6" s="238"/>
      <c r="D6" s="498" t="s">
        <v>371</v>
      </c>
      <c r="E6" s="498"/>
      <c r="F6" s="498"/>
    </row>
    <row r="7" spans="1:6" s="297" customFormat="1" ht="55.15" customHeight="1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</row>
    <row r="8" spans="1:6" s="294" customFormat="1" ht="18.75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6" s="294" customFormat="1" ht="36" x14ac:dyDescent="0.2">
      <c r="A9" s="252"/>
      <c r="B9" s="253" t="s">
        <v>13</v>
      </c>
      <c r="C9" s="250"/>
      <c r="D9" s="278"/>
      <c r="E9" s="278"/>
      <c r="F9" s="278"/>
    </row>
    <row r="10" spans="1:6" s="294" customFormat="1" ht="36" x14ac:dyDescent="0.2">
      <c r="A10" s="68"/>
      <c r="B10" s="253" t="s">
        <v>14</v>
      </c>
      <c r="C10" s="256"/>
      <c r="D10" s="278"/>
      <c r="E10" s="278"/>
      <c r="F10" s="278"/>
    </row>
    <row r="11" spans="1:6" s="294" customFormat="1" ht="36" x14ac:dyDescent="0.2">
      <c r="A11" s="68"/>
      <c r="B11" s="253" t="s">
        <v>15</v>
      </c>
      <c r="C11" s="256"/>
      <c r="D11" s="299"/>
      <c r="E11" s="299"/>
      <c r="F11" s="299"/>
    </row>
    <row r="12" spans="1:6" s="294" customFormat="1" ht="36" x14ac:dyDescent="0.2">
      <c r="A12" s="68"/>
      <c r="B12" s="253" t="s">
        <v>16</v>
      </c>
      <c r="C12" s="256"/>
      <c r="D12" s="278"/>
      <c r="E12" s="278"/>
      <c r="F12" s="278"/>
    </row>
    <row r="13" spans="1:6" s="294" customFormat="1" ht="18.75" x14ac:dyDescent="0.2">
      <c r="A13" s="68"/>
      <c r="B13" s="253" t="s">
        <v>91</v>
      </c>
      <c r="C13" s="256"/>
      <c r="D13" s="278"/>
      <c r="E13" s="278"/>
      <c r="F13" s="278"/>
    </row>
    <row r="14" spans="1:6" s="294" customFormat="1" ht="18.75" x14ac:dyDescent="0.2">
      <c r="A14" s="68"/>
      <c r="B14" s="253" t="s">
        <v>18</v>
      </c>
      <c r="C14" s="256"/>
      <c r="D14" s="278"/>
      <c r="E14" s="278"/>
      <c r="F14" s="278"/>
    </row>
    <row r="15" spans="1:6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6" ht="36" x14ac:dyDescent="0.2">
      <c r="A16" s="252"/>
      <c r="B16" s="253" t="s">
        <v>21</v>
      </c>
      <c r="C16" s="250"/>
      <c r="D16" s="299"/>
      <c r="E16" s="299"/>
      <c r="F16" s="299"/>
    </row>
    <row r="17" spans="1:6" s="294" customFormat="1" ht="36" x14ac:dyDescent="0.2">
      <c r="A17" s="68"/>
      <c r="B17" s="253" t="s">
        <v>22</v>
      </c>
      <c r="C17" s="256"/>
      <c r="D17" s="299"/>
      <c r="E17" s="299"/>
      <c r="F17" s="299"/>
    </row>
    <row r="18" spans="1:6" ht="36" x14ac:dyDescent="0.2">
      <c r="A18" s="68"/>
      <c r="B18" s="253" t="s">
        <v>390</v>
      </c>
      <c r="C18" s="256"/>
      <c r="D18" s="299"/>
      <c r="E18" s="299"/>
      <c r="F18" s="299"/>
    </row>
    <row r="19" spans="1:6" ht="36" x14ac:dyDescent="0.2">
      <c r="A19" s="68"/>
      <c r="B19" s="253" t="s">
        <v>24</v>
      </c>
      <c r="C19" s="256"/>
      <c r="D19" s="299"/>
      <c r="E19" s="299"/>
      <c r="F19" s="299"/>
    </row>
    <row r="20" spans="1:6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</row>
    <row r="21" spans="1:6" ht="36" x14ac:dyDescent="0.2">
      <c r="A21" s="68"/>
      <c r="B21" s="260" t="s">
        <v>203</v>
      </c>
      <c r="C21" s="256"/>
      <c r="D21" s="278"/>
      <c r="E21" s="278"/>
      <c r="F21" s="278"/>
    </row>
    <row r="22" spans="1:6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6" s="294" customFormat="1" ht="36" x14ac:dyDescent="0.2">
      <c r="A23" s="68"/>
      <c r="B23" s="264" t="s">
        <v>30</v>
      </c>
      <c r="C23" s="256"/>
      <c r="D23" s="299"/>
      <c r="E23" s="299"/>
      <c r="F23" s="299"/>
    </row>
    <row r="24" spans="1:6" s="294" customFormat="1" ht="18.75" x14ac:dyDescent="0.2">
      <c r="A24" s="69"/>
      <c r="B24" s="264" t="s">
        <v>31</v>
      </c>
      <c r="C24" s="256"/>
      <c r="D24" s="278"/>
      <c r="E24" s="278"/>
      <c r="F24" s="278"/>
    </row>
    <row r="25" spans="1:6" s="294" customFormat="1" ht="18.75" x14ac:dyDescent="0.2">
      <c r="A25" s="68"/>
      <c r="B25" s="264" t="s">
        <v>32</v>
      </c>
      <c r="C25" s="258"/>
      <c r="D25" s="278"/>
      <c r="E25" s="278"/>
      <c r="F25" s="278"/>
    </row>
    <row r="26" spans="1:6" s="294" customFormat="1" ht="90" x14ac:dyDescent="0.2">
      <c r="A26" s="252"/>
      <c r="B26" s="264" t="s">
        <v>33</v>
      </c>
      <c r="C26" s="250"/>
      <c r="D26" s="278"/>
      <c r="E26" s="278"/>
      <c r="F26" s="278"/>
    </row>
    <row r="27" spans="1:6" x14ac:dyDescent="0.2">
      <c r="A27" s="263" t="s">
        <v>34</v>
      </c>
      <c r="B27" s="266" t="s">
        <v>35</v>
      </c>
      <c r="C27" s="258">
        <f>C28+C29+C30+C31+C32</f>
        <v>9762</v>
      </c>
      <c r="D27" s="258">
        <f>D28+D29+D30+D31+D32</f>
        <v>9762</v>
      </c>
      <c r="E27" s="258">
        <f>E28+E29+E30+E31+E32</f>
        <v>0</v>
      </c>
      <c r="F27" s="258">
        <f>F28+F29+F30+F31+F32</f>
        <v>0</v>
      </c>
    </row>
    <row r="28" spans="1:6" ht="36" x14ac:dyDescent="0.2">
      <c r="A28" s="68"/>
      <c r="B28" s="264" t="s">
        <v>36</v>
      </c>
      <c r="C28" s="256">
        <v>9762</v>
      </c>
      <c r="D28" s="256">
        <v>9762</v>
      </c>
      <c r="E28" s="299"/>
      <c r="F28" s="299"/>
    </row>
    <row r="29" spans="1:6" ht="18.75" x14ac:dyDescent="0.2">
      <c r="A29" s="68"/>
      <c r="B29" s="253" t="s">
        <v>37</v>
      </c>
      <c r="C29" s="256"/>
      <c r="D29" s="256"/>
      <c r="E29" s="299"/>
      <c r="F29" s="299"/>
    </row>
    <row r="30" spans="1:6" ht="18.75" x14ac:dyDescent="0.2">
      <c r="A30" s="68"/>
      <c r="B30" s="253" t="s">
        <v>38</v>
      </c>
      <c r="C30" s="256"/>
      <c r="D30" s="299"/>
      <c r="E30" s="299"/>
      <c r="F30" s="299"/>
    </row>
    <row r="31" spans="1:6" s="297" customFormat="1" ht="18.75" x14ac:dyDescent="0.2">
      <c r="A31" s="68"/>
      <c r="B31" s="253" t="s">
        <v>39</v>
      </c>
      <c r="C31" s="256"/>
      <c r="D31" s="299"/>
      <c r="E31" s="299"/>
      <c r="F31" s="299"/>
    </row>
    <row r="32" spans="1:6" s="294" customFormat="1" ht="18.75" x14ac:dyDescent="0.2">
      <c r="A32" s="68"/>
      <c r="B32" s="253" t="s">
        <v>40</v>
      </c>
      <c r="C32" s="256"/>
      <c r="D32" s="299"/>
      <c r="E32" s="299"/>
      <c r="F32" s="299"/>
    </row>
    <row r="33" spans="1:6" x14ac:dyDescent="0.2">
      <c r="A33" s="263" t="s">
        <v>41</v>
      </c>
      <c r="B33" s="259" t="s">
        <v>42</v>
      </c>
      <c r="C33" s="256">
        <f>C34+C35</f>
        <v>0</v>
      </c>
      <c r="D33" s="256">
        <f>D34+D35</f>
        <v>0</v>
      </c>
      <c r="E33" s="256">
        <f>E34+E35</f>
        <v>0</v>
      </c>
      <c r="F33" s="256">
        <f>F34+F35</f>
        <v>0</v>
      </c>
    </row>
    <row r="34" spans="1:6" x14ac:dyDescent="0.2">
      <c r="A34" s="69"/>
      <c r="B34" s="253" t="s">
        <v>43</v>
      </c>
      <c r="C34" s="256"/>
      <c r="D34" s="278"/>
      <c r="E34" s="278"/>
      <c r="F34" s="278"/>
    </row>
    <row r="35" spans="1:6" ht="18.75" x14ac:dyDescent="0.2">
      <c r="A35" s="70"/>
      <c r="B35" s="253" t="s">
        <v>111</v>
      </c>
      <c r="C35" s="250"/>
      <c r="D35" s="299"/>
      <c r="E35" s="299"/>
      <c r="F35" s="299"/>
    </row>
    <row r="36" spans="1:6" x14ac:dyDescent="0.2">
      <c r="A36" s="267" t="s">
        <v>44</v>
      </c>
      <c r="B36" s="259" t="s">
        <v>45</v>
      </c>
      <c r="C36" s="254">
        <f>C37</f>
        <v>0</v>
      </c>
      <c r="D36" s="254">
        <f>D37</f>
        <v>0</v>
      </c>
      <c r="E36" s="254">
        <f>E37</f>
        <v>0</v>
      </c>
      <c r="F36" s="254">
        <f>F37</f>
        <v>0</v>
      </c>
    </row>
    <row r="37" spans="1:6" x14ac:dyDescent="0.2">
      <c r="A37" s="72"/>
      <c r="B37" s="253" t="s">
        <v>181</v>
      </c>
      <c r="C37" s="256"/>
      <c r="D37" s="278"/>
      <c r="E37" s="278"/>
      <c r="F37" s="278"/>
    </row>
    <row r="38" spans="1:6" x14ac:dyDescent="0.2">
      <c r="A38" s="267" t="s">
        <v>47</v>
      </c>
      <c r="B38" s="259" t="s">
        <v>48</v>
      </c>
      <c r="C38" s="256">
        <f>C39+C40</f>
        <v>0</v>
      </c>
      <c r="D38" s="256">
        <f>D39+D40</f>
        <v>0</v>
      </c>
      <c r="E38" s="256">
        <f>E39+E40</f>
        <v>0</v>
      </c>
      <c r="F38" s="256">
        <f>F39+F40</f>
        <v>0</v>
      </c>
    </row>
    <row r="39" spans="1:6" s="294" customFormat="1" ht="54" x14ac:dyDescent="0.2">
      <c r="A39" s="72"/>
      <c r="B39" s="264" t="s">
        <v>204</v>
      </c>
      <c r="C39" s="256"/>
      <c r="D39" s="278"/>
      <c r="E39" s="278"/>
      <c r="F39" s="278"/>
    </row>
    <row r="40" spans="1:6" ht="36" x14ac:dyDescent="0.2">
      <c r="A40" s="72"/>
      <c r="B40" s="264" t="s">
        <v>205</v>
      </c>
      <c r="C40" s="256"/>
      <c r="D40" s="299"/>
      <c r="E40" s="299"/>
      <c r="F40" s="299"/>
    </row>
    <row r="41" spans="1:6" ht="41.85" customHeight="1" x14ac:dyDescent="0.2">
      <c r="A41" s="72"/>
      <c r="B41" s="259" t="s">
        <v>51</v>
      </c>
      <c r="C41" s="258">
        <f>C8+C15+C20+C22+C27+C33+C36+C38</f>
        <v>9762</v>
      </c>
      <c r="D41" s="258">
        <f>D8+D15+D20+D22+D27+D33+D36+D38</f>
        <v>9762</v>
      </c>
      <c r="E41" s="258">
        <f>E8+E15+E20+E22+E27+E33+E36+E38</f>
        <v>0</v>
      </c>
      <c r="F41" s="258">
        <f>F8+F15+F20+F22+F27+F33+F36+F38</f>
        <v>0</v>
      </c>
    </row>
    <row r="42" spans="1:6" x14ac:dyDescent="0.2">
      <c r="A42" s="267" t="s">
        <v>52</v>
      </c>
      <c r="B42" s="259" t="s">
        <v>206</v>
      </c>
      <c r="C42" s="250">
        <f>C77-C41</f>
        <v>141568</v>
      </c>
      <c r="D42" s="250">
        <v>141568</v>
      </c>
      <c r="E42" s="250">
        <f>E77-E41</f>
        <v>0</v>
      </c>
      <c r="F42" s="250">
        <f>F77-F41</f>
        <v>0</v>
      </c>
    </row>
    <row r="43" spans="1:6" ht="36" x14ac:dyDescent="0.2">
      <c r="A43" s="267" t="s">
        <v>53</v>
      </c>
      <c r="B43" s="259" t="s">
        <v>54</v>
      </c>
      <c r="C43" s="256"/>
      <c r="D43" s="299"/>
      <c r="E43" s="299"/>
      <c r="F43" s="299"/>
    </row>
    <row r="44" spans="1:6" ht="36" x14ac:dyDescent="0.2">
      <c r="A44" s="267" t="s">
        <v>55</v>
      </c>
      <c r="B44" s="259" t="s">
        <v>56</v>
      </c>
      <c r="C44" s="256"/>
      <c r="D44" s="299"/>
      <c r="E44" s="299"/>
      <c r="F44" s="299"/>
    </row>
    <row r="45" spans="1:6" x14ac:dyDescent="0.2">
      <c r="A45" s="72"/>
      <c r="B45" s="259" t="s">
        <v>57</v>
      </c>
      <c r="C45" s="258">
        <f>C42+C43+C44</f>
        <v>141568</v>
      </c>
      <c r="D45" s="258">
        <f>D42+D43+D44</f>
        <v>141568</v>
      </c>
      <c r="E45" s="258">
        <f>E42+E43+E44</f>
        <v>0</v>
      </c>
      <c r="F45" s="258">
        <f>F42+F43+F44</f>
        <v>0</v>
      </c>
    </row>
    <row r="46" spans="1:6" ht="15" customHeight="1" x14ac:dyDescent="0.2">
      <c r="A46" s="72"/>
      <c r="B46" s="249" t="s">
        <v>60</v>
      </c>
      <c r="C46" s="258">
        <f>C41+C45</f>
        <v>151330</v>
      </c>
      <c r="D46" s="258">
        <f>D41+D45</f>
        <v>151330</v>
      </c>
      <c r="E46" s="258">
        <f>E41+E45</f>
        <v>0</v>
      </c>
      <c r="F46" s="258">
        <f>F41+F45</f>
        <v>0</v>
      </c>
    </row>
    <row r="47" spans="1:6" ht="14.25" customHeight="1" x14ac:dyDescent="0.2">
      <c r="A47" s="268"/>
      <c r="B47" s="269"/>
      <c r="C47" s="270"/>
      <c r="D47" s="294"/>
      <c r="E47" s="294"/>
      <c r="F47" s="294"/>
    </row>
    <row r="48" spans="1:6" x14ac:dyDescent="0.2">
      <c r="A48" s="86"/>
      <c r="B48" s="86"/>
      <c r="C48" s="253"/>
      <c r="D48" s="498" t="s">
        <v>371</v>
      </c>
      <c r="E48" s="498"/>
      <c r="F48" s="498"/>
    </row>
    <row r="49" spans="1:6" ht="65.45" customHeight="1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x14ac:dyDescent="0.2">
      <c r="A50" s="70" t="s">
        <v>11</v>
      </c>
      <c r="B50" s="272" t="s">
        <v>65</v>
      </c>
      <c r="C50" s="250">
        <f>C51+C52+C53+C56+C57</f>
        <v>151330</v>
      </c>
      <c r="D50" s="250">
        <f>D51+D52+D53+D56+D57</f>
        <v>151330</v>
      </c>
      <c r="E50" s="250">
        <f>E51+E52+E53+E56+E57</f>
        <v>0</v>
      </c>
      <c r="F50" s="250">
        <f>F51+F52+F53+F56+F57</f>
        <v>0</v>
      </c>
    </row>
    <row r="51" spans="1:6" x14ac:dyDescent="0.2">
      <c r="A51" s="79"/>
      <c r="B51" s="273" t="s">
        <v>66</v>
      </c>
      <c r="C51" s="256">
        <v>76189</v>
      </c>
      <c r="D51" s="256">
        <v>76189</v>
      </c>
      <c r="E51" s="256"/>
      <c r="F51" s="278"/>
    </row>
    <row r="52" spans="1:6" ht="36" x14ac:dyDescent="0.2">
      <c r="A52" s="72"/>
      <c r="B52" s="274" t="s">
        <v>67</v>
      </c>
      <c r="C52" s="256">
        <v>11949</v>
      </c>
      <c r="D52" s="256">
        <v>11949</v>
      </c>
      <c r="E52" s="256"/>
      <c r="F52" s="278"/>
    </row>
    <row r="53" spans="1:6" x14ac:dyDescent="0.2">
      <c r="A53" s="72"/>
      <c r="B53" s="274" t="s">
        <v>68</v>
      </c>
      <c r="C53" s="256">
        <v>63192</v>
      </c>
      <c r="D53" s="256">
        <v>63192</v>
      </c>
      <c r="E53" s="256"/>
      <c r="F53" s="278"/>
    </row>
    <row r="54" spans="1:6" ht="54" x14ac:dyDescent="0.2">
      <c r="A54" s="72"/>
      <c r="B54" s="274" t="s">
        <v>207</v>
      </c>
      <c r="C54" s="256"/>
      <c r="D54" s="278"/>
      <c r="E54" s="278"/>
      <c r="F54" s="278"/>
    </row>
    <row r="55" spans="1:6" x14ac:dyDescent="0.2">
      <c r="A55" s="72"/>
      <c r="B55" s="274" t="s">
        <v>70</v>
      </c>
      <c r="C55" s="256"/>
      <c r="D55" s="278"/>
      <c r="E55" s="278"/>
      <c r="F55" s="278"/>
    </row>
    <row r="56" spans="1:6" x14ac:dyDescent="0.2">
      <c r="A56" s="72"/>
      <c r="B56" s="274" t="s">
        <v>71</v>
      </c>
      <c r="C56" s="256"/>
      <c r="D56" s="256"/>
      <c r="E56" s="278"/>
      <c r="F56" s="278"/>
    </row>
    <row r="57" spans="1:6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x14ac:dyDescent="0.25">
      <c r="A61" s="72"/>
      <c r="B61" s="275"/>
      <c r="C61" s="256"/>
      <c r="D61" s="278"/>
      <c r="E61" s="278"/>
      <c r="F61" s="278"/>
    </row>
    <row r="62" spans="1:6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x14ac:dyDescent="0.2">
      <c r="A63" s="79"/>
      <c r="B63" s="128" t="s">
        <v>77</v>
      </c>
      <c r="C63" s="256"/>
      <c r="D63" s="278"/>
      <c r="E63" s="278"/>
      <c r="F63" s="278"/>
    </row>
    <row r="64" spans="1:6" ht="54" x14ac:dyDescent="0.2">
      <c r="A64" s="79"/>
      <c r="B64" s="274" t="s">
        <v>185</v>
      </c>
      <c r="C64" s="256"/>
      <c r="D64" s="278"/>
      <c r="E64" s="278"/>
      <c r="F64" s="278"/>
    </row>
    <row r="65" spans="1:6" ht="54" x14ac:dyDescent="0.2">
      <c r="A65" s="79"/>
      <c r="B65" s="274" t="s">
        <v>186</v>
      </c>
      <c r="C65" s="256"/>
      <c r="D65" s="278"/>
      <c r="E65" s="278"/>
      <c r="F65" s="278"/>
    </row>
    <row r="66" spans="1:6" x14ac:dyDescent="0.2">
      <c r="A66" s="72"/>
      <c r="B66" s="274" t="s">
        <v>80</v>
      </c>
      <c r="C66" s="256"/>
      <c r="D66" s="278"/>
      <c r="E66" s="278"/>
      <c r="F66" s="278"/>
    </row>
    <row r="67" spans="1:6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x14ac:dyDescent="0.2">
      <c r="A70" s="72"/>
      <c r="B70" s="274" t="s">
        <v>84</v>
      </c>
      <c r="C70" s="256"/>
      <c r="D70" s="278"/>
      <c r="E70" s="278"/>
      <c r="F70" s="278"/>
    </row>
    <row r="71" spans="1:6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151330</v>
      </c>
      <c r="D72" s="250">
        <f>D50+D62</f>
        <v>151330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x14ac:dyDescent="0.2">
      <c r="A74" s="70" t="s">
        <v>25</v>
      </c>
      <c r="B74" s="272" t="s">
        <v>86</v>
      </c>
      <c r="C74" s="250">
        <f>C75+C76</f>
        <v>0</v>
      </c>
      <c r="D74" s="250">
        <f>D75+D76</f>
        <v>0</v>
      </c>
      <c r="E74" s="250">
        <f>E75+E76</f>
        <v>0</v>
      </c>
      <c r="F74" s="250">
        <f>F75+F76</f>
        <v>0</v>
      </c>
    </row>
    <row r="75" spans="1:6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x14ac:dyDescent="0.2">
      <c r="A77" s="84"/>
      <c r="B77" s="281" t="s">
        <v>187</v>
      </c>
      <c r="C77" s="250">
        <f>C50+C62+C74</f>
        <v>151330</v>
      </c>
      <c r="D77" s="250">
        <f>D50+D62+D74</f>
        <v>151330</v>
      </c>
      <c r="E77" s="250">
        <f>E50+E62+E74</f>
        <v>0</v>
      </c>
      <c r="F77" s="250">
        <f>F50+F62+F74</f>
        <v>0</v>
      </c>
    </row>
    <row r="78" spans="1:6" x14ac:dyDescent="0.2">
      <c r="A78" s="86"/>
      <c r="B78" s="282"/>
      <c r="C78" s="253"/>
      <c r="D78" s="278"/>
      <c r="E78" s="278"/>
      <c r="F78" s="278"/>
    </row>
    <row r="79" spans="1:6" x14ac:dyDescent="0.2">
      <c r="A79" s="88"/>
      <c r="B79" s="283" t="s">
        <v>89</v>
      </c>
      <c r="C79" s="284">
        <v>23.75</v>
      </c>
      <c r="D79" s="284">
        <v>23.75</v>
      </c>
      <c r="E79" s="284"/>
      <c r="F79" s="284"/>
    </row>
    <row r="80" spans="1:6" x14ac:dyDescent="0.2">
      <c r="A80" s="88"/>
      <c r="B80" s="283" t="s">
        <v>90</v>
      </c>
      <c r="C80" s="284">
        <v>0</v>
      </c>
      <c r="D80" s="284">
        <v>0</v>
      </c>
      <c r="E80" s="284"/>
      <c r="F80" s="284"/>
    </row>
    <row r="84" spans="1:3" x14ac:dyDescent="0.2">
      <c r="B84" s="277" t="s">
        <v>189</v>
      </c>
      <c r="C84" s="233" t="s">
        <v>1</v>
      </c>
    </row>
    <row r="85" spans="1:3" x14ac:dyDescent="0.2">
      <c r="A85" s="233" t="s">
        <v>190</v>
      </c>
      <c r="B85" s="277"/>
    </row>
    <row r="86" spans="1:3" x14ac:dyDescent="0.2">
      <c r="A86" s="287">
        <v>2</v>
      </c>
      <c r="B86" s="233" t="s">
        <v>416</v>
      </c>
      <c r="C86" s="285">
        <f>2*150943/1000</f>
        <v>301.88600000000002</v>
      </c>
    </row>
    <row r="87" spans="1:3" x14ac:dyDescent="0.2">
      <c r="B87" s="233" t="s">
        <v>415</v>
      </c>
      <c r="C87" s="285">
        <f>C86*0.305</f>
        <v>92.075230000000005</v>
      </c>
    </row>
    <row r="88" spans="1:3" x14ac:dyDescent="0.2">
      <c r="A88" s="287">
        <v>13</v>
      </c>
      <c r="B88" s="233" t="s">
        <v>417</v>
      </c>
      <c r="C88" s="285">
        <f>13*98113/1000</f>
        <v>1275.4690000000001</v>
      </c>
    </row>
    <row r="89" spans="1:3" x14ac:dyDescent="0.2">
      <c r="B89" s="233" t="s">
        <v>415</v>
      </c>
      <c r="C89" s="285">
        <f>C88*0.305</f>
        <v>389.01804500000003</v>
      </c>
    </row>
    <row r="90" spans="1:3" x14ac:dyDescent="0.2">
      <c r="A90" s="233">
        <v>8.75</v>
      </c>
      <c r="B90" s="233" t="s">
        <v>226</v>
      </c>
      <c r="C90" s="233">
        <f>8.75*72</f>
        <v>630</v>
      </c>
    </row>
    <row r="91" spans="1:3" x14ac:dyDescent="0.2">
      <c r="B91" s="233" t="s">
        <v>415</v>
      </c>
      <c r="C91" s="285">
        <f>C90*0.305</f>
        <v>192.15</v>
      </c>
    </row>
    <row r="92" spans="1:3" x14ac:dyDescent="0.2">
      <c r="A92" s="233">
        <f>SUM(A86:A90)</f>
        <v>23.75</v>
      </c>
      <c r="C92" s="285">
        <f>SUM(C86:C91)</f>
        <v>2880.5982749999998</v>
      </c>
    </row>
    <row r="93" spans="1:3" ht="36" x14ac:dyDescent="0.2">
      <c r="B93" s="277" t="s">
        <v>227</v>
      </c>
      <c r="C93" s="290">
        <f>C86+C88+C90</f>
        <v>2207.355</v>
      </c>
    </row>
    <row r="94" spans="1:3" ht="36" x14ac:dyDescent="0.2">
      <c r="B94" s="277" t="s">
        <v>228</v>
      </c>
      <c r="C94" s="290">
        <f>C87+C89+C91</f>
        <v>673.24327500000004</v>
      </c>
    </row>
    <row r="95" spans="1:3" x14ac:dyDescent="0.2">
      <c r="B95" s="289" t="s">
        <v>197</v>
      </c>
      <c r="C95" s="290">
        <f>SUM(C93:C94)</f>
        <v>2880.5982750000003</v>
      </c>
    </row>
  </sheetData>
  <sheetProtection selectLockedCells="1" selectUnlockedCells="1"/>
  <mergeCells count="2">
    <mergeCell ref="D6:F6"/>
    <mergeCell ref="D48:F48"/>
  </mergeCells>
  <pageMargins left="0.78749999999999998" right="0.78749999999999998" top="0.88611111111111107" bottom="0.88611111111111107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topLeftCell="A61" zoomScale="80" zoomScaleNormal="80" workbookViewId="0">
      <selection activeCell="B1" sqref="B1"/>
    </sheetView>
  </sheetViews>
  <sheetFormatPr defaultRowHeight="12.75" x14ac:dyDescent="0.2"/>
  <cols>
    <col min="1" max="1" width="8.28515625" bestFit="1" customWidth="1"/>
    <col min="2" max="2" width="65.28515625" customWidth="1"/>
    <col min="3" max="3" width="23" bestFit="1" customWidth="1"/>
    <col min="4" max="6" width="10.5703125" customWidth="1"/>
  </cols>
  <sheetData>
    <row r="1" spans="1:256" ht="18" x14ac:dyDescent="0.2">
      <c r="A1" s="291"/>
      <c r="B1" s="236" t="s">
        <v>426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  <c r="FL1" s="291"/>
      <c r="FM1" s="291"/>
      <c r="FN1" s="291"/>
      <c r="FO1" s="291"/>
      <c r="FP1" s="291"/>
      <c r="FQ1" s="291"/>
      <c r="FR1" s="291"/>
      <c r="FS1" s="291"/>
      <c r="FT1" s="291"/>
      <c r="FU1" s="291"/>
      <c r="FV1" s="291"/>
      <c r="FW1" s="291"/>
      <c r="FX1" s="291"/>
      <c r="FY1" s="291"/>
      <c r="FZ1" s="291"/>
      <c r="GA1" s="291"/>
      <c r="GB1" s="291"/>
      <c r="GC1" s="291"/>
      <c r="GD1" s="291"/>
      <c r="GE1" s="291"/>
      <c r="GF1" s="291"/>
      <c r="GG1" s="291"/>
      <c r="GH1" s="291"/>
      <c r="GI1" s="291"/>
      <c r="GJ1" s="291"/>
      <c r="GK1" s="291"/>
      <c r="GL1" s="291"/>
      <c r="GM1" s="291"/>
      <c r="GN1" s="291"/>
      <c r="GO1" s="291"/>
      <c r="GP1" s="291"/>
      <c r="GQ1" s="291"/>
      <c r="GR1" s="291"/>
      <c r="GS1" s="291"/>
      <c r="GT1" s="291"/>
      <c r="GU1" s="291"/>
      <c r="GV1" s="291"/>
      <c r="GW1" s="291"/>
      <c r="GX1" s="291"/>
      <c r="GY1" s="291"/>
      <c r="GZ1" s="291"/>
      <c r="HA1" s="291"/>
      <c r="HB1" s="291"/>
      <c r="HC1" s="291"/>
      <c r="HD1" s="291"/>
      <c r="HE1" s="291"/>
      <c r="HF1" s="291"/>
      <c r="HG1" s="291"/>
      <c r="HH1" s="291"/>
      <c r="HI1" s="291"/>
      <c r="HJ1" s="291"/>
      <c r="HK1" s="291"/>
      <c r="HL1" s="291"/>
      <c r="HM1" s="291"/>
      <c r="HN1" s="291"/>
      <c r="HO1" s="291"/>
      <c r="HP1" s="291"/>
      <c r="HQ1" s="291"/>
      <c r="HR1" s="291"/>
      <c r="HS1" s="291"/>
      <c r="HT1" s="291"/>
      <c r="HU1" s="291"/>
      <c r="HV1" s="291"/>
      <c r="HW1" s="291"/>
      <c r="HX1" s="291"/>
      <c r="HY1" s="291"/>
      <c r="HZ1" s="291"/>
      <c r="IA1" s="291"/>
      <c r="IB1" s="291"/>
      <c r="IC1" s="291"/>
      <c r="ID1" s="291"/>
      <c r="IE1" s="291"/>
      <c r="IF1" s="291"/>
      <c r="IG1" s="291"/>
      <c r="IH1" s="291"/>
      <c r="II1" s="291"/>
      <c r="IJ1" s="291"/>
      <c r="IK1" s="291"/>
      <c r="IL1" s="291"/>
      <c r="IM1" s="291"/>
      <c r="IN1" s="291"/>
      <c r="IO1" s="291"/>
      <c r="IP1" s="291"/>
      <c r="IQ1" s="291"/>
      <c r="IR1" s="291"/>
      <c r="IS1" s="291"/>
      <c r="IT1" s="291"/>
      <c r="IU1" s="291"/>
      <c r="IV1" s="291"/>
    </row>
    <row r="2" spans="1:256" ht="18" x14ac:dyDescent="0.2">
      <c r="A2" s="238"/>
      <c r="B2" s="239" t="s">
        <v>209</v>
      </c>
      <c r="C2" s="293" t="s">
        <v>215</v>
      </c>
      <c r="D2" s="295"/>
      <c r="E2" s="295"/>
      <c r="F2" s="295"/>
    </row>
    <row r="3" spans="1:256" ht="18" x14ac:dyDescent="0.2">
      <c r="A3" s="241"/>
      <c r="B3" s="239" t="s">
        <v>218</v>
      </c>
      <c r="C3" s="296"/>
      <c r="D3" s="295"/>
      <c r="E3" s="295"/>
      <c r="F3" s="295"/>
    </row>
    <row r="4" spans="1:256" ht="18.75" x14ac:dyDescent="0.3">
      <c r="A4" s="243"/>
      <c r="B4" s="243"/>
      <c r="C4" s="244" t="s">
        <v>114</v>
      </c>
      <c r="D4" s="295"/>
      <c r="E4" s="295"/>
      <c r="F4" s="295"/>
    </row>
    <row r="5" spans="1:256" ht="36" x14ac:dyDescent="0.2">
      <c r="A5" s="238"/>
      <c r="B5" s="245" t="s">
        <v>177</v>
      </c>
      <c r="C5" s="245" t="s">
        <v>178</v>
      </c>
      <c r="D5" s="233"/>
      <c r="E5" s="233"/>
      <c r="F5" s="233"/>
    </row>
    <row r="6" spans="1:256" ht="18" x14ac:dyDescent="0.2">
      <c r="A6" s="238"/>
      <c r="B6" s="238"/>
      <c r="C6" s="238"/>
      <c r="D6" s="498" t="s">
        <v>371</v>
      </c>
      <c r="E6" s="498"/>
      <c r="F6" s="498"/>
    </row>
    <row r="7" spans="1:256" ht="57" x14ac:dyDescent="0.2">
      <c r="A7" s="247"/>
      <c r="B7" s="247" t="s">
        <v>179</v>
      </c>
      <c r="C7" s="248" t="s">
        <v>8</v>
      </c>
      <c r="D7" s="10" t="s">
        <v>5</v>
      </c>
      <c r="E7" s="10" t="s">
        <v>6</v>
      </c>
      <c r="F7" s="10" t="s">
        <v>7</v>
      </c>
    </row>
    <row r="8" spans="1:256" ht="18" x14ac:dyDescent="0.2">
      <c r="A8" s="238" t="s">
        <v>11</v>
      </c>
      <c r="B8" s="249" t="s">
        <v>12</v>
      </c>
      <c r="C8" s="250">
        <f>C9+C10+C11+C12+C13+C14</f>
        <v>0</v>
      </c>
      <c r="D8" s="250">
        <f>D9+D10+D11+D12+D13+D14</f>
        <v>0</v>
      </c>
      <c r="E8" s="250">
        <f>E9+E10+E11+E12+E13+E14</f>
        <v>0</v>
      </c>
      <c r="F8" s="250">
        <f>F9+F10+F11+F12+F13+F14</f>
        <v>0</v>
      </c>
    </row>
    <row r="9" spans="1:256" ht="36" x14ac:dyDescent="0.2">
      <c r="A9" s="252"/>
      <c r="B9" s="253" t="s">
        <v>13</v>
      </c>
      <c r="C9" s="250"/>
      <c r="D9" s="299"/>
      <c r="E9" s="299"/>
      <c r="F9" s="299"/>
    </row>
    <row r="10" spans="1:256" ht="36" x14ac:dyDescent="0.2">
      <c r="A10" s="68"/>
      <c r="B10" s="253" t="s">
        <v>14</v>
      </c>
      <c r="C10" s="256"/>
      <c r="D10" s="299"/>
      <c r="E10" s="299"/>
      <c r="F10" s="299"/>
    </row>
    <row r="11" spans="1:256" ht="36" x14ac:dyDescent="0.2">
      <c r="A11" s="68"/>
      <c r="B11" s="253" t="s">
        <v>15</v>
      </c>
      <c r="C11" s="256"/>
      <c r="D11" s="299"/>
      <c r="E11" s="299"/>
      <c r="F11" s="299"/>
    </row>
    <row r="12" spans="1:256" ht="36" x14ac:dyDescent="0.2">
      <c r="A12" s="68"/>
      <c r="B12" s="253" t="s">
        <v>16</v>
      </c>
      <c r="C12" s="256"/>
      <c r="D12" s="299"/>
      <c r="E12" s="299"/>
      <c r="F12" s="299"/>
    </row>
    <row r="13" spans="1:256" ht="18.75" x14ac:dyDescent="0.2">
      <c r="A13" s="68"/>
      <c r="B13" s="253" t="s">
        <v>91</v>
      </c>
      <c r="C13" s="256"/>
      <c r="D13" s="299"/>
      <c r="E13" s="299"/>
      <c r="F13" s="299"/>
    </row>
    <row r="14" spans="1:256" ht="18" x14ac:dyDescent="0.2">
      <c r="A14" s="68"/>
      <c r="B14" s="253" t="s">
        <v>18</v>
      </c>
      <c r="C14" s="256"/>
      <c r="D14" s="278"/>
      <c r="E14" s="278"/>
      <c r="F14" s="278"/>
    </row>
    <row r="15" spans="1:256" ht="36" x14ac:dyDescent="0.2">
      <c r="A15" s="68" t="s">
        <v>19</v>
      </c>
      <c r="B15" s="249" t="s">
        <v>20</v>
      </c>
      <c r="C15" s="256">
        <f>C16+C17+C18+C19</f>
        <v>0</v>
      </c>
      <c r="D15" s="256">
        <f>D16+D17+D18+D19</f>
        <v>0</v>
      </c>
      <c r="E15" s="256">
        <f>E16+E17+E18+E19</f>
        <v>0</v>
      </c>
      <c r="F15" s="256">
        <f>F16+F17+F18+F19</f>
        <v>0</v>
      </c>
    </row>
    <row r="16" spans="1:256" ht="36" x14ac:dyDescent="0.2">
      <c r="A16" s="252"/>
      <c r="B16" s="253" t="s">
        <v>21</v>
      </c>
      <c r="C16" s="250"/>
      <c r="D16" s="299"/>
      <c r="E16" s="299"/>
      <c r="F16" s="299"/>
    </row>
    <row r="17" spans="1:6" ht="36" x14ac:dyDescent="0.2">
      <c r="A17" s="68"/>
      <c r="B17" s="253" t="s">
        <v>109</v>
      </c>
      <c r="C17" s="256"/>
      <c r="D17" s="278"/>
      <c r="E17" s="278"/>
      <c r="F17" s="278"/>
    </row>
    <row r="18" spans="1:6" ht="36" x14ac:dyDescent="0.2">
      <c r="A18" s="68"/>
      <c r="B18" s="253" t="s">
        <v>390</v>
      </c>
      <c r="C18" s="256"/>
      <c r="D18" s="278"/>
      <c r="E18" s="278"/>
      <c r="F18" s="278"/>
    </row>
    <row r="19" spans="1:6" ht="36" x14ac:dyDescent="0.2">
      <c r="A19" s="68"/>
      <c r="B19" s="253" t="s">
        <v>24</v>
      </c>
      <c r="C19" s="256"/>
      <c r="D19" s="299"/>
      <c r="E19" s="299"/>
      <c r="F19" s="299"/>
    </row>
    <row r="20" spans="1:6" ht="36" x14ac:dyDescent="0.2">
      <c r="A20" s="68" t="s">
        <v>25</v>
      </c>
      <c r="B20" s="259" t="s">
        <v>26</v>
      </c>
      <c r="C20" s="256">
        <f>C21</f>
        <v>0</v>
      </c>
      <c r="D20" s="256">
        <f>D21</f>
        <v>0</v>
      </c>
      <c r="E20" s="256">
        <f>E21</f>
        <v>0</v>
      </c>
      <c r="F20" s="256">
        <f>F21</f>
        <v>0</v>
      </c>
    </row>
    <row r="21" spans="1:6" ht="36" x14ac:dyDescent="0.2">
      <c r="A21" s="68"/>
      <c r="B21" s="260" t="s">
        <v>203</v>
      </c>
      <c r="C21" s="256"/>
      <c r="D21" s="278"/>
      <c r="E21" s="278"/>
      <c r="F21" s="278"/>
    </row>
    <row r="22" spans="1:6" ht="18" x14ac:dyDescent="0.2">
      <c r="A22" s="263" t="s">
        <v>28</v>
      </c>
      <c r="B22" s="259" t="s">
        <v>29</v>
      </c>
      <c r="C22" s="256">
        <f>C23+C24+C25+C26</f>
        <v>0</v>
      </c>
      <c r="D22" s="256">
        <f>D23+D24+D25+D26</f>
        <v>0</v>
      </c>
      <c r="E22" s="256">
        <f>E23+E24+E25+E26</f>
        <v>0</v>
      </c>
      <c r="F22" s="256">
        <f>F23+F24+F25+F26</f>
        <v>0</v>
      </c>
    </row>
    <row r="23" spans="1:6" ht="36" x14ac:dyDescent="0.2">
      <c r="A23" s="68"/>
      <c r="B23" s="264" t="s">
        <v>30</v>
      </c>
      <c r="C23" s="256"/>
      <c r="D23" s="278"/>
      <c r="E23" s="278"/>
      <c r="F23" s="278"/>
    </row>
    <row r="24" spans="1:6" ht="18" x14ac:dyDescent="0.2">
      <c r="A24" s="69"/>
      <c r="B24" s="264" t="s">
        <v>31</v>
      </c>
      <c r="C24" s="256"/>
      <c r="D24" s="278"/>
      <c r="E24" s="278"/>
      <c r="F24" s="278"/>
    </row>
    <row r="25" spans="1:6" ht="18" x14ac:dyDescent="0.2">
      <c r="A25" s="68"/>
      <c r="B25" s="264" t="s">
        <v>32</v>
      </c>
      <c r="C25" s="258"/>
      <c r="D25" s="278"/>
      <c r="E25" s="278"/>
      <c r="F25" s="278"/>
    </row>
    <row r="26" spans="1:6" ht="90" x14ac:dyDescent="0.2">
      <c r="A26" s="252"/>
      <c r="B26" s="264" t="s">
        <v>33</v>
      </c>
      <c r="C26" s="250"/>
      <c r="D26" s="278"/>
      <c r="E26" s="278"/>
      <c r="F26" s="278"/>
    </row>
    <row r="27" spans="1:6" ht="18" x14ac:dyDescent="0.2">
      <c r="A27" s="263" t="s">
        <v>34</v>
      </c>
      <c r="B27" s="266" t="s">
        <v>35</v>
      </c>
      <c r="C27" s="258">
        <f>C28+C29+C30+C31+C32</f>
        <v>187</v>
      </c>
      <c r="D27" s="258">
        <f>D28+D29+D30+D31+D32</f>
        <v>187</v>
      </c>
      <c r="E27" s="258">
        <f>E28+E29+E30+E31+E32</f>
        <v>0</v>
      </c>
      <c r="F27" s="258">
        <f>F28+F29+F30+F31+F32</f>
        <v>0</v>
      </c>
    </row>
    <row r="28" spans="1:6" ht="54" x14ac:dyDescent="0.2">
      <c r="A28" s="68"/>
      <c r="B28" s="253" t="s">
        <v>219</v>
      </c>
      <c r="C28" s="256">
        <v>187</v>
      </c>
      <c r="D28" s="278">
        <v>187</v>
      </c>
      <c r="E28" s="278"/>
      <c r="F28" s="278"/>
    </row>
    <row r="29" spans="1:6" ht="18" x14ac:dyDescent="0.2">
      <c r="A29" s="68"/>
      <c r="B29" s="253" t="s">
        <v>37</v>
      </c>
      <c r="C29" s="256"/>
      <c r="D29" s="278"/>
      <c r="E29" s="278"/>
      <c r="F29" s="278"/>
    </row>
    <row r="30" spans="1:6" ht="18" x14ac:dyDescent="0.2">
      <c r="A30" s="68"/>
      <c r="B30" s="253" t="s">
        <v>38</v>
      </c>
      <c r="C30" s="256"/>
      <c r="D30" s="278"/>
      <c r="E30" s="278"/>
      <c r="F30" s="278"/>
    </row>
    <row r="31" spans="1:6" ht="18" x14ac:dyDescent="0.2">
      <c r="A31" s="68"/>
      <c r="B31" s="253" t="s">
        <v>39</v>
      </c>
      <c r="C31" s="256"/>
      <c r="D31" s="278"/>
      <c r="E31" s="278"/>
      <c r="F31" s="278"/>
    </row>
    <row r="32" spans="1:6" ht="18" x14ac:dyDescent="0.2">
      <c r="A32" s="68"/>
      <c r="B32" s="253" t="s">
        <v>40</v>
      </c>
      <c r="C32" s="256"/>
      <c r="D32" s="278"/>
      <c r="E32" s="278"/>
      <c r="F32" s="278"/>
    </row>
    <row r="33" spans="1:6" ht="18" x14ac:dyDescent="0.2">
      <c r="A33" s="263" t="s">
        <v>41</v>
      </c>
      <c r="B33" s="259" t="s">
        <v>42</v>
      </c>
      <c r="C33" s="256">
        <f>C34+C35</f>
        <v>0</v>
      </c>
      <c r="D33" s="256">
        <f>D34+D35</f>
        <v>0</v>
      </c>
      <c r="E33" s="256">
        <f>E34+E35</f>
        <v>0</v>
      </c>
      <c r="F33" s="256">
        <f>F34+F35</f>
        <v>0</v>
      </c>
    </row>
    <row r="34" spans="1:6" ht="18" x14ac:dyDescent="0.2">
      <c r="A34" s="69"/>
      <c r="B34" s="253" t="s">
        <v>43</v>
      </c>
      <c r="C34" s="256"/>
      <c r="D34" s="278"/>
      <c r="E34" s="278"/>
      <c r="F34" s="278"/>
    </row>
    <row r="35" spans="1:6" ht="18.75" x14ac:dyDescent="0.2">
      <c r="A35" s="70"/>
      <c r="B35" s="253" t="s">
        <v>111</v>
      </c>
      <c r="C35" s="250"/>
      <c r="D35" s="299"/>
      <c r="E35" s="299"/>
      <c r="F35" s="299"/>
    </row>
    <row r="36" spans="1:6" ht="18" x14ac:dyDescent="0.2">
      <c r="A36" s="267" t="s">
        <v>44</v>
      </c>
      <c r="B36" s="259" t="s">
        <v>45</v>
      </c>
      <c r="C36" s="254">
        <f>C37</f>
        <v>0</v>
      </c>
      <c r="D36" s="278"/>
      <c r="E36" s="278"/>
      <c r="F36" s="278"/>
    </row>
    <row r="37" spans="1:6" ht="18" x14ac:dyDescent="0.2">
      <c r="A37" s="72"/>
      <c r="B37" s="253" t="s">
        <v>181</v>
      </c>
      <c r="C37" s="256"/>
      <c r="D37" s="278"/>
      <c r="E37" s="278"/>
      <c r="F37" s="278"/>
    </row>
    <row r="38" spans="1:6" ht="18" x14ac:dyDescent="0.2">
      <c r="A38" s="267" t="s">
        <v>47</v>
      </c>
      <c r="B38" s="259" t="s">
        <v>48</v>
      </c>
      <c r="C38" s="256">
        <f>C39+C40</f>
        <v>0</v>
      </c>
      <c r="D38" s="278"/>
      <c r="E38" s="278"/>
      <c r="F38" s="278"/>
    </row>
    <row r="39" spans="1:6" ht="54" x14ac:dyDescent="0.2">
      <c r="A39" s="72"/>
      <c r="B39" s="264" t="s">
        <v>204</v>
      </c>
      <c r="C39" s="256"/>
      <c r="D39" s="278"/>
      <c r="E39" s="278"/>
      <c r="F39" s="278"/>
    </row>
    <row r="40" spans="1:6" ht="18" x14ac:dyDescent="0.2">
      <c r="A40" s="72"/>
      <c r="B40" s="264" t="s">
        <v>205</v>
      </c>
      <c r="C40" s="256"/>
      <c r="D40" s="278"/>
      <c r="E40" s="278"/>
      <c r="F40" s="278"/>
    </row>
    <row r="41" spans="1:6" ht="18" x14ac:dyDescent="0.2">
      <c r="A41" s="72"/>
      <c r="B41" s="259" t="s">
        <v>51</v>
      </c>
      <c r="C41" s="258">
        <f>C8+C15+C20+C22+C27+C33+C36+C38</f>
        <v>187</v>
      </c>
      <c r="D41" s="258">
        <f>D8+D15+D20+D22+D27+D33+D36+D38</f>
        <v>187</v>
      </c>
      <c r="E41" s="258">
        <f>E8+E15+E20+E22+E27+E33+E36+E38</f>
        <v>0</v>
      </c>
      <c r="F41" s="258">
        <f>F8+F15+F20+F22+F27+F33+F36+F38</f>
        <v>0</v>
      </c>
    </row>
    <row r="42" spans="1:6" ht="18" x14ac:dyDescent="0.2">
      <c r="A42" s="267" t="s">
        <v>52</v>
      </c>
      <c r="B42" s="259" t="s">
        <v>206</v>
      </c>
      <c r="C42" s="250">
        <f>C77-C41</f>
        <v>33825</v>
      </c>
      <c r="D42" s="250">
        <v>33825</v>
      </c>
      <c r="E42" s="250">
        <f>E77-E41</f>
        <v>0</v>
      </c>
      <c r="F42" s="250">
        <f>F77-F41</f>
        <v>0</v>
      </c>
    </row>
    <row r="43" spans="1:6" ht="36" x14ac:dyDescent="0.2">
      <c r="A43" s="267" t="s">
        <v>53</v>
      </c>
      <c r="B43" s="259" t="s">
        <v>54</v>
      </c>
      <c r="C43" s="256"/>
      <c r="D43" s="278"/>
      <c r="E43" s="278"/>
      <c r="F43" s="278"/>
    </row>
    <row r="44" spans="1:6" ht="36" x14ac:dyDescent="0.2">
      <c r="A44" s="267" t="s">
        <v>55</v>
      </c>
      <c r="B44" s="259" t="s">
        <v>56</v>
      </c>
      <c r="C44" s="256"/>
      <c r="D44" s="278"/>
      <c r="E44" s="278"/>
      <c r="F44" s="278"/>
    </row>
    <row r="45" spans="1:6" ht="18" x14ac:dyDescent="0.2">
      <c r="A45" s="72"/>
      <c r="B45" s="259" t="s">
        <v>57</v>
      </c>
      <c r="C45" s="258">
        <f>C42+C43+C44</f>
        <v>33825</v>
      </c>
      <c r="D45" s="258">
        <f>D42+D43+D44</f>
        <v>33825</v>
      </c>
      <c r="E45" s="258">
        <f>E42+E43+E44</f>
        <v>0</v>
      </c>
      <c r="F45" s="258">
        <f>F42+F43+F44</f>
        <v>0</v>
      </c>
    </row>
    <row r="46" spans="1:6" ht="18" x14ac:dyDescent="0.2">
      <c r="A46" s="72"/>
      <c r="B46" s="249" t="s">
        <v>60</v>
      </c>
      <c r="C46" s="258">
        <f>C41+C45</f>
        <v>34012</v>
      </c>
      <c r="D46" s="258">
        <f>D41+D45</f>
        <v>34012</v>
      </c>
      <c r="E46" s="258">
        <f>E41+E45</f>
        <v>0</v>
      </c>
      <c r="F46" s="258">
        <f>F41+F45</f>
        <v>0</v>
      </c>
    </row>
    <row r="47" spans="1:6" ht="18" x14ac:dyDescent="0.2">
      <c r="A47" s="268"/>
      <c r="B47" s="269"/>
      <c r="C47" s="270"/>
      <c r="D47" s="233"/>
      <c r="E47" s="233"/>
      <c r="F47" s="233"/>
    </row>
    <row r="48" spans="1:6" ht="18" x14ac:dyDescent="0.2">
      <c r="A48" s="86"/>
      <c r="B48" s="86"/>
      <c r="C48" s="253"/>
      <c r="D48" s="498"/>
      <c r="E48" s="498"/>
      <c r="F48" s="498"/>
    </row>
    <row r="49" spans="1:6" ht="57" x14ac:dyDescent="0.2">
      <c r="A49" s="271"/>
      <c r="B49" s="271" t="s">
        <v>184</v>
      </c>
      <c r="C49" s="248" t="s">
        <v>8</v>
      </c>
      <c r="D49" s="10" t="s">
        <v>62</v>
      </c>
      <c r="E49" s="10" t="s">
        <v>63</v>
      </c>
      <c r="F49" s="10" t="s">
        <v>64</v>
      </c>
    </row>
    <row r="50" spans="1:6" ht="18" x14ac:dyDescent="0.2">
      <c r="A50" s="70" t="s">
        <v>11</v>
      </c>
      <c r="B50" s="272" t="s">
        <v>65</v>
      </c>
      <c r="C50" s="250">
        <f>C51+C52+C53+C56+C57</f>
        <v>34012</v>
      </c>
      <c r="D50" s="250">
        <f>D51+D52+D53+D56+D57</f>
        <v>34012</v>
      </c>
      <c r="E50" s="250">
        <f>E51+E52+E53+E56+E57</f>
        <v>0</v>
      </c>
      <c r="F50" s="250">
        <f>F51+F52+F53+F56+F57</f>
        <v>0</v>
      </c>
    </row>
    <row r="51" spans="1:6" ht="18" x14ac:dyDescent="0.2">
      <c r="A51" s="79"/>
      <c r="B51" s="273" t="s">
        <v>66</v>
      </c>
      <c r="C51" s="256">
        <v>26289</v>
      </c>
      <c r="D51" s="256">
        <v>26289</v>
      </c>
      <c r="E51" s="278"/>
      <c r="F51" s="278"/>
    </row>
    <row r="52" spans="1:6" ht="36" x14ac:dyDescent="0.2">
      <c r="A52" s="72"/>
      <c r="B52" s="274" t="s">
        <v>67</v>
      </c>
      <c r="C52" s="256">
        <v>4283</v>
      </c>
      <c r="D52" s="256">
        <v>4283</v>
      </c>
      <c r="E52" s="278"/>
      <c r="F52" s="278"/>
    </row>
    <row r="53" spans="1:6" ht="18" x14ac:dyDescent="0.2">
      <c r="A53" s="72"/>
      <c r="B53" s="274" t="s">
        <v>68</v>
      </c>
      <c r="C53" s="256">
        <v>3440</v>
      </c>
      <c r="D53" s="256">
        <v>3440</v>
      </c>
      <c r="E53" s="278"/>
      <c r="F53" s="278"/>
    </row>
    <row r="54" spans="1:6" ht="54" x14ac:dyDescent="0.2">
      <c r="A54" s="72"/>
      <c r="B54" s="274" t="s">
        <v>207</v>
      </c>
      <c r="C54" s="256"/>
      <c r="D54" s="278"/>
      <c r="E54" s="278"/>
      <c r="F54" s="278"/>
    </row>
    <row r="55" spans="1:6" ht="18" x14ac:dyDescent="0.2">
      <c r="A55" s="72"/>
      <c r="B55" s="274" t="s">
        <v>70</v>
      </c>
      <c r="C55" s="256"/>
      <c r="D55" s="278"/>
      <c r="E55" s="278"/>
      <c r="F55" s="278"/>
    </row>
    <row r="56" spans="1:6" ht="18" x14ac:dyDescent="0.2">
      <c r="A56" s="72"/>
      <c r="B56" s="274" t="s">
        <v>71</v>
      </c>
      <c r="C56" s="256"/>
      <c r="D56" s="278"/>
      <c r="E56" s="278"/>
      <c r="F56" s="278"/>
    </row>
    <row r="57" spans="1:6" ht="18" x14ac:dyDescent="0.2">
      <c r="A57" s="72"/>
      <c r="B57" s="274" t="s">
        <v>72</v>
      </c>
      <c r="C57" s="256">
        <f>SUM(C58:C61)</f>
        <v>0</v>
      </c>
      <c r="D57" s="278"/>
      <c r="E57" s="278"/>
      <c r="F57" s="278"/>
    </row>
    <row r="58" spans="1:6" ht="18" x14ac:dyDescent="0.2">
      <c r="A58" s="72"/>
      <c r="B58" s="274" t="s">
        <v>73</v>
      </c>
      <c r="C58" s="256"/>
      <c r="D58" s="278"/>
      <c r="E58" s="278"/>
      <c r="F58" s="278"/>
    </row>
    <row r="59" spans="1:6" ht="36" x14ac:dyDescent="0.2">
      <c r="A59" s="72"/>
      <c r="B59" s="274" t="s">
        <v>74</v>
      </c>
      <c r="C59" s="256"/>
      <c r="D59" s="278"/>
      <c r="E59" s="278"/>
      <c r="F59" s="278"/>
    </row>
    <row r="60" spans="1:6" ht="36" x14ac:dyDescent="0.2">
      <c r="A60" s="72"/>
      <c r="B60" s="274" t="s">
        <v>75</v>
      </c>
      <c r="C60" s="256"/>
      <c r="D60" s="278"/>
      <c r="E60" s="278"/>
      <c r="F60" s="278"/>
    </row>
    <row r="61" spans="1:6" ht="18" x14ac:dyDescent="0.25">
      <c r="A61" s="72"/>
      <c r="B61" s="275"/>
      <c r="C61" s="256"/>
      <c r="D61" s="278"/>
      <c r="E61" s="278"/>
      <c r="F61" s="278"/>
    </row>
    <row r="62" spans="1:6" ht="18" x14ac:dyDescent="0.2">
      <c r="A62" s="70" t="s">
        <v>19</v>
      </c>
      <c r="B62" s="272" t="s">
        <v>76</v>
      </c>
      <c r="C62" s="250">
        <f>C63+C66+C67+C70</f>
        <v>0</v>
      </c>
      <c r="D62" s="250">
        <f>D63+D66+D67+D70</f>
        <v>0</v>
      </c>
      <c r="E62" s="250">
        <f>E63+E66+E67+E70</f>
        <v>0</v>
      </c>
      <c r="F62" s="250">
        <f>F63+F66+F67+F70</f>
        <v>0</v>
      </c>
    </row>
    <row r="63" spans="1:6" ht="18" x14ac:dyDescent="0.2">
      <c r="A63" s="79"/>
      <c r="B63" s="128" t="s">
        <v>77</v>
      </c>
      <c r="C63" s="256"/>
      <c r="D63" s="278"/>
      <c r="E63" s="278"/>
      <c r="F63" s="278"/>
    </row>
    <row r="64" spans="1:6" ht="36" x14ac:dyDescent="0.2">
      <c r="A64" s="79"/>
      <c r="B64" s="274" t="s">
        <v>185</v>
      </c>
      <c r="C64" s="256"/>
      <c r="D64" s="278"/>
      <c r="E64" s="278"/>
      <c r="F64" s="278"/>
    </row>
    <row r="65" spans="1:6" ht="36" x14ac:dyDescent="0.2">
      <c r="A65" s="79"/>
      <c r="B65" s="274" t="s">
        <v>186</v>
      </c>
      <c r="C65" s="256"/>
      <c r="D65" s="278"/>
      <c r="E65" s="278"/>
      <c r="F65" s="278"/>
    </row>
    <row r="66" spans="1:6" ht="18" x14ac:dyDescent="0.2">
      <c r="A66" s="72"/>
      <c r="B66" s="274" t="s">
        <v>80</v>
      </c>
      <c r="C66" s="256"/>
      <c r="D66" s="278"/>
      <c r="E66" s="278"/>
      <c r="F66" s="278"/>
    </row>
    <row r="67" spans="1:6" ht="18" x14ac:dyDescent="0.2">
      <c r="A67" s="72"/>
      <c r="B67" s="274" t="s">
        <v>101</v>
      </c>
      <c r="C67" s="256"/>
      <c r="D67" s="278"/>
      <c r="E67" s="278"/>
      <c r="F67" s="278"/>
    </row>
    <row r="68" spans="1:6" ht="36" x14ac:dyDescent="0.2">
      <c r="A68" s="72"/>
      <c r="B68" s="274" t="s">
        <v>82</v>
      </c>
      <c r="C68" s="256"/>
      <c r="D68" s="278"/>
      <c r="E68" s="278"/>
      <c r="F68" s="278"/>
    </row>
    <row r="69" spans="1:6" ht="36" x14ac:dyDescent="0.2">
      <c r="A69" s="72"/>
      <c r="B69" s="274" t="s">
        <v>83</v>
      </c>
      <c r="C69" s="256"/>
      <c r="D69" s="278"/>
      <c r="E69" s="278"/>
      <c r="F69" s="278"/>
    </row>
    <row r="70" spans="1:6" ht="18" x14ac:dyDescent="0.2">
      <c r="A70" s="72"/>
      <c r="B70" s="274" t="s">
        <v>84</v>
      </c>
      <c r="C70" s="256"/>
      <c r="D70" s="278"/>
      <c r="E70" s="278"/>
      <c r="F70" s="278"/>
    </row>
    <row r="71" spans="1:6" ht="18" x14ac:dyDescent="0.25">
      <c r="A71" s="90"/>
      <c r="B71" s="136"/>
      <c r="C71" s="134"/>
      <c r="D71" s="278"/>
      <c r="E71" s="278"/>
      <c r="F71" s="278"/>
    </row>
    <row r="72" spans="1:6" ht="18.75" x14ac:dyDescent="0.2">
      <c r="A72" s="70"/>
      <c r="B72" s="279" t="s">
        <v>85</v>
      </c>
      <c r="C72" s="250">
        <f>C50+C62</f>
        <v>34012</v>
      </c>
      <c r="D72" s="250">
        <f>D50+D62</f>
        <v>34012</v>
      </c>
      <c r="E72" s="250">
        <f>E50+E62</f>
        <v>0</v>
      </c>
      <c r="F72" s="250">
        <f>F50+F62</f>
        <v>0</v>
      </c>
    </row>
    <row r="73" spans="1:6" ht="18.75" x14ac:dyDescent="0.2">
      <c r="A73" s="70"/>
      <c r="B73" s="279"/>
      <c r="C73" s="280"/>
      <c r="D73" s="278"/>
      <c r="E73" s="278"/>
      <c r="F73" s="278"/>
    </row>
    <row r="74" spans="1:6" ht="18" x14ac:dyDescent="0.2">
      <c r="A74" s="70" t="s">
        <v>25</v>
      </c>
      <c r="B74" s="272" t="s">
        <v>86</v>
      </c>
      <c r="C74" s="250">
        <f>C75+C76</f>
        <v>0</v>
      </c>
      <c r="D74" s="278"/>
      <c r="E74" s="278"/>
      <c r="F74" s="278"/>
    </row>
    <row r="75" spans="1:6" ht="18" x14ac:dyDescent="0.2">
      <c r="A75" s="79"/>
      <c r="B75" s="273" t="s">
        <v>208</v>
      </c>
      <c r="C75" s="250"/>
      <c r="D75" s="278"/>
      <c r="E75" s="278"/>
      <c r="F75" s="278"/>
    </row>
    <row r="76" spans="1:6" ht="36" x14ac:dyDescent="0.2">
      <c r="A76" s="72"/>
      <c r="B76" s="273" t="s">
        <v>59</v>
      </c>
      <c r="C76" s="258"/>
      <c r="D76" s="278"/>
      <c r="E76" s="278"/>
      <c r="F76" s="278"/>
    </row>
    <row r="77" spans="1:6" ht="18" x14ac:dyDescent="0.2">
      <c r="A77" s="84"/>
      <c r="B77" s="281" t="s">
        <v>187</v>
      </c>
      <c r="C77" s="250">
        <f>C50+C62+C74</f>
        <v>34012</v>
      </c>
      <c r="D77" s="250">
        <f>D50+D62+D74</f>
        <v>34012</v>
      </c>
      <c r="E77" s="250">
        <f>E50+E62+E74</f>
        <v>0</v>
      </c>
      <c r="F77" s="250">
        <f>F50+F62+F74</f>
        <v>0</v>
      </c>
    </row>
    <row r="78" spans="1:6" ht="18" x14ac:dyDescent="0.2">
      <c r="A78" s="86"/>
      <c r="B78" s="282"/>
      <c r="C78" s="253"/>
      <c r="D78" s="278"/>
      <c r="E78" s="278"/>
      <c r="F78" s="278"/>
    </row>
    <row r="79" spans="1:6" ht="18" x14ac:dyDescent="0.2">
      <c r="A79" s="88"/>
      <c r="B79" s="283" t="s">
        <v>89</v>
      </c>
      <c r="C79" s="284">
        <v>6</v>
      </c>
      <c r="D79" s="284">
        <v>6</v>
      </c>
      <c r="E79" s="284"/>
      <c r="F79" s="284"/>
    </row>
    <row r="80" spans="1:6" ht="18" x14ac:dyDescent="0.2">
      <c r="A80" s="88"/>
      <c r="B80" s="283" t="s">
        <v>90</v>
      </c>
      <c r="C80" s="284">
        <v>0</v>
      </c>
      <c r="D80" s="284">
        <v>0</v>
      </c>
      <c r="E80" s="284"/>
      <c r="F80" s="284"/>
    </row>
    <row r="81" spans="1:6" ht="18" x14ac:dyDescent="0.2">
      <c r="A81" s="233"/>
      <c r="B81" s="233"/>
      <c r="C81" s="233"/>
      <c r="D81" s="233"/>
      <c r="E81" s="233"/>
      <c r="F81" s="233"/>
    </row>
    <row r="82" spans="1:6" ht="18" x14ac:dyDescent="0.2">
      <c r="A82" s="233"/>
      <c r="B82" s="233"/>
      <c r="C82" s="233"/>
      <c r="D82" s="233"/>
      <c r="E82" s="233"/>
      <c r="F82" s="233"/>
    </row>
    <row r="83" spans="1:6" ht="18" x14ac:dyDescent="0.2">
      <c r="A83" s="233"/>
      <c r="B83" s="277" t="s">
        <v>189</v>
      </c>
      <c r="C83" s="233" t="s">
        <v>1</v>
      </c>
      <c r="D83" s="233"/>
      <c r="E83" s="233"/>
      <c r="F83" s="233"/>
    </row>
    <row r="84" spans="1:6" ht="36" x14ac:dyDescent="0.2">
      <c r="A84" s="233" t="s">
        <v>190</v>
      </c>
      <c r="B84" s="277"/>
      <c r="C84" s="233"/>
      <c r="D84" s="233"/>
      <c r="E84" s="233"/>
      <c r="F84" s="233"/>
    </row>
    <row r="85" spans="1:6" ht="18" x14ac:dyDescent="0.2">
      <c r="A85" s="233">
        <v>6</v>
      </c>
      <c r="B85" s="233" t="s">
        <v>217</v>
      </c>
      <c r="C85" s="233">
        <f>6*6000*12/1000</f>
        <v>432</v>
      </c>
      <c r="D85" s="233"/>
      <c r="E85" s="233"/>
      <c r="F85" s="233"/>
    </row>
    <row r="86" spans="1:6" ht="18" x14ac:dyDescent="0.2">
      <c r="A86" s="233"/>
      <c r="B86" s="233" t="s">
        <v>415</v>
      </c>
      <c r="C86" s="285">
        <f>C85*0.305</f>
        <v>131.76</v>
      </c>
      <c r="D86" s="233"/>
      <c r="E86" s="233"/>
      <c r="F86" s="233"/>
    </row>
    <row r="87" spans="1:6" ht="18" x14ac:dyDescent="0.2">
      <c r="A87" s="233"/>
      <c r="B87" s="233"/>
      <c r="C87" s="233"/>
      <c r="D87" s="233"/>
      <c r="E87" s="233"/>
      <c r="F87" s="233"/>
    </row>
    <row r="88" spans="1:6" ht="18" x14ac:dyDescent="0.2">
      <c r="A88" s="233"/>
      <c r="B88" s="288" t="s">
        <v>170</v>
      </c>
      <c r="C88" s="290">
        <f>SUM(C85:C87)</f>
        <v>563.76</v>
      </c>
      <c r="D88" s="233"/>
      <c r="E88" s="233"/>
      <c r="F88" s="233"/>
    </row>
  </sheetData>
  <mergeCells count="2">
    <mergeCell ref="D6:F6"/>
    <mergeCell ref="D48:F48"/>
  </mergeCells>
  <pageMargins left="0.7" right="0.7" top="0.75" bottom="0.75" header="0.3" footer="0.3"/>
  <pageSetup paperSize="9" scale="57" orientation="portrait" r:id="rId1"/>
  <headerFooter>
    <oddHeader>&amp;R16. melléklet a /2021. (II..) önkormányzati rendelethez</oddHeader>
  </headerFooter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65" zoomScaleNormal="65" zoomScaleSheetLayoutView="65" workbookViewId="0">
      <selection activeCell="B20" sqref="B20"/>
    </sheetView>
  </sheetViews>
  <sheetFormatPr defaultColWidth="9" defaultRowHeight="18" x14ac:dyDescent="0.25"/>
  <cols>
    <col min="1" max="1" width="57.5703125" style="90" customWidth="1"/>
    <col min="2" max="2" width="9.42578125" style="90" customWidth="1"/>
    <col min="3" max="3" width="15.5703125" style="90" customWidth="1"/>
    <col min="4" max="4" width="17.42578125" style="90" customWidth="1"/>
    <col min="5" max="5" width="12.7109375" style="90" customWidth="1"/>
    <col min="6" max="16384" width="9" style="90"/>
  </cols>
  <sheetData>
    <row r="1" spans="1:5" ht="18.75" x14ac:dyDescent="0.3">
      <c r="A1" s="303" t="s">
        <v>385</v>
      </c>
      <c r="B1" s="164"/>
      <c r="C1" s="164"/>
      <c r="D1" s="164"/>
      <c r="E1" s="164"/>
    </row>
    <row r="2" spans="1:5" ht="18.75" x14ac:dyDescent="0.3">
      <c r="A2" s="304" t="s">
        <v>229</v>
      </c>
      <c r="B2" s="164"/>
      <c r="C2" s="164"/>
      <c r="D2" s="164"/>
      <c r="E2" s="164"/>
    </row>
    <row r="3" spans="1:5" ht="18.75" x14ac:dyDescent="0.3">
      <c r="A3" s="304"/>
      <c r="B3" s="164"/>
      <c r="C3" s="164"/>
      <c r="D3" s="164"/>
      <c r="E3" s="164"/>
    </row>
    <row r="4" spans="1:5" ht="18.75" x14ac:dyDescent="0.3">
      <c r="A4" s="305"/>
      <c r="B4" s="164"/>
      <c r="C4" s="164"/>
      <c r="D4" s="164"/>
      <c r="E4" s="164"/>
    </row>
    <row r="5" spans="1:5" ht="72.599999999999994" customHeight="1" x14ac:dyDescent="0.3">
      <c r="A5" s="306" t="s">
        <v>230</v>
      </c>
      <c r="B5" s="307" t="s">
        <v>119</v>
      </c>
      <c r="C5" s="308" t="s">
        <v>62</v>
      </c>
      <c r="D5" s="308" t="s">
        <v>63</v>
      </c>
      <c r="E5" s="308" t="s">
        <v>64</v>
      </c>
    </row>
    <row r="6" spans="1:5" ht="18.75" x14ac:dyDescent="0.3">
      <c r="A6" s="309" t="s">
        <v>231</v>
      </c>
      <c r="B6" s="491">
        <v>400</v>
      </c>
      <c r="C6" s="165"/>
      <c r="D6" s="165">
        <f t="shared" ref="D6:D22" si="0">B6</f>
        <v>400</v>
      </c>
      <c r="E6" s="165"/>
    </row>
    <row r="7" spans="1:5" ht="18.75" x14ac:dyDescent="0.3">
      <c r="A7" s="309" t="s">
        <v>232</v>
      </c>
      <c r="B7" s="491">
        <v>2000</v>
      </c>
      <c r="C7" s="165"/>
      <c r="D7" s="165">
        <f t="shared" si="0"/>
        <v>2000</v>
      </c>
      <c r="E7" s="165"/>
    </row>
    <row r="8" spans="1:5" ht="18.75" x14ac:dyDescent="0.3">
      <c r="A8" s="309" t="s">
        <v>233</v>
      </c>
      <c r="B8" s="491">
        <v>250</v>
      </c>
      <c r="C8" s="165"/>
      <c r="D8" s="165">
        <f t="shared" si="0"/>
        <v>250</v>
      </c>
      <c r="E8" s="165"/>
    </row>
    <row r="9" spans="1:5" ht="18.75" x14ac:dyDescent="0.3">
      <c r="A9" s="309" t="s">
        <v>234</v>
      </c>
      <c r="B9" s="491">
        <v>50</v>
      </c>
      <c r="C9" s="165"/>
      <c r="D9" s="165">
        <f t="shared" si="0"/>
        <v>50</v>
      </c>
      <c r="E9" s="165"/>
    </row>
    <row r="10" spans="1:5" ht="18.75" x14ac:dyDescent="0.3">
      <c r="A10" s="310" t="s">
        <v>235</v>
      </c>
      <c r="B10" s="491">
        <v>300</v>
      </c>
      <c r="C10" s="165"/>
      <c r="D10" s="165">
        <f t="shared" si="0"/>
        <v>300</v>
      </c>
      <c r="E10" s="165"/>
    </row>
    <row r="11" spans="1:5" ht="18.75" x14ac:dyDescent="0.3">
      <c r="A11" s="309" t="s">
        <v>236</v>
      </c>
      <c r="B11" s="491">
        <v>0</v>
      </c>
      <c r="C11" s="165"/>
      <c r="D11" s="165">
        <f t="shared" si="0"/>
        <v>0</v>
      </c>
      <c r="E11" s="165"/>
    </row>
    <row r="12" spans="1:5" ht="18.75" x14ac:dyDescent="0.3">
      <c r="A12" s="309" t="s">
        <v>237</v>
      </c>
      <c r="B12" s="491">
        <v>0</v>
      </c>
      <c r="C12" s="165"/>
      <c r="D12" s="165">
        <f t="shared" si="0"/>
        <v>0</v>
      </c>
      <c r="E12" s="165"/>
    </row>
    <row r="13" spans="1:5" ht="18.75" x14ac:dyDescent="0.3">
      <c r="A13" s="309" t="s">
        <v>238</v>
      </c>
      <c r="B13" s="491">
        <v>0</v>
      </c>
      <c r="C13" s="165"/>
      <c r="D13" s="165">
        <f t="shared" si="0"/>
        <v>0</v>
      </c>
      <c r="E13" s="165"/>
    </row>
    <row r="14" spans="1:5" ht="18.75" x14ac:dyDescent="0.3">
      <c r="A14" s="311" t="s">
        <v>239</v>
      </c>
      <c r="B14" s="491">
        <v>200</v>
      </c>
      <c r="C14" s="165"/>
      <c r="D14" s="165">
        <f t="shared" si="0"/>
        <v>200</v>
      </c>
      <c r="E14" s="165"/>
    </row>
    <row r="15" spans="1:5" ht="18.75" x14ac:dyDescent="0.3">
      <c r="A15" s="311" t="s">
        <v>240</v>
      </c>
      <c r="B15" s="491">
        <v>100</v>
      </c>
      <c r="C15" s="165"/>
      <c r="D15" s="165">
        <f t="shared" si="0"/>
        <v>100</v>
      </c>
      <c r="E15" s="165"/>
    </row>
    <row r="16" spans="1:5" ht="18.75" x14ac:dyDescent="0.3">
      <c r="A16" s="309" t="s">
        <v>241</v>
      </c>
      <c r="B16" s="491">
        <v>1000</v>
      </c>
      <c r="C16" s="165"/>
      <c r="D16" s="165">
        <f t="shared" si="0"/>
        <v>1000</v>
      </c>
      <c r="E16" s="165"/>
    </row>
    <row r="17" spans="1:5" ht="18.75" x14ac:dyDescent="0.3">
      <c r="A17" s="309" t="s">
        <v>242</v>
      </c>
      <c r="B17" s="491">
        <v>200</v>
      </c>
      <c r="C17" s="165"/>
      <c r="D17" s="165">
        <f t="shared" si="0"/>
        <v>200</v>
      </c>
      <c r="E17" s="165"/>
    </row>
    <row r="18" spans="1:5" ht="18.75" x14ac:dyDescent="0.3">
      <c r="A18" s="309" t="s">
        <v>243</v>
      </c>
      <c r="B18" s="491">
        <v>3000</v>
      </c>
      <c r="C18" s="165"/>
      <c r="D18" s="165">
        <f t="shared" si="0"/>
        <v>3000</v>
      </c>
      <c r="E18" s="165"/>
    </row>
    <row r="19" spans="1:5" ht="18.75" x14ac:dyDescent="0.3">
      <c r="A19" s="309" t="s">
        <v>244</v>
      </c>
      <c r="B19" s="491">
        <f>1119+1584</f>
        <v>2703</v>
      </c>
      <c r="C19" s="165"/>
      <c r="D19" s="165">
        <f t="shared" si="0"/>
        <v>2703</v>
      </c>
      <c r="E19" s="165"/>
    </row>
    <row r="20" spans="1:5" ht="18.75" x14ac:dyDescent="0.3">
      <c r="A20" s="311" t="s">
        <v>245</v>
      </c>
      <c r="B20" s="491">
        <v>50</v>
      </c>
      <c r="C20" s="165"/>
      <c r="D20" s="165">
        <f t="shared" si="0"/>
        <v>50</v>
      </c>
      <c r="E20" s="165"/>
    </row>
    <row r="21" spans="1:5" ht="37.5" x14ac:dyDescent="0.3">
      <c r="A21" s="311" t="s">
        <v>246</v>
      </c>
      <c r="B21" s="491">
        <v>1500</v>
      </c>
      <c r="C21" s="165"/>
      <c r="D21" s="165">
        <f t="shared" si="0"/>
        <v>1500</v>
      </c>
      <c r="E21" s="165"/>
    </row>
    <row r="22" spans="1:5" ht="18.75" x14ac:dyDescent="0.3">
      <c r="A22" s="309" t="s">
        <v>247</v>
      </c>
      <c r="B22" s="491">
        <v>1500</v>
      </c>
      <c r="C22" s="312">
        <f>SUM(C6:C21)</f>
        <v>0</v>
      </c>
      <c r="D22" s="165">
        <f t="shared" si="0"/>
        <v>1500</v>
      </c>
      <c r="E22" s="312">
        <f>SUM(E6:E21)</f>
        <v>0</v>
      </c>
    </row>
    <row r="23" spans="1:5" ht="18.75" x14ac:dyDescent="0.3">
      <c r="A23" s="313" t="s">
        <v>170</v>
      </c>
      <c r="B23" s="313">
        <f>SUM(B6:B22)</f>
        <v>13253</v>
      </c>
      <c r="C23" s="312">
        <f>SUM(C6:C22)</f>
        <v>0</v>
      </c>
      <c r="D23" s="179">
        <f>SUM(D6:D22)</f>
        <v>13253</v>
      </c>
      <c r="E23" s="312"/>
    </row>
  </sheetData>
  <sheetProtection selectLockedCells="1" selectUnlockedCells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firstPageNumber="0" orientation="landscape" horizontalDpi="300" verticalDpi="300" r:id="rId1"/>
  <headerFooter alignWithMargins="0">
    <oddHeader>&amp;R17.sz. melléklet a /2021.(.    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1"/>
  <sheetViews>
    <sheetView topLeftCell="A28" zoomScale="65" zoomScaleNormal="65" zoomScaleSheetLayoutView="62" zoomScalePageLayoutView="80" workbookViewId="0">
      <selection activeCell="C31" sqref="C31"/>
    </sheetView>
  </sheetViews>
  <sheetFormatPr defaultColWidth="9" defaultRowHeight="20.25" x14ac:dyDescent="0.3"/>
  <cols>
    <col min="1" max="1" width="13.7109375" style="1" customWidth="1"/>
    <col min="2" max="2" width="124.7109375" style="1" customWidth="1"/>
    <col min="3" max="3" width="23" style="2" customWidth="1"/>
    <col min="4" max="4" width="18" style="1" customWidth="1"/>
    <col min="5" max="5" width="14.85546875" style="1" customWidth="1"/>
    <col min="6" max="6" width="12.42578125" style="1" customWidth="1"/>
    <col min="7" max="7" width="15.7109375" style="1" customWidth="1"/>
    <col min="8" max="16384" width="9" style="1"/>
  </cols>
  <sheetData>
    <row r="1" spans="1:252" s="5" customFormat="1" x14ac:dyDescent="0.3">
      <c r="A1" s="3"/>
      <c r="B1" s="496" t="s">
        <v>0</v>
      </c>
      <c r="C1" s="496"/>
      <c r="D1" s="3"/>
      <c r="E1" s="3"/>
      <c r="F1" s="3"/>
    </row>
    <row r="2" spans="1:252" s="5" customFormat="1" x14ac:dyDescent="0.3">
      <c r="A2" s="4"/>
      <c r="B2" s="496" t="s">
        <v>370</v>
      </c>
      <c r="C2" s="496"/>
      <c r="D2" s="3"/>
      <c r="E2" s="3"/>
      <c r="F2" s="3"/>
    </row>
    <row r="3" spans="1:252" s="5" customFormat="1" x14ac:dyDescent="0.3">
      <c r="C3" s="6" t="s">
        <v>1</v>
      </c>
    </row>
    <row r="4" spans="1:252" s="5" customFormat="1" ht="39" customHeight="1" x14ac:dyDescent="0.3">
      <c r="A4" s="7" t="s">
        <v>2</v>
      </c>
      <c r="B4" s="7" t="s">
        <v>3</v>
      </c>
      <c r="C4" s="497" t="s">
        <v>8</v>
      </c>
      <c r="D4" s="498" t="s">
        <v>371</v>
      </c>
      <c r="E4" s="498"/>
      <c r="F4" s="498"/>
      <c r="IR4" s="1"/>
    </row>
    <row r="5" spans="1:252" s="5" customFormat="1" ht="83.85" customHeight="1" x14ac:dyDescent="0.3">
      <c r="A5" s="8"/>
      <c r="B5" s="9" t="s">
        <v>4</v>
      </c>
      <c r="C5" s="497"/>
      <c r="D5" s="10" t="s">
        <v>5</v>
      </c>
      <c r="E5" s="10" t="s">
        <v>6</v>
      </c>
      <c r="F5" s="10" t="s">
        <v>7</v>
      </c>
      <c r="IR5" s="1"/>
    </row>
    <row r="6" spans="1:252" s="5" customFormat="1" x14ac:dyDescent="0.3">
      <c r="A6" s="11" t="s">
        <v>11</v>
      </c>
      <c r="B6" s="12" t="s">
        <v>12</v>
      </c>
      <c r="C6" s="13">
        <f>C12+C11+C10+C9+C8+C7</f>
        <v>694830</v>
      </c>
      <c r="D6" s="13">
        <f>D12+D11+D10+D9+D8+D7</f>
        <v>540161</v>
      </c>
      <c r="E6" s="13">
        <f>E12+E11+E10+E9+E8+E7</f>
        <v>0</v>
      </c>
      <c r="F6" s="13">
        <f>F12+F11+F10+F9+F8+F7</f>
        <v>154669</v>
      </c>
      <c r="IR6" s="1"/>
    </row>
    <row r="7" spans="1:252" s="5" customFormat="1" x14ac:dyDescent="0.3">
      <c r="A7" s="14"/>
      <c r="B7" s="15" t="s">
        <v>13</v>
      </c>
      <c r="C7" s="16">
        <f>'1.melléklet'!C7</f>
        <v>245811</v>
      </c>
      <c r="D7" s="16">
        <f>'1.melléklet'!D7</f>
        <v>91142</v>
      </c>
      <c r="E7" s="16">
        <f>'1.melléklet'!E7</f>
        <v>0</v>
      </c>
      <c r="F7" s="16">
        <f>'1.melléklet'!F7</f>
        <v>154669</v>
      </c>
      <c r="G7" s="57"/>
      <c r="IR7" s="1"/>
    </row>
    <row r="8" spans="1:252" s="5" customFormat="1" x14ac:dyDescent="0.3">
      <c r="A8" s="17"/>
      <c r="B8" s="15" t="s">
        <v>14</v>
      </c>
      <c r="C8" s="16">
        <f>'1.melléklet'!C8</f>
        <v>229062</v>
      </c>
      <c r="D8" s="16">
        <f>'1.melléklet'!D8</f>
        <v>229062</v>
      </c>
      <c r="E8" s="16">
        <f>'1.melléklet'!E8</f>
        <v>0</v>
      </c>
      <c r="F8" s="16">
        <f>'1.melléklet'!F8</f>
        <v>0</v>
      </c>
      <c r="G8" s="57"/>
      <c r="IR8" s="1"/>
    </row>
    <row r="9" spans="1:252" s="5" customFormat="1" x14ac:dyDescent="0.3">
      <c r="A9" s="17"/>
      <c r="B9" s="15" t="s">
        <v>15</v>
      </c>
      <c r="C9" s="16">
        <f>'1.melléklet'!C9</f>
        <v>194763</v>
      </c>
      <c r="D9" s="16">
        <f>'1.melléklet'!D9</f>
        <v>194763</v>
      </c>
      <c r="E9" s="16">
        <f>'1.melléklet'!E9</f>
        <v>0</v>
      </c>
      <c r="F9" s="16">
        <f>'1.melléklet'!F9</f>
        <v>0</v>
      </c>
      <c r="G9" s="57"/>
      <c r="IR9" s="1"/>
    </row>
    <row r="10" spans="1:252" s="5" customFormat="1" x14ac:dyDescent="0.3">
      <c r="A10" s="17"/>
      <c r="B10" s="15" t="s">
        <v>16</v>
      </c>
      <c r="C10" s="16">
        <f>'1.melléklet'!C10</f>
        <v>25194</v>
      </c>
      <c r="D10" s="16">
        <f>'1.melléklet'!D10</f>
        <v>25194</v>
      </c>
      <c r="E10" s="16">
        <f>'1.melléklet'!E10</f>
        <v>0</v>
      </c>
      <c r="F10" s="16">
        <f>'1.melléklet'!F10</f>
        <v>0</v>
      </c>
      <c r="G10" s="57"/>
      <c r="IR10" s="1"/>
    </row>
    <row r="11" spans="1:252" s="5" customFormat="1" x14ac:dyDescent="0.3">
      <c r="A11" s="17"/>
      <c r="B11" s="15" t="s">
        <v>91</v>
      </c>
      <c r="C11" s="16">
        <f>'1.melléklet'!C11</f>
        <v>0</v>
      </c>
      <c r="D11" s="16">
        <f>'1.melléklet'!D11</f>
        <v>0</v>
      </c>
      <c r="E11" s="16">
        <f>'1.melléklet'!E11</f>
        <v>0</v>
      </c>
      <c r="F11" s="16">
        <f>'1.melléklet'!F11</f>
        <v>0</v>
      </c>
      <c r="G11" s="57"/>
      <c r="IR11" s="1"/>
    </row>
    <row r="12" spans="1:252" s="5" customFormat="1" x14ac:dyDescent="0.3">
      <c r="A12" s="17"/>
      <c r="B12" s="15" t="s">
        <v>18</v>
      </c>
      <c r="C12" s="16">
        <f>'1.melléklet'!C12</f>
        <v>0</v>
      </c>
      <c r="D12" s="16"/>
      <c r="E12" s="16">
        <f>'1.melléklet'!E12</f>
        <v>0</v>
      </c>
      <c r="F12" s="16">
        <f>'1.melléklet'!F12</f>
        <v>0</v>
      </c>
      <c r="G12" s="57"/>
      <c r="IR12" s="1"/>
    </row>
    <row r="13" spans="1:252" s="5" customFormat="1" x14ac:dyDescent="0.3">
      <c r="A13" s="19" t="s">
        <v>19</v>
      </c>
      <c r="B13" s="12" t="s">
        <v>20</v>
      </c>
      <c r="C13" s="13">
        <f>C17+C15+C16+C14</f>
        <v>95226</v>
      </c>
      <c r="D13" s="13">
        <f>D17+D15+D16+D14</f>
        <v>90208</v>
      </c>
      <c r="E13" s="13">
        <f>E17+E15+E16+E14</f>
        <v>5018</v>
      </c>
      <c r="F13" s="13">
        <f>F17+F15+F16+F14</f>
        <v>0</v>
      </c>
      <c r="G13" s="57"/>
      <c r="IR13" s="1"/>
    </row>
    <row r="14" spans="1:252" s="5" customFormat="1" x14ac:dyDescent="0.3">
      <c r="A14" s="14"/>
      <c r="B14" s="15" t="s">
        <v>21</v>
      </c>
      <c r="C14" s="16">
        <f>'8. melléklet Önkormányzat'!C17</f>
        <v>2160</v>
      </c>
      <c r="D14" s="16">
        <f>'8. melléklet Önkormányzat'!D17</f>
        <v>0</v>
      </c>
      <c r="E14" s="16">
        <f>'8. melléklet Önkormányzat'!E17</f>
        <v>2160</v>
      </c>
      <c r="F14" s="16">
        <f>'8. melléklet Önkormányzat'!F17</f>
        <v>0</v>
      </c>
      <c r="G14" s="57"/>
      <c r="IR14" s="1"/>
    </row>
    <row r="15" spans="1:252" s="5" customFormat="1" x14ac:dyDescent="0.3">
      <c r="A15" s="17"/>
      <c r="B15" s="15" t="s">
        <v>22</v>
      </c>
      <c r="C15" s="16">
        <f>'8. melléklet Önkormányzat'!C18</f>
        <v>0</v>
      </c>
      <c r="D15" s="16">
        <f>'1.melléklet'!D15</f>
        <v>0</v>
      </c>
      <c r="E15" s="16">
        <f>'1.melléklet'!E15</f>
        <v>0</v>
      </c>
      <c r="F15" s="18">
        <f>'1.melléklet'!F15</f>
        <v>0</v>
      </c>
      <c r="G15" s="57"/>
      <c r="IR15" s="1"/>
    </row>
    <row r="16" spans="1:252" s="5" customFormat="1" x14ac:dyDescent="0.3">
      <c r="A16" s="17"/>
      <c r="B16" s="15" t="s">
        <v>390</v>
      </c>
      <c r="C16" s="16">
        <f>'8. melléklet Önkormányzat'!C19</f>
        <v>90208</v>
      </c>
      <c r="D16" s="16">
        <f>'8. melléklet Önkormányzat'!D19</f>
        <v>90208</v>
      </c>
      <c r="E16" s="16">
        <f>'8. melléklet Önkormányzat'!E19</f>
        <v>0</v>
      </c>
      <c r="F16" s="16">
        <f>'8. melléklet Önkormányzat'!F19</f>
        <v>0</v>
      </c>
      <c r="G16" s="57"/>
      <c r="IR16" s="1"/>
    </row>
    <row r="17" spans="1:252" s="5" customFormat="1" x14ac:dyDescent="0.3">
      <c r="A17" s="17"/>
      <c r="B17" s="15" t="s">
        <v>24</v>
      </c>
      <c r="C17" s="16">
        <f>'8. melléklet Önkormányzat'!C20</f>
        <v>2858</v>
      </c>
      <c r="D17" s="16">
        <f>'8. melléklet Önkormányzat'!D20</f>
        <v>0</v>
      </c>
      <c r="E17" s="16">
        <f>'8. melléklet Önkormányzat'!E20</f>
        <v>2858</v>
      </c>
      <c r="F17" s="16">
        <f>'8. melléklet Önkormányzat'!F20</f>
        <v>0</v>
      </c>
      <c r="G17" s="57"/>
      <c r="IR17" s="1"/>
    </row>
    <row r="18" spans="1:252" s="5" customFormat="1" ht="23.1" customHeight="1" x14ac:dyDescent="0.3">
      <c r="A18" s="19" t="s">
        <v>25</v>
      </c>
      <c r="B18" s="20" t="s">
        <v>29</v>
      </c>
      <c r="C18" s="13">
        <f>C19+C20+C21+C22</f>
        <v>146300</v>
      </c>
      <c r="D18" s="13">
        <f>D19+D20+D21+D22</f>
        <v>89300</v>
      </c>
      <c r="E18" s="13">
        <f>E19+E20+E21+E22</f>
        <v>57000</v>
      </c>
      <c r="F18" s="13">
        <f>F19+F20+F21+F22</f>
        <v>0</v>
      </c>
      <c r="G18" s="57"/>
      <c r="IR18" s="1"/>
    </row>
    <row r="19" spans="1:252" s="5" customFormat="1" ht="68.650000000000006" customHeight="1" x14ac:dyDescent="0.3">
      <c r="A19" s="21"/>
      <c r="B19" s="15" t="s">
        <v>30</v>
      </c>
      <c r="C19" s="16">
        <f>'1.melléklet'!C21-57000</f>
        <v>140800</v>
      </c>
      <c r="D19" s="16">
        <f>'1.melléklet'!D21-57000</f>
        <v>83800</v>
      </c>
      <c r="E19" s="16">
        <f>'1.melléklet'!E21</f>
        <v>57000</v>
      </c>
      <c r="F19" s="16">
        <v>0</v>
      </c>
      <c r="G19" s="57"/>
      <c r="IR19" s="1"/>
    </row>
    <row r="20" spans="1:252" s="5" customFormat="1" ht="21.4" customHeight="1" x14ac:dyDescent="0.3">
      <c r="A20" s="23"/>
      <c r="B20" s="24" t="s">
        <v>31</v>
      </c>
      <c r="C20" s="16">
        <f>'1.melléklet'!C22</f>
        <v>0</v>
      </c>
      <c r="D20" s="16">
        <f>'1.melléklet'!D22</f>
        <v>0</v>
      </c>
      <c r="E20" s="16">
        <f>'1.melléklet'!E22-0</f>
        <v>0</v>
      </c>
      <c r="F20" s="16">
        <f>'1.melléklet'!F22</f>
        <v>0</v>
      </c>
      <c r="G20" s="57"/>
      <c r="IR20" s="1"/>
    </row>
    <row r="21" spans="1:252" s="5" customFormat="1" ht="25.15" customHeight="1" x14ac:dyDescent="0.3">
      <c r="A21" s="21"/>
      <c r="B21" s="24" t="s">
        <v>32</v>
      </c>
      <c r="C21" s="16">
        <f>'1.melléklet'!C23</f>
        <v>3000</v>
      </c>
      <c r="D21" s="16">
        <f>'1.melléklet'!D23</f>
        <v>3000</v>
      </c>
      <c r="E21" s="16">
        <f>'1.melléklet'!E23</f>
        <v>0</v>
      </c>
      <c r="F21" s="16">
        <f>'1.melléklet'!F23</f>
        <v>0</v>
      </c>
      <c r="G21" s="57"/>
      <c r="IR21" s="1"/>
    </row>
    <row r="22" spans="1:252" s="5" customFormat="1" ht="60.75" x14ac:dyDescent="0.3">
      <c r="A22" s="14"/>
      <c r="B22" s="24" t="s">
        <v>33</v>
      </c>
      <c r="C22" s="16">
        <f>'1.melléklet'!C24</f>
        <v>2500</v>
      </c>
      <c r="D22" s="16">
        <f>'1.melléklet'!D24</f>
        <v>2500</v>
      </c>
      <c r="E22" s="16">
        <f>'1.melléklet'!E24</f>
        <v>0</v>
      </c>
      <c r="F22" s="16">
        <f>'1.melléklet'!F24</f>
        <v>0</v>
      </c>
      <c r="G22" s="57"/>
      <c r="IR22" s="1"/>
    </row>
    <row r="23" spans="1:252" s="5" customFormat="1" x14ac:dyDescent="0.3">
      <c r="A23" s="19" t="s">
        <v>28</v>
      </c>
      <c r="B23" s="25" t="s">
        <v>35</v>
      </c>
      <c r="C23" s="13">
        <f>C24+C25+C26+C27+C28</f>
        <v>95632</v>
      </c>
      <c r="D23" s="13">
        <f>D24+D25+D26+D27+D28</f>
        <v>69964</v>
      </c>
      <c r="E23" s="13">
        <f>E24+E25+E26+E27+E28</f>
        <v>0</v>
      </c>
      <c r="F23" s="13">
        <f>F24+F25+F26+F27+F28</f>
        <v>25668</v>
      </c>
      <c r="G23" s="57"/>
      <c r="IR23" s="1"/>
    </row>
    <row r="24" spans="1:252" s="5" customFormat="1" x14ac:dyDescent="0.3">
      <c r="A24" s="21"/>
      <c r="B24" s="24" t="s">
        <v>36</v>
      </c>
      <c r="C24" s="16">
        <f>'1.melléklet'!C26</f>
        <v>95632</v>
      </c>
      <c r="D24" s="16">
        <f>'1.melléklet'!D26</f>
        <v>69964</v>
      </c>
      <c r="E24" s="16">
        <f>'1.melléklet'!E26</f>
        <v>0</v>
      </c>
      <c r="F24" s="16">
        <f>'1.melléklet'!F26</f>
        <v>25668</v>
      </c>
      <c r="G24" s="57"/>
      <c r="IR24" s="1"/>
    </row>
    <row r="25" spans="1:252" s="5" customFormat="1" x14ac:dyDescent="0.3">
      <c r="A25" s="21"/>
      <c r="B25" s="24" t="s">
        <v>37</v>
      </c>
      <c r="C25" s="16">
        <f>'1.melléklet'!C27</f>
        <v>0</v>
      </c>
      <c r="D25" s="16">
        <f>'1.melléklet'!D27</f>
        <v>0</v>
      </c>
      <c r="E25" s="16">
        <f>'1.melléklet'!E27</f>
        <v>0</v>
      </c>
      <c r="F25" s="16">
        <f>'1.melléklet'!F27</f>
        <v>0</v>
      </c>
      <c r="G25" s="57"/>
      <c r="IR25" s="1"/>
    </row>
    <row r="26" spans="1:252" s="5" customFormat="1" x14ac:dyDescent="0.3">
      <c r="A26" s="21"/>
      <c r="B26" s="24" t="s">
        <v>38</v>
      </c>
      <c r="C26" s="16">
        <f>'1.melléklet'!C28</f>
        <v>0</v>
      </c>
      <c r="D26" s="16">
        <f>'1.melléklet'!D28</f>
        <v>0</v>
      </c>
      <c r="E26" s="16">
        <f>'1.melléklet'!E28</f>
        <v>0</v>
      </c>
      <c r="F26" s="16">
        <f>'1.melléklet'!F28</f>
        <v>0</v>
      </c>
      <c r="G26" s="57"/>
      <c r="IR26" s="1"/>
    </row>
    <row r="27" spans="1:252" s="5" customFormat="1" x14ac:dyDescent="0.3">
      <c r="A27" s="21"/>
      <c r="B27" s="24" t="s">
        <v>39</v>
      </c>
      <c r="C27" s="16">
        <f>'1.melléklet'!C29</f>
        <v>0</v>
      </c>
      <c r="D27" s="16">
        <f>'1.melléklet'!D29</f>
        <v>0</v>
      </c>
      <c r="E27" s="16">
        <f>'1.melléklet'!E29</f>
        <v>0</v>
      </c>
      <c r="F27" s="16">
        <f>'1.melléklet'!F29</f>
        <v>0</v>
      </c>
      <c r="G27" s="57"/>
      <c r="IR27" s="1"/>
    </row>
    <row r="28" spans="1:252" s="5" customFormat="1" x14ac:dyDescent="0.3">
      <c r="A28" s="21"/>
      <c r="B28" s="24" t="s">
        <v>40</v>
      </c>
      <c r="C28" s="16">
        <f>'1.melléklet'!C30</f>
        <v>0</v>
      </c>
      <c r="D28" s="16">
        <f>'1.melléklet'!D30</f>
        <v>0</v>
      </c>
      <c r="E28" s="16">
        <f>'1.melléklet'!E30</f>
        <v>0</v>
      </c>
      <c r="F28" s="16">
        <f>'1.melléklet'!F30</f>
        <v>0</v>
      </c>
      <c r="G28" s="57"/>
      <c r="IR28" s="1"/>
    </row>
    <row r="29" spans="1:252" s="5" customFormat="1" x14ac:dyDescent="0.3">
      <c r="A29" s="27" t="s">
        <v>34</v>
      </c>
      <c r="B29" s="20" t="s">
        <v>45</v>
      </c>
      <c r="C29" s="13">
        <f>'1.melléklet'!C34</f>
        <v>0</v>
      </c>
      <c r="D29" s="13">
        <f>'1.melléklet'!D34</f>
        <v>0</v>
      </c>
      <c r="E29" s="13">
        <f>'1.melléklet'!E34</f>
        <v>0</v>
      </c>
      <c r="F29" s="13">
        <f>'1.melléklet'!F34</f>
        <v>0</v>
      </c>
      <c r="G29" s="57"/>
      <c r="IR29" s="1"/>
    </row>
    <row r="30" spans="1:252" s="5" customFormat="1" ht="32.1" customHeight="1" x14ac:dyDescent="0.3">
      <c r="A30" s="29"/>
      <c r="B30" s="20" t="s">
        <v>92</v>
      </c>
      <c r="C30" s="13">
        <f>C6+C13+C18+C23+C29</f>
        <v>1031988</v>
      </c>
      <c r="D30" s="13">
        <f>D6+D13+D18+D23+D29</f>
        <v>789633</v>
      </c>
      <c r="E30" s="13">
        <f>E6+E13+E18+E23+E29</f>
        <v>62018</v>
      </c>
      <c r="F30" s="13">
        <f>F6+F13+F18+F23+F29</f>
        <v>180337</v>
      </c>
      <c r="G30" s="57"/>
      <c r="IR30" s="1"/>
    </row>
    <row r="31" spans="1:252" s="5" customFormat="1" x14ac:dyDescent="0.3">
      <c r="A31" s="27" t="s">
        <v>41</v>
      </c>
      <c r="B31" s="20" t="s">
        <v>430</v>
      </c>
      <c r="C31" s="13">
        <f>27793+13566</f>
        <v>41359</v>
      </c>
      <c r="D31" s="13">
        <v>39359</v>
      </c>
      <c r="E31" s="13"/>
      <c r="F31" s="13">
        <f>'1.melléklet'!F40</f>
        <v>0</v>
      </c>
      <c r="G31" s="57"/>
      <c r="IR31" s="1"/>
    </row>
    <row r="32" spans="1:252" s="5" customFormat="1" x14ac:dyDescent="0.3">
      <c r="A32" s="27" t="s">
        <v>44</v>
      </c>
      <c r="B32" s="20" t="s">
        <v>54</v>
      </c>
      <c r="C32" s="13">
        <v>186228</v>
      </c>
      <c r="D32" s="13">
        <v>188228</v>
      </c>
      <c r="E32" s="13"/>
      <c r="F32" s="13">
        <f>'8. melléklet Önkormányzat'!F44</f>
        <v>0</v>
      </c>
      <c r="G32" s="57"/>
      <c r="IR32" s="1"/>
    </row>
    <row r="33" spans="1:252" s="5" customFormat="1" x14ac:dyDescent="0.3">
      <c r="A33" s="29"/>
      <c r="B33" s="20" t="s">
        <v>93</v>
      </c>
      <c r="C33" s="13">
        <f>C31+C32</f>
        <v>227587</v>
      </c>
      <c r="D33" s="13">
        <f>D31+D32</f>
        <v>227587</v>
      </c>
      <c r="E33" s="13">
        <f>E31+E32</f>
        <v>0</v>
      </c>
      <c r="F33" s="13">
        <f>F31+F32</f>
        <v>0</v>
      </c>
      <c r="G33" s="57"/>
      <c r="IR33" s="1"/>
    </row>
    <row r="34" spans="1:252" s="5" customFormat="1" ht="31.9" customHeight="1" x14ac:dyDescent="0.3">
      <c r="A34" s="28"/>
      <c r="B34" s="49" t="s">
        <v>60</v>
      </c>
      <c r="C34" s="18">
        <f>C30+C33</f>
        <v>1259575</v>
      </c>
      <c r="D34" s="18">
        <f>D30+D33</f>
        <v>1017220</v>
      </c>
      <c r="E34" s="18">
        <f>E30+E33</f>
        <v>62018</v>
      </c>
      <c r="F34" s="18">
        <f>F30+F33</f>
        <v>180337</v>
      </c>
      <c r="G34" s="57"/>
      <c r="IR34" s="1"/>
    </row>
    <row r="35" spans="1:252" s="5" customFormat="1" x14ac:dyDescent="0.3">
      <c r="A35" s="1"/>
      <c r="B35" s="1"/>
      <c r="C35" s="33">
        <f>C34+'1_B_MELLÉKLET'!C18</f>
        <v>1652701</v>
      </c>
      <c r="D35" s="35"/>
      <c r="E35" s="1"/>
      <c r="F35" s="1"/>
      <c r="G35" s="57"/>
      <c r="IR35" s="1"/>
    </row>
    <row r="36" spans="1:252" s="5" customFormat="1" x14ac:dyDescent="0.3">
      <c r="A36" s="1"/>
      <c r="B36" s="1"/>
      <c r="C36" s="33"/>
      <c r="D36" s="35"/>
      <c r="E36" s="1"/>
      <c r="F36" s="1"/>
      <c r="G36" s="57"/>
      <c r="IR36" s="1"/>
    </row>
    <row r="37" spans="1:252" s="5" customFormat="1" x14ac:dyDescent="0.3">
      <c r="B37" s="1"/>
      <c r="C37" s="33"/>
      <c r="D37" s="35"/>
      <c r="G37" s="57"/>
    </row>
    <row r="38" spans="1:252" s="5" customFormat="1" ht="39" customHeight="1" x14ac:dyDescent="0.3">
      <c r="A38" s="7" t="s">
        <v>2</v>
      </c>
      <c r="B38" s="7" t="s">
        <v>3</v>
      </c>
      <c r="C38" s="497" t="s">
        <v>8</v>
      </c>
      <c r="D38" s="498" t="s">
        <v>371</v>
      </c>
      <c r="E38" s="498"/>
      <c r="F38" s="498"/>
      <c r="G38" s="57"/>
      <c r="IR38" s="1"/>
    </row>
    <row r="39" spans="1:252" s="5" customFormat="1" ht="58.5" x14ac:dyDescent="0.3">
      <c r="A39" s="7"/>
      <c r="B39" s="9" t="s">
        <v>61</v>
      </c>
      <c r="C39" s="497"/>
      <c r="D39" s="10" t="s">
        <v>62</v>
      </c>
      <c r="E39" s="10" t="s">
        <v>63</v>
      </c>
      <c r="F39" s="10" t="s">
        <v>64</v>
      </c>
      <c r="G39" s="57"/>
      <c r="IR39" s="1"/>
    </row>
    <row r="40" spans="1:252" s="5" customFormat="1" ht="25.5" customHeight="1" x14ac:dyDescent="0.3">
      <c r="A40" s="20" t="s">
        <v>11</v>
      </c>
      <c r="B40" s="20" t="s">
        <v>65</v>
      </c>
      <c r="C40" s="13">
        <f>C41+C42+C43+C46+C47</f>
        <v>1231782</v>
      </c>
      <c r="D40" s="13">
        <f>D41+D42+D43+D46+D47</f>
        <v>1017220</v>
      </c>
      <c r="E40" s="13">
        <f>E41+E42+E43+E46+E47</f>
        <v>34225</v>
      </c>
      <c r="F40" s="13">
        <f>F41+F42+F43+F46+F47</f>
        <v>180337</v>
      </c>
      <c r="G40" s="57"/>
      <c r="IR40" s="1"/>
    </row>
    <row r="41" spans="1:252" s="5" customFormat="1" ht="25.5" customHeight="1" x14ac:dyDescent="0.3">
      <c r="A41" s="36"/>
      <c r="B41" s="37" t="s">
        <v>66</v>
      </c>
      <c r="C41" s="47">
        <f>'1.melléklet'!C51</f>
        <v>606284</v>
      </c>
      <c r="D41" s="47">
        <f>'1.melléklet'!D51</f>
        <v>459244</v>
      </c>
      <c r="E41" s="47">
        <f>'1.melléklet'!E51</f>
        <v>8517</v>
      </c>
      <c r="F41" s="47">
        <f>'1.melléklet'!F51</f>
        <v>138523</v>
      </c>
      <c r="G41" s="57"/>
      <c r="IR41" s="1"/>
    </row>
    <row r="42" spans="1:252" s="5" customFormat="1" x14ac:dyDescent="0.3">
      <c r="A42" s="28"/>
      <c r="B42" s="24" t="s">
        <v>67</v>
      </c>
      <c r="C42" s="47">
        <f>'1.melléklet'!C52</f>
        <v>95661</v>
      </c>
      <c r="D42" s="47">
        <f>'1.melléklet'!D52</f>
        <v>72212</v>
      </c>
      <c r="E42" s="47">
        <f>'1.melléklet'!E52</f>
        <v>1152</v>
      </c>
      <c r="F42" s="47">
        <f>'1.melléklet'!F52</f>
        <v>22297</v>
      </c>
      <c r="G42" s="57"/>
      <c r="IR42" s="1"/>
    </row>
    <row r="43" spans="1:252" s="5" customFormat="1" x14ac:dyDescent="0.3">
      <c r="A43" s="28"/>
      <c r="B43" s="24" t="s">
        <v>68</v>
      </c>
      <c r="C43" s="47">
        <f>'1.melléklet'!C53</f>
        <v>464574</v>
      </c>
      <c r="D43" s="47">
        <f>'1.melléklet'!D53</f>
        <v>442634</v>
      </c>
      <c r="E43" s="47">
        <f>'1.melléklet'!E53</f>
        <v>2423</v>
      </c>
      <c r="F43" s="47">
        <f>'1.melléklet'!F53</f>
        <v>19517</v>
      </c>
      <c r="G43" s="57"/>
      <c r="IR43" s="1"/>
    </row>
    <row r="44" spans="1:252" s="5" customFormat="1" ht="43.7" customHeight="1" x14ac:dyDescent="0.3">
      <c r="A44" s="28"/>
      <c r="B44" s="40" t="s">
        <v>69</v>
      </c>
      <c r="C44" s="47">
        <f>'1.melléklet'!C54</f>
        <v>0</v>
      </c>
      <c r="D44" s="47">
        <f>'1.melléklet'!D54</f>
        <v>0</v>
      </c>
      <c r="E44" s="47">
        <f>'1.melléklet'!E54</f>
        <v>0</v>
      </c>
      <c r="F44" s="47">
        <f>'1.melléklet'!F54</f>
        <v>0</v>
      </c>
      <c r="G44" s="57"/>
      <c r="IR44" s="1"/>
    </row>
    <row r="45" spans="1:252" s="5" customFormat="1" x14ac:dyDescent="0.3">
      <c r="A45" s="28"/>
      <c r="B45" s="40" t="s">
        <v>70</v>
      </c>
      <c r="C45" s="47">
        <f>'1.melléklet'!C55</f>
        <v>0</v>
      </c>
      <c r="D45" s="47">
        <f>'1.melléklet'!D55</f>
        <v>0</v>
      </c>
      <c r="E45" s="47">
        <f>'1.melléklet'!E55</f>
        <v>0</v>
      </c>
      <c r="F45" s="47">
        <f>'1.melléklet'!F55</f>
        <v>0</v>
      </c>
      <c r="G45" s="57"/>
      <c r="IR45" s="1"/>
    </row>
    <row r="46" spans="1:252" s="5" customFormat="1" x14ac:dyDescent="0.3">
      <c r="A46" s="28"/>
      <c r="B46" s="24" t="s">
        <v>71</v>
      </c>
      <c r="C46" s="47">
        <f>'1.melléklet'!C56</f>
        <v>31940</v>
      </c>
      <c r="D46" s="47">
        <f>'1.melléklet'!D56</f>
        <v>31940</v>
      </c>
      <c r="E46" s="47">
        <f>'1.melléklet'!E56</f>
        <v>0</v>
      </c>
      <c r="F46" s="47">
        <f>'1.melléklet'!F56</f>
        <v>0</v>
      </c>
      <c r="G46" s="57"/>
      <c r="IR46" s="1"/>
    </row>
    <row r="47" spans="1:252" s="5" customFormat="1" x14ac:dyDescent="0.3">
      <c r="A47" s="28"/>
      <c r="B47" s="24" t="s">
        <v>72</v>
      </c>
      <c r="C47" s="47">
        <f>C48+C50</f>
        <v>33323</v>
      </c>
      <c r="D47" s="47">
        <f>D48+D50</f>
        <v>11190</v>
      </c>
      <c r="E47" s="47">
        <f>E48+E50</f>
        <v>22133</v>
      </c>
      <c r="F47" s="47">
        <f>F48+F50</f>
        <v>0</v>
      </c>
      <c r="G47" s="57"/>
      <c r="IR47" s="1"/>
    </row>
    <row r="48" spans="1:252" s="5" customFormat="1" x14ac:dyDescent="0.3">
      <c r="A48" s="28"/>
      <c r="B48" s="40" t="s">
        <v>73</v>
      </c>
      <c r="C48" s="47">
        <f>'1.melléklet'!C58</f>
        <v>20070</v>
      </c>
      <c r="D48" s="47">
        <v>11190</v>
      </c>
      <c r="E48" s="47">
        <v>8880</v>
      </c>
      <c r="F48" s="47">
        <f>'1.melléklet'!F58</f>
        <v>0</v>
      </c>
      <c r="G48" s="57"/>
      <c r="IR48" s="1"/>
    </row>
    <row r="49" spans="1:252" s="5" customFormat="1" x14ac:dyDescent="0.3">
      <c r="A49" s="28"/>
      <c r="B49" s="40" t="s">
        <v>74</v>
      </c>
      <c r="C49" s="47">
        <f>'1.melléklet'!C59</f>
        <v>0</v>
      </c>
      <c r="D49" s="47">
        <f>'1.melléklet'!D59</f>
        <v>0</v>
      </c>
      <c r="E49" s="47">
        <f>'1.melléklet'!E59</f>
        <v>0</v>
      </c>
      <c r="F49" s="47">
        <f>'1.melléklet'!F59</f>
        <v>0</v>
      </c>
      <c r="G49" s="57"/>
      <c r="IR49" s="1"/>
    </row>
    <row r="50" spans="1:252" s="5" customFormat="1" x14ac:dyDescent="0.3">
      <c r="A50" s="28"/>
      <c r="B50" s="40" t="s">
        <v>75</v>
      </c>
      <c r="C50" s="47">
        <f>'1.melléklet'!C60</f>
        <v>13253</v>
      </c>
      <c r="D50" s="47">
        <v>0</v>
      </c>
      <c r="E50" s="47">
        <v>13253</v>
      </c>
      <c r="F50" s="47">
        <f>'1.melléklet'!F60</f>
        <v>0</v>
      </c>
      <c r="G50" s="57"/>
      <c r="IR50" s="1"/>
    </row>
    <row r="51" spans="1:252" s="5" customFormat="1" x14ac:dyDescent="0.3">
      <c r="A51" s="28"/>
      <c r="B51" s="41"/>
      <c r="C51" s="47">
        <f>'9.  melléklet Hivatal'!C61+'10. melléklet Isaszegi Héts'!C61+'11.  melléklet Isaszegi Bóbi'!C61+'12. mell. Isaszegi Humánszol'!C61+'13.  mellékletMűvelődési ház'!C61+'14. melléklet Könyvtár'!C61+'15.melléklet IVÜSZ'!C61+'17. melléklet'!C63</f>
        <v>0</v>
      </c>
      <c r="D51" s="47">
        <f>'9.  melléklet Hivatal'!D61+'10. melléklet Isaszegi Héts'!D61+'11.  melléklet Isaszegi Bóbi'!D61+'12. mell. Isaszegi Humánszol'!D61+'13.  mellékletMűvelődési ház'!D61+'14. melléklet Könyvtár'!D61+'15.melléklet IVÜSZ'!D61+'17. melléklet'!D63</f>
        <v>0</v>
      </c>
      <c r="E51" s="47">
        <f>'9.  melléklet Hivatal'!E61+'10. melléklet Isaszegi Héts'!E61+'11.  melléklet Isaszegi Bóbi'!E61+'12. mell. Isaszegi Humánszol'!E61+'13.  mellékletMűvelődési ház'!E61+'14. melléklet Könyvtár'!E61+'15.melléklet IVÜSZ'!E61+'17. melléklet'!E63</f>
        <v>0</v>
      </c>
      <c r="F51" s="47">
        <f>'9.  melléklet Hivatal'!F61+'10. melléklet Isaszegi Héts'!F61+'11.  melléklet Isaszegi Bóbi'!F61+'12. mell. Isaszegi Humánszol'!F61+'13.  mellékletMűvelődési ház'!F61+'14. melléklet Könyvtár'!F61+'15.melléklet IVÜSZ'!F61+'17. melléklet'!F63</f>
        <v>0</v>
      </c>
      <c r="G51" s="57"/>
      <c r="IR51" s="1"/>
    </row>
    <row r="52" spans="1:252" x14ac:dyDescent="0.3">
      <c r="A52" s="20" t="s">
        <v>19</v>
      </c>
      <c r="B52" s="20" t="s">
        <v>86</v>
      </c>
      <c r="C52" s="43">
        <f>SUM(C53:C54)</f>
        <v>27793</v>
      </c>
      <c r="D52" s="43">
        <f>SUM(D53:D54)</f>
        <v>0</v>
      </c>
      <c r="E52" s="43">
        <f>SUM(E53:E54)</f>
        <v>27793</v>
      </c>
      <c r="F52" s="43">
        <f>SUM(F53:F54)</f>
        <v>0</v>
      </c>
      <c r="G52" s="57"/>
    </row>
    <row r="53" spans="1:252" x14ac:dyDescent="0.3">
      <c r="A53" s="36"/>
      <c r="B53" s="37" t="s">
        <v>402</v>
      </c>
      <c r="C53" s="47">
        <v>27793</v>
      </c>
      <c r="D53" s="47"/>
      <c r="E53" s="47">
        <v>27793</v>
      </c>
      <c r="F53" s="47"/>
      <c r="G53" s="57"/>
    </row>
    <row r="54" spans="1:252" x14ac:dyDescent="0.3">
      <c r="A54" s="28"/>
      <c r="B54" s="37"/>
      <c r="C54" s="47"/>
      <c r="D54" s="47"/>
      <c r="E54" s="47"/>
      <c r="F54" s="47"/>
      <c r="G54" s="57"/>
    </row>
    <row r="55" spans="1:252" x14ac:dyDescent="0.3">
      <c r="A55" s="48"/>
      <c r="B55" s="49" t="s">
        <v>95</v>
      </c>
      <c r="C55" s="50">
        <f>C40+C52</f>
        <v>1259575</v>
      </c>
      <c r="D55" s="50">
        <f>D40+D52</f>
        <v>1017220</v>
      </c>
      <c r="E55" s="50">
        <f>E40+E52</f>
        <v>62018</v>
      </c>
      <c r="F55" s="50">
        <f>F40+F52</f>
        <v>180337</v>
      </c>
      <c r="G55" s="57"/>
    </row>
    <row r="56" spans="1:252" x14ac:dyDescent="0.3">
      <c r="A56" s="51"/>
      <c r="B56" s="51"/>
      <c r="C56" s="47">
        <f>'9.  melléklet Hivatal'!C78+'10. melléklet Isaszegi Héts'!C78+'11.  melléklet Isaszegi Bóbi'!C78+'12. mell. Isaszegi Humánszol'!C78+'13.  mellékletMűvelődési ház'!C78+'14. melléklet Könyvtár'!C78+'15.melléklet IVÜSZ'!C78+'17. melléklet'!C80</f>
        <v>0</v>
      </c>
      <c r="D56" s="34"/>
      <c r="E56" s="34"/>
      <c r="F56" s="34"/>
      <c r="G56" s="57"/>
    </row>
    <row r="57" spans="1:252" x14ac:dyDescent="0.3">
      <c r="A57" s="53"/>
      <c r="B57" s="54" t="s">
        <v>89</v>
      </c>
      <c r="C57" s="47"/>
      <c r="D57" s="34"/>
      <c r="E57" s="34"/>
      <c r="F57" s="34"/>
      <c r="G57" s="57"/>
    </row>
    <row r="58" spans="1:252" x14ac:dyDescent="0.3">
      <c r="A58" s="53"/>
      <c r="B58" s="54" t="s">
        <v>90</v>
      </c>
      <c r="C58" s="47"/>
      <c r="D58" s="34"/>
      <c r="E58" s="34"/>
      <c r="F58" s="34"/>
      <c r="G58" s="57"/>
    </row>
    <row r="59" spans="1:252" x14ac:dyDescent="0.3">
      <c r="B59" s="1" t="s">
        <v>96</v>
      </c>
      <c r="C59" s="2">
        <f>C34-C55</f>
        <v>0</v>
      </c>
      <c r="D59" s="2">
        <f>D34-D55</f>
        <v>0</v>
      </c>
      <c r="E59" s="2">
        <f>E34-E55</f>
        <v>0</v>
      </c>
      <c r="F59" s="2">
        <f>F34-F55</f>
        <v>0</v>
      </c>
      <c r="G59" s="57"/>
    </row>
    <row r="60" spans="1:252" x14ac:dyDescent="0.3">
      <c r="C60" s="2">
        <f>C55+'1_B_MELLÉKLET'!C37</f>
        <v>1652701</v>
      </c>
      <c r="G60" s="57"/>
    </row>
    <row r="61" spans="1:252" ht="30.75" customHeight="1" x14ac:dyDescent="0.3"/>
  </sheetData>
  <sheetProtection selectLockedCells="1" selectUnlockedCells="1"/>
  <mergeCells count="6">
    <mergeCell ref="B1:C1"/>
    <mergeCell ref="B2:C2"/>
    <mergeCell ref="C4:C5"/>
    <mergeCell ref="D4:F4"/>
    <mergeCell ref="C38:C39"/>
    <mergeCell ref="D38:F38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8" scale="43" firstPageNumber="0" orientation="portrait" horizontalDpi="300" verticalDpi="300" r:id="rId1"/>
  <headerFooter alignWithMargins="0">
    <oddHeader>&amp;R 1/A. melléklet a /2021.(.)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zoomScale="80" zoomScaleNormal="80" zoomScaleSheetLayoutView="80" workbookViewId="0">
      <selection activeCell="C31" sqref="C31"/>
    </sheetView>
  </sheetViews>
  <sheetFormatPr defaultRowHeight="12.75" x14ac:dyDescent="0.2"/>
  <cols>
    <col min="1" max="1" width="4.7109375" style="176" customWidth="1"/>
    <col min="2" max="2" width="34.42578125" style="176" customWidth="1"/>
    <col min="3" max="3" width="12.85546875" style="176" customWidth="1"/>
    <col min="4" max="4" width="13" style="176" customWidth="1"/>
    <col min="5" max="5" width="16" style="176" customWidth="1"/>
    <col min="6" max="6" width="14" style="176" customWidth="1"/>
    <col min="7" max="7" width="12.28515625" style="176" customWidth="1"/>
    <col min="8" max="16384" width="9.140625" style="176"/>
  </cols>
  <sheetData>
    <row r="1" spans="1:7" ht="18.75" x14ac:dyDescent="0.3">
      <c r="A1" s="314"/>
      <c r="B1" s="314" t="s">
        <v>248</v>
      </c>
      <c r="C1" s="314"/>
      <c r="D1" s="314"/>
      <c r="E1" s="314"/>
      <c r="F1" s="314"/>
      <c r="G1" s="314"/>
    </row>
    <row r="2" spans="1:7" s="317" customFormat="1" ht="27" customHeight="1" x14ac:dyDescent="0.35">
      <c r="A2" s="315" t="s">
        <v>249</v>
      </c>
      <c r="B2" s="316"/>
      <c r="C2" s="517" t="s">
        <v>250</v>
      </c>
      <c r="D2" s="517"/>
      <c r="E2" s="517"/>
      <c r="F2" s="517"/>
      <c r="G2" s="517"/>
    </row>
    <row r="3" spans="1:7" s="317" customFormat="1" ht="18.75" x14ac:dyDescent="0.3">
      <c r="A3" s="316"/>
      <c r="B3" s="316"/>
      <c r="C3" s="316"/>
      <c r="D3" s="316"/>
      <c r="E3" s="316"/>
      <c r="F3" s="316"/>
      <c r="G3" s="316"/>
    </row>
    <row r="4" spans="1:7" s="317" customFormat="1" ht="24.75" customHeight="1" x14ac:dyDescent="0.35">
      <c r="A4" s="315" t="s">
        <v>251</v>
      </c>
      <c r="B4" s="316"/>
      <c r="C4" s="517" t="s">
        <v>250</v>
      </c>
      <c r="D4" s="517"/>
      <c r="E4" s="517"/>
      <c r="F4" s="517"/>
      <c r="G4" s="316"/>
    </row>
    <row r="5" spans="1:7" s="318" customFormat="1" ht="18.75" x14ac:dyDescent="0.3">
      <c r="A5" s="316"/>
      <c r="B5" s="316"/>
      <c r="C5" s="316"/>
      <c r="D5" s="316"/>
      <c r="E5" s="316"/>
      <c r="F5" s="316"/>
      <c r="G5" s="316"/>
    </row>
    <row r="6" spans="1:7" s="321" customFormat="1" ht="35.85" customHeight="1" x14ac:dyDescent="0.3">
      <c r="A6" s="319" t="s">
        <v>252</v>
      </c>
      <c r="B6" s="320"/>
      <c r="C6" s="320"/>
      <c r="D6" s="316"/>
      <c r="E6" s="316"/>
      <c r="F6" s="316"/>
      <c r="G6" s="316"/>
    </row>
    <row r="7" spans="1:7" s="321" customFormat="1" ht="32.85" customHeight="1" x14ac:dyDescent="0.3">
      <c r="A7" s="319" t="s">
        <v>253</v>
      </c>
      <c r="B7" s="316"/>
      <c r="C7" s="316"/>
      <c r="D7" s="316"/>
      <c r="E7" s="316"/>
      <c r="F7" s="316"/>
      <c r="G7" s="316"/>
    </row>
    <row r="8" spans="1:7" s="323" customFormat="1" ht="102.4" customHeight="1" x14ac:dyDescent="0.2">
      <c r="A8" s="322" t="s">
        <v>115</v>
      </c>
      <c r="B8" s="322" t="s">
        <v>254</v>
      </c>
      <c r="C8" s="322" t="s">
        <v>255</v>
      </c>
      <c r="D8" s="322" t="s">
        <v>256</v>
      </c>
      <c r="E8" s="322" t="s">
        <v>257</v>
      </c>
      <c r="F8" s="322" t="s">
        <v>258</v>
      </c>
      <c r="G8" s="322" t="s">
        <v>259</v>
      </c>
    </row>
    <row r="9" spans="1:7" ht="24" customHeight="1" x14ac:dyDescent="0.2">
      <c r="A9" s="324" t="s">
        <v>126</v>
      </c>
      <c r="B9" s="325" t="s">
        <v>260</v>
      </c>
      <c r="C9" s="326"/>
      <c r="D9" s="326"/>
      <c r="E9" s="326"/>
      <c r="F9" s="326"/>
      <c r="G9" s="327">
        <f t="shared" ref="G9:G15" si="0">SUM(C9:F9)</f>
        <v>0</v>
      </c>
    </row>
    <row r="10" spans="1:7" ht="47.85" customHeight="1" x14ac:dyDescent="0.2">
      <c r="A10" s="328" t="s">
        <v>128</v>
      </c>
      <c r="B10" s="329" t="s">
        <v>261</v>
      </c>
      <c r="C10" s="330"/>
      <c r="D10" s="330"/>
      <c r="E10" s="330"/>
      <c r="F10" s="330"/>
      <c r="G10" s="331">
        <f t="shared" si="0"/>
        <v>0</v>
      </c>
    </row>
    <row r="11" spans="1:7" ht="60.6" customHeight="1" x14ac:dyDescent="0.2">
      <c r="A11" s="328" t="s">
        <v>129</v>
      </c>
      <c r="B11" s="329" t="s">
        <v>262</v>
      </c>
      <c r="C11" s="330"/>
      <c r="D11" s="330"/>
      <c r="E11" s="330"/>
      <c r="F11" s="330"/>
      <c r="G11" s="331">
        <f t="shared" si="0"/>
        <v>0</v>
      </c>
    </row>
    <row r="12" spans="1:7" ht="37.9" customHeight="1" x14ac:dyDescent="0.2">
      <c r="A12" s="328" t="s">
        <v>130</v>
      </c>
      <c r="B12" s="329" t="s">
        <v>263</v>
      </c>
      <c r="C12" s="330"/>
      <c r="D12" s="330"/>
      <c r="E12" s="330"/>
      <c r="F12" s="330"/>
      <c r="G12" s="331">
        <f t="shared" si="0"/>
        <v>0</v>
      </c>
    </row>
    <row r="13" spans="1:7" ht="50.65" customHeight="1" x14ac:dyDescent="0.2">
      <c r="A13" s="328" t="s">
        <v>131</v>
      </c>
      <c r="B13" s="329" t="s">
        <v>264</v>
      </c>
      <c r="C13" s="330"/>
      <c r="D13" s="330"/>
      <c r="E13" s="330"/>
      <c r="F13" s="330"/>
      <c r="G13" s="331">
        <f t="shared" si="0"/>
        <v>0</v>
      </c>
    </row>
    <row r="14" spans="1:7" ht="24" customHeight="1" x14ac:dyDescent="0.2">
      <c r="A14" s="332" t="s">
        <v>132</v>
      </c>
      <c r="B14" s="333" t="s">
        <v>265</v>
      </c>
      <c r="C14" s="334"/>
      <c r="D14" s="334"/>
      <c r="E14" s="334"/>
      <c r="F14" s="334"/>
      <c r="G14" s="335">
        <f t="shared" si="0"/>
        <v>0</v>
      </c>
    </row>
    <row r="15" spans="1:7" s="338" customFormat="1" ht="24" customHeight="1" x14ac:dyDescent="0.2">
      <c r="A15" s="336" t="s">
        <v>266</v>
      </c>
      <c r="B15" s="337" t="s">
        <v>259</v>
      </c>
      <c r="C15" s="331">
        <f>SUM(C9:C14)</f>
        <v>0</v>
      </c>
      <c r="D15" s="331">
        <f>SUM(D9:D14)</f>
        <v>0</v>
      </c>
      <c r="E15" s="331">
        <f>SUM(E9:E14)</f>
        <v>0</v>
      </c>
      <c r="F15" s="331">
        <f>SUM(F9:F14)</f>
        <v>0</v>
      </c>
      <c r="G15" s="331">
        <f t="shared" si="0"/>
        <v>0</v>
      </c>
    </row>
    <row r="16" spans="1:7" s="318" customFormat="1" ht="18.75" x14ac:dyDescent="0.3">
      <c r="A16" s="316"/>
      <c r="B16" s="316"/>
      <c r="C16" s="316"/>
      <c r="D16" s="316"/>
      <c r="E16" s="316"/>
      <c r="F16" s="316"/>
      <c r="G16" s="316"/>
    </row>
    <row r="17" spans="1:7" s="318" customFormat="1" x14ac:dyDescent="0.2">
      <c r="A17" s="339"/>
      <c r="B17" s="339"/>
      <c r="C17" s="339"/>
      <c r="D17" s="339"/>
      <c r="E17" s="339"/>
      <c r="F17" s="339"/>
      <c r="G17" s="339"/>
    </row>
    <row r="18" spans="1:7" s="318" customFormat="1" x14ac:dyDescent="0.2">
      <c r="A18" s="339"/>
      <c r="B18" s="339"/>
      <c r="C18" s="339"/>
      <c r="D18" s="339"/>
      <c r="E18" s="339"/>
      <c r="F18" s="339"/>
      <c r="G18" s="339"/>
    </row>
    <row r="19" spans="1:7" s="318" customFormat="1" ht="18" x14ac:dyDescent="0.25">
      <c r="A19" s="340" t="s">
        <v>378</v>
      </c>
      <c r="B19" s="339"/>
      <c r="C19" s="339"/>
      <c r="D19" s="339"/>
      <c r="E19" s="339"/>
      <c r="F19" s="339"/>
      <c r="G19" s="341"/>
    </row>
    <row r="20" spans="1:7" s="318" customFormat="1" x14ac:dyDescent="0.2">
      <c r="A20" s="339"/>
      <c r="B20" s="339"/>
      <c r="C20" s="339"/>
      <c r="D20" s="339"/>
      <c r="E20" s="339"/>
      <c r="F20" s="339"/>
      <c r="G20" s="339"/>
    </row>
    <row r="21" spans="1:7" x14ac:dyDescent="0.2">
      <c r="A21" s="339"/>
      <c r="B21" s="339"/>
      <c r="C21" s="339"/>
      <c r="D21" s="339"/>
      <c r="E21" s="339"/>
      <c r="F21" s="339"/>
      <c r="G21" s="339"/>
    </row>
    <row r="22" spans="1:7" x14ac:dyDescent="0.2">
      <c r="A22" s="339"/>
      <c r="B22" s="339"/>
      <c r="C22" s="340"/>
      <c r="D22" s="340"/>
      <c r="E22" s="340"/>
      <c r="F22" s="340"/>
      <c r="G22" s="339"/>
    </row>
    <row r="23" spans="1:7" x14ac:dyDescent="0.2">
      <c r="A23" s="339"/>
      <c r="B23" s="339"/>
      <c r="C23" s="342"/>
      <c r="D23" s="343" t="s">
        <v>267</v>
      </c>
      <c r="E23" s="343"/>
      <c r="F23" s="342"/>
      <c r="G23" s="339"/>
    </row>
  </sheetData>
  <sheetProtection selectLockedCells="1" selectUnlockedCells="1"/>
  <mergeCells count="2">
    <mergeCell ref="C2:G2"/>
    <mergeCell ref="C4:F4"/>
  </mergeCells>
  <pageMargins left="0.74803149606299213" right="0.74803149606299213" top="0.98425196850393704" bottom="0.98425196850393704" header="0.51181102362204722" footer="0.51181102362204722"/>
  <pageSetup paperSize="9" scale="81" firstPageNumber="0" orientation="portrait" horizontalDpi="300" verticalDpi="300" r:id="rId1"/>
  <headerFooter alignWithMargins="0">
    <oddHeader>&amp;R18. melléklet a/2021.(.    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65" zoomScaleNormal="65" zoomScaleSheetLayoutView="110" workbookViewId="0">
      <selection activeCell="D13" sqref="D13"/>
    </sheetView>
  </sheetViews>
  <sheetFormatPr defaultRowHeight="12.75" x14ac:dyDescent="0.2"/>
  <cols>
    <col min="1" max="1" width="69.85546875" customWidth="1"/>
    <col min="2" max="2" width="17.5703125" customWidth="1"/>
    <col min="3" max="3" width="18.85546875" customWidth="1"/>
    <col min="4" max="4" width="17" customWidth="1"/>
  </cols>
  <sheetData>
    <row r="1" spans="1:4" ht="15.75" x14ac:dyDescent="0.2">
      <c r="A1" s="518" t="s">
        <v>379</v>
      </c>
      <c r="B1" s="518"/>
      <c r="C1" s="518"/>
      <c r="D1" s="518"/>
    </row>
    <row r="2" spans="1:4" x14ac:dyDescent="0.2">
      <c r="A2" s="176"/>
      <c r="B2" s="176"/>
      <c r="C2" s="176"/>
      <c r="D2" s="176"/>
    </row>
    <row r="3" spans="1:4" ht="15.75" x14ac:dyDescent="0.2">
      <c r="A3" s="344" t="s">
        <v>268</v>
      </c>
      <c r="B3" s="344" t="s">
        <v>269</v>
      </c>
      <c r="C3" s="344" t="s">
        <v>270</v>
      </c>
      <c r="D3" s="344" t="s">
        <v>170</v>
      </c>
    </row>
    <row r="4" spans="1:4" ht="15" x14ac:dyDescent="0.2">
      <c r="A4" s="345" t="s">
        <v>173</v>
      </c>
      <c r="B4" s="345">
        <v>23453</v>
      </c>
      <c r="C4" s="346">
        <f t="shared" ref="C4:C10" si="0">B4*0.27</f>
        <v>6332.31</v>
      </c>
      <c r="D4" s="346">
        <f t="shared" ref="D4:D10" si="1">B4+C4</f>
        <v>29785.31</v>
      </c>
    </row>
    <row r="5" spans="1:4" ht="15" x14ac:dyDescent="0.2">
      <c r="A5" s="345" t="s">
        <v>271</v>
      </c>
      <c r="B5" s="345">
        <v>2987</v>
      </c>
      <c r="C5" s="346">
        <f t="shared" si="0"/>
        <v>806.49</v>
      </c>
      <c r="D5" s="346">
        <f t="shared" si="1"/>
        <v>3793.49</v>
      </c>
    </row>
    <row r="6" spans="1:4" ht="15" x14ac:dyDescent="0.2">
      <c r="A6" s="345" t="s">
        <v>386</v>
      </c>
      <c r="B6" s="345">
        <v>2889</v>
      </c>
      <c r="C6" s="346">
        <f t="shared" si="0"/>
        <v>780.03000000000009</v>
      </c>
      <c r="D6" s="346">
        <f t="shared" si="1"/>
        <v>3669.03</v>
      </c>
    </row>
    <row r="7" spans="1:4" ht="15" x14ac:dyDescent="0.2">
      <c r="A7" s="345" t="s">
        <v>223</v>
      </c>
      <c r="B7" s="345">
        <v>969</v>
      </c>
      <c r="C7" s="346">
        <f t="shared" si="0"/>
        <v>261.63</v>
      </c>
      <c r="D7" s="346">
        <f t="shared" si="1"/>
        <v>1230.6300000000001</v>
      </c>
    </row>
    <row r="8" spans="1:4" ht="15" x14ac:dyDescent="0.2">
      <c r="A8" s="345" t="s">
        <v>272</v>
      </c>
      <c r="B8" s="345">
        <v>1201</v>
      </c>
      <c r="C8" s="346">
        <f t="shared" si="0"/>
        <v>324.27000000000004</v>
      </c>
      <c r="D8" s="346">
        <f t="shared" si="1"/>
        <v>1525.27</v>
      </c>
    </row>
    <row r="9" spans="1:4" ht="15" x14ac:dyDescent="0.2">
      <c r="A9" s="345" t="s">
        <v>211</v>
      </c>
      <c r="B9" s="345">
        <v>2174</v>
      </c>
      <c r="C9" s="346">
        <f t="shared" si="0"/>
        <v>586.98</v>
      </c>
      <c r="D9" s="346">
        <f t="shared" si="1"/>
        <v>2760.98</v>
      </c>
    </row>
    <row r="10" spans="1:4" ht="15" x14ac:dyDescent="0.2">
      <c r="A10" s="345" t="s">
        <v>213</v>
      </c>
      <c r="B10" s="345">
        <v>1871</v>
      </c>
      <c r="C10" s="346">
        <f t="shared" si="0"/>
        <v>505.17</v>
      </c>
      <c r="D10" s="346">
        <f t="shared" si="1"/>
        <v>2376.17</v>
      </c>
    </row>
    <row r="11" spans="1:4" ht="15" x14ac:dyDescent="0.2">
      <c r="A11" s="345" t="s">
        <v>387</v>
      </c>
      <c r="B11">
        <v>1008</v>
      </c>
      <c r="C11" s="346">
        <f>B11*0.27</f>
        <v>272.16000000000003</v>
      </c>
      <c r="D11" s="346">
        <f>B11+C11</f>
        <v>1280.1600000000001</v>
      </c>
    </row>
    <row r="12" spans="1:4" ht="15" x14ac:dyDescent="0.2">
      <c r="A12" s="345" t="s">
        <v>216</v>
      </c>
      <c r="B12" s="345">
        <v>643</v>
      </c>
      <c r="C12" s="346">
        <f>B12*0.27</f>
        <v>173.61</v>
      </c>
      <c r="D12" s="346">
        <f>B12+C12</f>
        <v>816.61</v>
      </c>
    </row>
    <row r="13" spans="1:4" ht="15.75" x14ac:dyDescent="0.25">
      <c r="A13" s="347" t="s">
        <v>197</v>
      </c>
      <c r="B13" s="347">
        <f>SUM(B4:B12)</f>
        <v>37195</v>
      </c>
      <c r="C13" s="348">
        <f>SUM(C4:C12)</f>
        <v>10042.65</v>
      </c>
      <c r="D13" s="348">
        <f>SUM(D4:D12)</f>
        <v>47237.65</v>
      </c>
    </row>
  </sheetData>
  <sheetProtection selectLockedCells="1" selectUnlockedCells="1"/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86" firstPageNumber="0" orientation="landscape" horizontalDpi="300" verticalDpi="300" r:id="rId1"/>
  <headerFooter alignWithMargins="0">
    <oddHeader>&amp;R19. melléklet a /2021.(   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65" zoomScaleNormal="65" zoomScaleSheetLayoutView="80" workbookViewId="0">
      <selection activeCell="D11" sqref="D11"/>
    </sheetView>
  </sheetViews>
  <sheetFormatPr defaultColWidth="8" defaultRowHeight="25.5" customHeight="1" x14ac:dyDescent="0.2"/>
  <cols>
    <col min="1" max="1" width="8.140625" style="349" customWidth="1"/>
    <col min="2" max="2" width="63.85546875" style="350" customWidth="1"/>
    <col min="3" max="3" width="16.28515625" style="350" customWidth="1"/>
    <col min="4" max="4" width="18.5703125" style="350" customWidth="1"/>
    <col min="5" max="16384" width="8" style="350"/>
  </cols>
  <sheetData>
    <row r="1" spans="1:13" ht="25.5" customHeight="1" x14ac:dyDescent="0.2">
      <c r="A1" s="519" t="s">
        <v>380</v>
      </c>
      <c r="B1" s="519"/>
      <c r="C1" s="519"/>
      <c r="D1" s="519"/>
      <c r="E1" s="351" t="s">
        <v>1</v>
      </c>
    </row>
    <row r="2" spans="1:13" s="355" customFormat="1" ht="69.75" customHeight="1" x14ac:dyDescent="0.2">
      <c r="A2" s="352" t="s">
        <v>115</v>
      </c>
      <c r="B2" s="353" t="s">
        <v>273</v>
      </c>
      <c r="C2" s="353" t="s">
        <v>274</v>
      </c>
      <c r="D2" s="354" t="s">
        <v>275</v>
      </c>
    </row>
    <row r="3" spans="1:13" s="355" customFormat="1" ht="41.85" customHeight="1" x14ac:dyDescent="0.2">
      <c r="A3" s="352"/>
      <c r="B3" s="356" t="s">
        <v>276</v>
      </c>
      <c r="C3" s="359">
        <v>34407</v>
      </c>
      <c r="D3" s="359">
        <v>0</v>
      </c>
    </row>
    <row r="4" spans="1:13" s="355" customFormat="1" ht="38.85" customHeight="1" x14ac:dyDescent="0.2">
      <c r="A4" s="352"/>
      <c r="B4" s="356" t="s">
        <v>277</v>
      </c>
      <c r="C4" s="359">
        <v>0</v>
      </c>
      <c r="D4" s="359">
        <v>0</v>
      </c>
    </row>
    <row r="5" spans="1:13" ht="33" customHeight="1" x14ac:dyDescent="0.2">
      <c r="A5" s="358" t="s">
        <v>126</v>
      </c>
      <c r="B5" s="356" t="s">
        <v>278</v>
      </c>
      <c r="C5" s="357">
        <v>120000</v>
      </c>
      <c r="D5" s="359">
        <v>0</v>
      </c>
    </row>
    <row r="6" spans="1:13" ht="25.5" customHeight="1" x14ac:dyDescent="0.2">
      <c r="A6" s="358" t="s">
        <v>128</v>
      </c>
      <c r="B6" s="356" t="s">
        <v>279</v>
      </c>
      <c r="C6" s="357">
        <v>57000</v>
      </c>
      <c r="D6" s="359">
        <v>0</v>
      </c>
    </row>
    <row r="7" spans="1:13" ht="25.5" customHeight="1" x14ac:dyDescent="0.2">
      <c r="A7" s="358" t="s">
        <v>129</v>
      </c>
      <c r="B7" s="356" t="s">
        <v>280</v>
      </c>
      <c r="C7" s="357">
        <v>2000</v>
      </c>
      <c r="D7" s="359">
        <v>0</v>
      </c>
    </row>
    <row r="8" spans="1:13" ht="25.5" customHeight="1" x14ac:dyDescent="0.2">
      <c r="A8" s="358" t="s">
        <v>130</v>
      </c>
      <c r="B8" s="356" t="s">
        <v>281</v>
      </c>
      <c r="C8" s="359">
        <v>0</v>
      </c>
      <c r="D8" s="359">
        <v>0</v>
      </c>
    </row>
    <row r="9" spans="1:13" ht="30.95" customHeight="1" x14ac:dyDescent="0.2">
      <c r="A9" s="358"/>
      <c r="B9" s="360" t="s">
        <v>282</v>
      </c>
      <c r="C9" s="359">
        <v>17038</v>
      </c>
      <c r="D9" s="359">
        <v>0</v>
      </c>
    </row>
    <row r="10" spans="1:13" ht="30.95" customHeight="1" x14ac:dyDescent="0.2">
      <c r="A10" s="358"/>
      <c r="B10" s="356" t="s">
        <v>283</v>
      </c>
      <c r="C10" s="359">
        <v>0</v>
      </c>
      <c r="D10" s="359">
        <v>0</v>
      </c>
    </row>
    <row r="11" spans="1:13" ht="21.75" customHeight="1" x14ac:dyDescent="0.2">
      <c r="A11" s="361" t="s">
        <v>131</v>
      </c>
      <c r="B11" s="362" t="s">
        <v>259</v>
      </c>
      <c r="C11" s="363">
        <f>SUM(C5:C8)</f>
        <v>179000</v>
      </c>
      <c r="D11" s="363">
        <f>SUM(D5:D8)</f>
        <v>0</v>
      </c>
    </row>
    <row r="12" spans="1:13" ht="25.5" customHeight="1" x14ac:dyDescent="0.2">
      <c r="M12" s="359"/>
    </row>
  </sheetData>
  <sheetProtection selectLockedCells="1" selectUnlockedCells="1"/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>&amp;R20. melléklet a/2021.(  .)önkormányzati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5"/>
  <sheetViews>
    <sheetView topLeftCell="H100" zoomScale="90" zoomScaleNormal="90" zoomScaleSheetLayoutView="80" zoomScalePageLayoutView="41" workbookViewId="0">
      <selection activeCell="AG51" sqref="AG51"/>
    </sheetView>
  </sheetViews>
  <sheetFormatPr defaultRowHeight="12.75" x14ac:dyDescent="0.2"/>
  <cols>
    <col min="1" max="1" width="56.140625" customWidth="1"/>
    <col min="2" max="2" width="35.140625" customWidth="1"/>
    <col min="3" max="3" width="11.5703125" customWidth="1"/>
    <col min="4" max="9" width="10.7109375" customWidth="1"/>
    <col min="10" max="11" width="12.28515625" customWidth="1"/>
    <col min="12" max="12" width="10.7109375" customWidth="1"/>
    <col min="13" max="13" width="12.7109375" customWidth="1"/>
    <col min="14" max="14" width="18.85546875" customWidth="1"/>
    <col min="15" max="15" width="18" customWidth="1"/>
    <col min="16" max="16" width="18" style="364" customWidth="1"/>
    <col min="17" max="17" width="16.5703125" customWidth="1"/>
    <col min="18" max="18" width="11.42578125" customWidth="1"/>
  </cols>
  <sheetData>
    <row r="1" spans="1:16" x14ac:dyDescent="0.2">
      <c r="A1" s="364" t="s">
        <v>381</v>
      </c>
    </row>
    <row r="2" spans="1:16" ht="18" x14ac:dyDescent="0.25">
      <c r="A2" s="179" t="s">
        <v>284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1:16" ht="15" x14ac:dyDescent="0.25">
      <c r="A3" s="367" t="s">
        <v>285</v>
      </c>
      <c r="B3" s="366" t="s">
        <v>286</v>
      </c>
      <c r="C3" s="366" t="s">
        <v>287</v>
      </c>
      <c r="D3" s="366" t="s">
        <v>288</v>
      </c>
      <c r="E3" s="366" t="s">
        <v>289</v>
      </c>
      <c r="F3" s="366" t="s">
        <v>290</v>
      </c>
      <c r="G3" s="366" t="s">
        <v>291</v>
      </c>
      <c r="H3" s="366" t="s">
        <v>292</v>
      </c>
      <c r="I3" s="366" t="s">
        <v>293</v>
      </c>
      <c r="J3" s="366" t="s">
        <v>294</v>
      </c>
      <c r="K3" s="366" t="s">
        <v>295</v>
      </c>
      <c r="L3" s="366" t="s">
        <v>296</v>
      </c>
      <c r="M3" s="366" t="s">
        <v>297</v>
      </c>
      <c r="N3" s="366" t="s">
        <v>298</v>
      </c>
      <c r="O3" s="366" t="s">
        <v>197</v>
      </c>
      <c r="P3" s="366"/>
    </row>
    <row r="4" spans="1:16" ht="25.35" customHeight="1" x14ac:dyDescent="0.2">
      <c r="A4" s="366" t="s">
        <v>211</v>
      </c>
      <c r="B4" s="365" t="s">
        <v>299</v>
      </c>
      <c r="C4" s="368">
        <f t="shared" ref="C4:N4" si="0">$O$4/12</f>
        <v>8935.1666666666661</v>
      </c>
      <c r="D4" s="368">
        <f t="shared" si="0"/>
        <v>8935.1666666666661</v>
      </c>
      <c r="E4" s="368">
        <f t="shared" si="0"/>
        <v>8935.1666666666661</v>
      </c>
      <c r="F4" s="368">
        <f t="shared" si="0"/>
        <v>8935.1666666666661</v>
      </c>
      <c r="G4" s="368">
        <f t="shared" si="0"/>
        <v>8935.1666666666661</v>
      </c>
      <c r="H4" s="368">
        <f t="shared" si="0"/>
        <v>8935.1666666666661</v>
      </c>
      <c r="I4" s="368">
        <f t="shared" si="0"/>
        <v>8935.1666666666661</v>
      </c>
      <c r="J4" s="368">
        <f t="shared" si="0"/>
        <v>8935.1666666666661</v>
      </c>
      <c r="K4" s="368">
        <f t="shared" si="0"/>
        <v>8935.1666666666661</v>
      </c>
      <c r="L4" s="368">
        <f t="shared" si="0"/>
        <v>8935.1666666666661</v>
      </c>
      <c r="M4" s="368">
        <f t="shared" si="0"/>
        <v>8935.1666666666661</v>
      </c>
      <c r="N4" s="368">
        <f t="shared" si="0"/>
        <v>8935.1666666666661</v>
      </c>
      <c r="O4" s="365">
        <f>'10. melléklet Isaszegi Héts'!C51</f>
        <v>107222</v>
      </c>
      <c r="P4" s="369">
        <f t="shared" ref="P4:P10" si="1">SUM(C4:N4)</f>
        <v>107222.00000000001</v>
      </c>
    </row>
    <row r="5" spans="1:16" x14ac:dyDescent="0.2">
      <c r="A5" s="365"/>
      <c r="B5" s="365" t="s">
        <v>300</v>
      </c>
      <c r="C5" s="370">
        <f t="shared" ref="C5:N5" si="2">$O$5/12</f>
        <v>1401.25</v>
      </c>
      <c r="D5" s="370">
        <f t="shared" si="2"/>
        <v>1401.25</v>
      </c>
      <c r="E5" s="370">
        <f t="shared" si="2"/>
        <v>1401.25</v>
      </c>
      <c r="F5" s="370">
        <f t="shared" si="2"/>
        <v>1401.25</v>
      </c>
      <c r="G5" s="370">
        <f t="shared" si="2"/>
        <v>1401.25</v>
      </c>
      <c r="H5" s="370">
        <f t="shared" si="2"/>
        <v>1401.25</v>
      </c>
      <c r="I5" s="370">
        <f t="shared" si="2"/>
        <v>1401.25</v>
      </c>
      <c r="J5" s="370">
        <f t="shared" si="2"/>
        <v>1401.25</v>
      </c>
      <c r="K5" s="370">
        <f t="shared" si="2"/>
        <v>1401.25</v>
      </c>
      <c r="L5" s="370">
        <f t="shared" si="2"/>
        <v>1401.25</v>
      </c>
      <c r="M5" s="370">
        <f t="shared" si="2"/>
        <v>1401.25</v>
      </c>
      <c r="N5" s="370">
        <f t="shared" si="2"/>
        <v>1401.25</v>
      </c>
      <c r="O5" s="365">
        <f>'10. melléklet Isaszegi Héts'!C52</f>
        <v>16815</v>
      </c>
      <c r="P5" s="369">
        <f t="shared" si="1"/>
        <v>16815</v>
      </c>
    </row>
    <row r="6" spans="1:16" x14ac:dyDescent="0.2">
      <c r="A6" s="365"/>
      <c r="B6" s="365" t="s">
        <v>301</v>
      </c>
      <c r="C6" s="370">
        <f t="shared" ref="C6:N6" si="3">$O$6/12</f>
        <v>892.83333333333337</v>
      </c>
      <c r="D6" s="370">
        <f t="shared" si="3"/>
        <v>892.83333333333337</v>
      </c>
      <c r="E6" s="370">
        <f t="shared" si="3"/>
        <v>892.83333333333337</v>
      </c>
      <c r="F6" s="370">
        <f t="shared" si="3"/>
        <v>892.83333333333337</v>
      </c>
      <c r="G6" s="370">
        <f t="shared" si="3"/>
        <v>892.83333333333337</v>
      </c>
      <c r="H6" s="370">
        <f t="shared" si="3"/>
        <v>892.83333333333337</v>
      </c>
      <c r="I6" s="370">
        <f t="shared" si="3"/>
        <v>892.83333333333337</v>
      </c>
      <c r="J6" s="370">
        <f t="shared" si="3"/>
        <v>892.83333333333337</v>
      </c>
      <c r="K6" s="370">
        <f t="shared" si="3"/>
        <v>892.83333333333337</v>
      </c>
      <c r="L6" s="370">
        <f t="shared" si="3"/>
        <v>892.83333333333337</v>
      </c>
      <c r="M6" s="370">
        <f t="shared" si="3"/>
        <v>892.83333333333337</v>
      </c>
      <c r="N6" s="370">
        <f t="shared" si="3"/>
        <v>892.83333333333337</v>
      </c>
      <c r="O6" s="365">
        <f>'10. melléklet Isaszegi Héts'!C53</f>
        <v>10714</v>
      </c>
      <c r="P6" s="369">
        <f t="shared" si="1"/>
        <v>10714</v>
      </c>
    </row>
    <row r="7" spans="1:16" ht="15" x14ac:dyDescent="0.25">
      <c r="A7" s="365"/>
      <c r="B7" s="367" t="s">
        <v>197</v>
      </c>
      <c r="C7" s="371">
        <f t="shared" ref="C7:O7" si="4">SUM(C4:C6)</f>
        <v>11229.25</v>
      </c>
      <c r="D7" s="371">
        <f t="shared" si="4"/>
        <v>11229.25</v>
      </c>
      <c r="E7" s="371">
        <f t="shared" si="4"/>
        <v>11229.25</v>
      </c>
      <c r="F7" s="371">
        <f t="shared" si="4"/>
        <v>11229.25</v>
      </c>
      <c r="G7" s="371">
        <f t="shared" si="4"/>
        <v>11229.25</v>
      </c>
      <c r="H7" s="371">
        <f t="shared" si="4"/>
        <v>11229.25</v>
      </c>
      <c r="I7" s="371">
        <f t="shared" si="4"/>
        <v>11229.25</v>
      </c>
      <c r="J7" s="371">
        <f t="shared" si="4"/>
        <v>11229.25</v>
      </c>
      <c r="K7" s="371">
        <f t="shared" si="4"/>
        <v>11229.25</v>
      </c>
      <c r="L7" s="371">
        <f t="shared" si="4"/>
        <v>11229.25</v>
      </c>
      <c r="M7" s="371">
        <f t="shared" si="4"/>
        <v>11229.25</v>
      </c>
      <c r="N7" s="371">
        <f t="shared" si="4"/>
        <v>11229.25</v>
      </c>
      <c r="O7" s="371">
        <f t="shared" si="4"/>
        <v>134751</v>
      </c>
      <c r="P7" s="371">
        <f t="shared" si="1"/>
        <v>134751</v>
      </c>
    </row>
    <row r="8" spans="1:16" x14ac:dyDescent="0.2">
      <c r="A8" s="366" t="s">
        <v>213</v>
      </c>
      <c r="B8" s="365" t="s">
        <v>299</v>
      </c>
      <c r="C8" s="368">
        <f t="shared" ref="C8:N8" si="5">$O$8/12</f>
        <v>5238.916666666667</v>
      </c>
      <c r="D8" s="368">
        <f t="shared" si="5"/>
        <v>5238.916666666667</v>
      </c>
      <c r="E8" s="368">
        <f t="shared" si="5"/>
        <v>5238.916666666667</v>
      </c>
      <c r="F8" s="368">
        <f t="shared" si="5"/>
        <v>5238.916666666667</v>
      </c>
      <c r="G8" s="368">
        <f t="shared" si="5"/>
        <v>5238.916666666667</v>
      </c>
      <c r="H8" s="368">
        <f t="shared" si="5"/>
        <v>5238.916666666667</v>
      </c>
      <c r="I8" s="368">
        <f t="shared" si="5"/>
        <v>5238.916666666667</v>
      </c>
      <c r="J8" s="368">
        <f t="shared" si="5"/>
        <v>5238.916666666667</v>
      </c>
      <c r="K8" s="368">
        <f t="shared" si="5"/>
        <v>5238.916666666667</v>
      </c>
      <c r="L8" s="368">
        <f t="shared" si="5"/>
        <v>5238.916666666667</v>
      </c>
      <c r="M8" s="368">
        <f t="shared" si="5"/>
        <v>5238.916666666667</v>
      </c>
      <c r="N8" s="368">
        <f t="shared" si="5"/>
        <v>5238.916666666667</v>
      </c>
      <c r="O8" s="368">
        <f>'11.  melléklet Isaszegi Bóbi'!C51</f>
        <v>62867</v>
      </c>
      <c r="P8" s="369">
        <f t="shared" si="1"/>
        <v>62866.999999999993</v>
      </c>
    </row>
    <row r="9" spans="1:16" x14ac:dyDescent="0.2">
      <c r="A9" s="365"/>
      <c r="B9" s="365" t="s">
        <v>300</v>
      </c>
      <c r="C9" s="370">
        <f t="shared" ref="C9:N9" si="6">$O$9/12</f>
        <v>834.91666666666663</v>
      </c>
      <c r="D9" s="370">
        <f t="shared" si="6"/>
        <v>834.91666666666663</v>
      </c>
      <c r="E9" s="370">
        <f t="shared" si="6"/>
        <v>834.91666666666663</v>
      </c>
      <c r="F9" s="370">
        <f t="shared" si="6"/>
        <v>834.91666666666663</v>
      </c>
      <c r="G9" s="370">
        <f t="shared" si="6"/>
        <v>834.91666666666663</v>
      </c>
      <c r="H9" s="370">
        <f t="shared" si="6"/>
        <v>834.91666666666663</v>
      </c>
      <c r="I9" s="370">
        <f t="shared" si="6"/>
        <v>834.91666666666663</v>
      </c>
      <c r="J9" s="370">
        <f t="shared" si="6"/>
        <v>834.91666666666663</v>
      </c>
      <c r="K9" s="370">
        <f t="shared" si="6"/>
        <v>834.91666666666663</v>
      </c>
      <c r="L9" s="370">
        <f t="shared" si="6"/>
        <v>834.91666666666663</v>
      </c>
      <c r="M9" s="370">
        <f t="shared" si="6"/>
        <v>834.91666666666663</v>
      </c>
      <c r="N9" s="370">
        <f t="shared" si="6"/>
        <v>834.91666666666663</v>
      </c>
      <c r="O9" s="368">
        <f>'11.  melléklet Isaszegi Bóbi'!C52</f>
        <v>10019</v>
      </c>
      <c r="P9" s="369">
        <f t="shared" si="1"/>
        <v>10019</v>
      </c>
    </row>
    <row r="10" spans="1:16" x14ac:dyDescent="0.2">
      <c r="A10" s="365"/>
      <c r="B10" s="365" t="s">
        <v>301</v>
      </c>
      <c r="C10" s="370">
        <f t="shared" ref="C10:N10" si="7">$O$10/12</f>
        <v>503.83333333333331</v>
      </c>
      <c r="D10" s="370">
        <f t="shared" si="7"/>
        <v>503.83333333333331</v>
      </c>
      <c r="E10" s="370">
        <f t="shared" si="7"/>
        <v>503.83333333333331</v>
      </c>
      <c r="F10" s="370">
        <f t="shared" si="7"/>
        <v>503.83333333333331</v>
      </c>
      <c r="G10" s="370">
        <f t="shared" si="7"/>
        <v>503.83333333333331</v>
      </c>
      <c r="H10" s="370">
        <f t="shared" si="7"/>
        <v>503.83333333333331</v>
      </c>
      <c r="I10" s="370">
        <f t="shared" si="7"/>
        <v>503.83333333333331</v>
      </c>
      <c r="J10" s="370">
        <f t="shared" si="7"/>
        <v>503.83333333333331</v>
      </c>
      <c r="K10" s="370">
        <f t="shared" si="7"/>
        <v>503.83333333333331</v>
      </c>
      <c r="L10" s="370">
        <f t="shared" si="7"/>
        <v>503.83333333333331</v>
      </c>
      <c r="M10" s="370">
        <f t="shared" si="7"/>
        <v>503.83333333333331</v>
      </c>
      <c r="N10" s="370">
        <f t="shared" si="7"/>
        <v>503.83333333333331</v>
      </c>
      <c r="O10" s="368">
        <f>'11.  melléklet Isaszegi Bóbi'!C53</f>
        <v>6046</v>
      </c>
      <c r="P10" s="369">
        <f t="shared" si="1"/>
        <v>6045.9999999999991</v>
      </c>
    </row>
    <row r="11" spans="1:16" ht="15" x14ac:dyDescent="0.25">
      <c r="A11" s="365"/>
      <c r="B11" s="367" t="s">
        <v>197</v>
      </c>
      <c r="C11" s="371">
        <f t="shared" ref="C11:P11" si="8">SUM(C8:C10)</f>
        <v>6577.666666666667</v>
      </c>
      <c r="D11" s="371">
        <f t="shared" si="8"/>
        <v>6577.666666666667</v>
      </c>
      <c r="E11" s="371">
        <f t="shared" si="8"/>
        <v>6577.666666666667</v>
      </c>
      <c r="F11" s="371">
        <f t="shared" si="8"/>
        <v>6577.666666666667</v>
      </c>
      <c r="G11" s="371">
        <f t="shared" si="8"/>
        <v>6577.666666666667</v>
      </c>
      <c r="H11" s="371">
        <f t="shared" si="8"/>
        <v>6577.666666666667</v>
      </c>
      <c r="I11" s="371">
        <f t="shared" si="8"/>
        <v>6577.666666666667</v>
      </c>
      <c r="J11" s="371">
        <f t="shared" si="8"/>
        <v>6577.666666666667</v>
      </c>
      <c r="K11" s="371">
        <f t="shared" si="8"/>
        <v>6577.666666666667</v>
      </c>
      <c r="L11" s="371">
        <f t="shared" si="8"/>
        <v>6577.666666666667</v>
      </c>
      <c r="M11" s="371">
        <f t="shared" si="8"/>
        <v>6577.666666666667</v>
      </c>
      <c r="N11" s="371">
        <f t="shared" si="8"/>
        <v>6577.666666666667</v>
      </c>
      <c r="O11" s="371">
        <f t="shared" si="8"/>
        <v>78932</v>
      </c>
      <c r="P11" s="371">
        <f t="shared" si="8"/>
        <v>78932</v>
      </c>
    </row>
    <row r="12" spans="1:16" x14ac:dyDescent="0.2">
      <c r="A12" s="366" t="s">
        <v>302</v>
      </c>
      <c r="B12" s="365" t="s">
        <v>299</v>
      </c>
      <c r="C12" s="370">
        <f t="shared" ref="C12:N12" si="9">$O$12/12</f>
        <v>2833.6666666666665</v>
      </c>
      <c r="D12" s="370">
        <f t="shared" si="9"/>
        <v>2833.6666666666665</v>
      </c>
      <c r="E12" s="370">
        <f t="shared" si="9"/>
        <v>2833.6666666666665</v>
      </c>
      <c r="F12" s="370">
        <f t="shared" si="9"/>
        <v>2833.6666666666665</v>
      </c>
      <c r="G12" s="370">
        <f t="shared" si="9"/>
        <v>2833.6666666666665</v>
      </c>
      <c r="H12" s="370">
        <f t="shared" si="9"/>
        <v>2833.6666666666665</v>
      </c>
      <c r="I12" s="370">
        <f t="shared" si="9"/>
        <v>2833.6666666666665</v>
      </c>
      <c r="J12" s="370">
        <f t="shared" si="9"/>
        <v>2833.6666666666665</v>
      </c>
      <c r="K12" s="370">
        <f t="shared" si="9"/>
        <v>2833.6666666666665</v>
      </c>
      <c r="L12" s="370">
        <f t="shared" si="9"/>
        <v>2833.6666666666665</v>
      </c>
      <c r="M12" s="370">
        <f t="shared" si="9"/>
        <v>2833.6666666666665</v>
      </c>
      <c r="N12" s="370">
        <f t="shared" si="9"/>
        <v>2833.6666666666665</v>
      </c>
      <c r="O12" s="365">
        <f>'12. mell. Isaszegi Humánszol'!C51+'12. mell. Isaszegi Humánszol'!C139</f>
        <v>34004</v>
      </c>
      <c r="P12" s="369">
        <f>SUM(C12:N12)</f>
        <v>34004.000000000007</v>
      </c>
    </row>
    <row r="13" spans="1:16" x14ac:dyDescent="0.2">
      <c r="A13" s="365"/>
      <c r="B13" s="365" t="s">
        <v>300</v>
      </c>
      <c r="C13" s="370">
        <f t="shared" ref="C13:N13" si="10">$O$13/12</f>
        <v>480.83333333333331</v>
      </c>
      <c r="D13" s="370">
        <f t="shared" si="10"/>
        <v>480.83333333333331</v>
      </c>
      <c r="E13" s="370">
        <f t="shared" si="10"/>
        <v>480.83333333333331</v>
      </c>
      <c r="F13" s="370">
        <f t="shared" si="10"/>
        <v>480.83333333333331</v>
      </c>
      <c r="G13" s="370">
        <f t="shared" si="10"/>
        <v>480.83333333333331</v>
      </c>
      <c r="H13" s="370">
        <f t="shared" si="10"/>
        <v>480.83333333333331</v>
      </c>
      <c r="I13" s="370">
        <f t="shared" si="10"/>
        <v>480.83333333333331</v>
      </c>
      <c r="J13" s="370">
        <f t="shared" si="10"/>
        <v>480.83333333333331</v>
      </c>
      <c r="K13" s="370">
        <f t="shared" si="10"/>
        <v>480.83333333333331</v>
      </c>
      <c r="L13" s="370">
        <f t="shared" si="10"/>
        <v>480.83333333333331</v>
      </c>
      <c r="M13" s="370">
        <f t="shared" si="10"/>
        <v>480.83333333333331</v>
      </c>
      <c r="N13" s="370">
        <f t="shared" si="10"/>
        <v>480.83333333333331</v>
      </c>
      <c r="O13" s="365">
        <f>'12. mell. Isaszegi Humánszol'!C52+'12. mell. Isaszegi Humánszol'!C140</f>
        <v>5770</v>
      </c>
      <c r="P13" s="369">
        <f>SUM(C13:N13)</f>
        <v>5769.9999999999991</v>
      </c>
    </row>
    <row r="14" spans="1:16" x14ac:dyDescent="0.2">
      <c r="A14" s="365"/>
      <c r="B14" s="365" t="s">
        <v>301</v>
      </c>
      <c r="C14" s="370">
        <f t="shared" ref="C14:N14" si="11">$O$14/12</f>
        <v>569.08333333333337</v>
      </c>
      <c r="D14" s="370">
        <f t="shared" si="11"/>
        <v>569.08333333333337</v>
      </c>
      <c r="E14" s="370">
        <f t="shared" si="11"/>
        <v>569.08333333333337</v>
      </c>
      <c r="F14" s="370">
        <f t="shared" si="11"/>
        <v>569.08333333333337</v>
      </c>
      <c r="G14" s="370">
        <f t="shared" si="11"/>
        <v>569.08333333333337</v>
      </c>
      <c r="H14" s="370">
        <f t="shared" si="11"/>
        <v>569.08333333333337</v>
      </c>
      <c r="I14" s="370">
        <f t="shared" si="11"/>
        <v>569.08333333333337</v>
      </c>
      <c r="J14" s="370">
        <f t="shared" si="11"/>
        <v>569.08333333333337</v>
      </c>
      <c r="K14" s="370">
        <f t="shared" si="11"/>
        <v>569.08333333333337</v>
      </c>
      <c r="L14" s="370">
        <f t="shared" si="11"/>
        <v>569.08333333333337</v>
      </c>
      <c r="M14" s="370">
        <f t="shared" si="11"/>
        <v>569.08333333333337</v>
      </c>
      <c r="N14" s="370">
        <f t="shared" si="11"/>
        <v>569.08333333333337</v>
      </c>
      <c r="O14" s="365">
        <f>'12. mell. Isaszegi Humánszol'!C53+'12. mell. Isaszegi Humánszol'!C141</f>
        <v>6829</v>
      </c>
      <c r="P14" s="369">
        <f>SUM(C14:N14)</f>
        <v>6828.9999999999991</v>
      </c>
    </row>
    <row r="15" spans="1:16" s="364" customFormat="1" ht="15" x14ac:dyDescent="0.25">
      <c r="A15" s="366"/>
      <c r="B15" s="367" t="s">
        <v>197</v>
      </c>
      <c r="C15" s="371">
        <f t="shared" ref="C15:P15" si="12">SUM(C12:C14)</f>
        <v>3883.5833333333335</v>
      </c>
      <c r="D15" s="371">
        <f t="shared" si="12"/>
        <v>3883.5833333333335</v>
      </c>
      <c r="E15" s="371">
        <f t="shared" si="12"/>
        <v>3883.5833333333335</v>
      </c>
      <c r="F15" s="371">
        <f t="shared" si="12"/>
        <v>3883.5833333333335</v>
      </c>
      <c r="G15" s="371">
        <f t="shared" si="12"/>
        <v>3883.5833333333335</v>
      </c>
      <c r="H15" s="371">
        <f t="shared" si="12"/>
        <v>3883.5833333333335</v>
      </c>
      <c r="I15" s="371">
        <f t="shared" si="12"/>
        <v>3883.5833333333335</v>
      </c>
      <c r="J15" s="371">
        <f t="shared" si="12"/>
        <v>3883.5833333333335</v>
      </c>
      <c r="K15" s="371">
        <f t="shared" si="12"/>
        <v>3883.5833333333335</v>
      </c>
      <c r="L15" s="371">
        <f t="shared" si="12"/>
        <v>3883.5833333333335</v>
      </c>
      <c r="M15" s="371">
        <f t="shared" si="12"/>
        <v>3883.5833333333335</v>
      </c>
      <c r="N15" s="371">
        <f t="shared" si="12"/>
        <v>3883.5833333333335</v>
      </c>
      <c r="O15" s="367">
        <f t="shared" si="12"/>
        <v>46603</v>
      </c>
      <c r="P15" s="371">
        <f t="shared" si="12"/>
        <v>46603.000000000007</v>
      </c>
    </row>
    <row r="16" spans="1:16" x14ac:dyDescent="0.2">
      <c r="A16" s="366" t="s">
        <v>303</v>
      </c>
      <c r="B16" s="365" t="s">
        <v>299</v>
      </c>
      <c r="C16" s="370">
        <f t="shared" ref="C16:N16" si="13">$O$16/12</f>
        <v>2426.5</v>
      </c>
      <c r="D16" s="370">
        <f t="shared" si="13"/>
        <v>2426.5</v>
      </c>
      <c r="E16" s="370">
        <f t="shared" si="13"/>
        <v>2426.5</v>
      </c>
      <c r="F16" s="370">
        <f t="shared" si="13"/>
        <v>2426.5</v>
      </c>
      <c r="G16" s="370">
        <f t="shared" si="13"/>
        <v>2426.5</v>
      </c>
      <c r="H16" s="370">
        <f t="shared" si="13"/>
        <v>2426.5</v>
      </c>
      <c r="I16" s="370">
        <f t="shared" si="13"/>
        <v>2426.5</v>
      </c>
      <c r="J16" s="370">
        <f t="shared" si="13"/>
        <v>2426.5</v>
      </c>
      <c r="K16" s="370">
        <f t="shared" si="13"/>
        <v>2426.5</v>
      </c>
      <c r="L16" s="370">
        <f t="shared" si="13"/>
        <v>2426.5</v>
      </c>
      <c r="M16" s="370">
        <f t="shared" si="13"/>
        <v>2426.5</v>
      </c>
      <c r="N16" s="370">
        <f t="shared" si="13"/>
        <v>2426.5</v>
      </c>
      <c r="O16" s="365">
        <f>'13.  mellékletMűvelődési ház'!C51</f>
        <v>29118</v>
      </c>
      <c r="P16" s="369">
        <f>SUM(C16:N16)</f>
        <v>29118</v>
      </c>
    </row>
    <row r="17" spans="1:16" x14ac:dyDescent="0.2">
      <c r="A17" s="365"/>
      <c r="B17" s="365" t="s">
        <v>300</v>
      </c>
      <c r="C17" s="370">
        <f t="shared" ref="C17:N17" si="14">$O$17/12</f>
        <v>320.41666666666669</v>
      </c>
      <c r="D17" s="370">
        <f t="shared" si="14"/>
        <v>320.41666666666669</v>
      </c>
      <c r="E17" s="370">
        <f t="shared" si="14"/>
        <v>320.41666666666669</v>
      </c>
      <c r="F17" s="370">
        <f t="shared" si="14"/>
        <v>320.41666666666669</v>
      </c>
      <c r="G17" s="370">
        <f t="shared" si="14"/>
        <v>320.41666666666669</v>
      </c>
      <c r="H17" s="370">
        <f t="shared" si="14"/>
        <v>320.41666666666669</v>
      </c>
      <c r="I17" s="370">
        <f t="shared" si="14"/>
        <v>320.41666666666669</v>
      </c>
      <c r="J17" s="370">
        <f t="shared" si="14"/>
        <v>320.41666666666669</v>
      </c>
      <c r="K17" s="370">
        <f t="shared" si="14"/>
        <v>320.41666666666669</v>
      </c>
      <c r="L17" s="370">
        <f t="shared" si="14"/>
        <v>320.41666666666669</v>
      </c>
      <c r="M17" s="370">
        <f t="shared" si="14"/>
        <v>320.41666666666669</v>
      </c>
      <c r="N17" s="370">
        <f t="shared" si="14"/>
        <v>320.41666666666669</v>
      </c>
      <c r="O17" s="365">
        <f>'13.  mellékletMűvelődési ház'!C52</f>
        <v>3845</v>
      </c>
      <c r="P17" s="369">
        <f>SUM(C17:N17)</f>
        <v>3844.9999999999995</v>
      </c>
    </row>
    <row r="18" spans="1:16" x14ac:dyDescent="0.2">
      <c r="A18" s="365"/>
      <c r="B18" s="365" t="s">
        <v>301</v>
      </c>
      <c r="C18" s="370">
        <f t="shared" ref="C18:N18" si="15">$O$18/12</f>
        <v>2144.5833333333335</v>
      </c>
      <c r="D18" s="370">
        <f t="shared" si="15"/>
        <v>2144.5833333333335</v>
      </c>
      <c r="E18" s="370">
        <f t="shared" si="15"/>
        <v>2144.5833333333335</v>
      </c>
      <c r="F18" s="370">
        <f t="shared" si="15"/>
        <v>2144.5833333333335</v>
      </c>
      <c r="G18" s="370">
        <f t="shared" si="15"/>
        <v>2144.5833333333335</v>
      </c>
      <c r="H18" s="370">
        <f t="shared" si="15"/>
        <v>2144.5833333333335</v>
      </c>
      <c r="I18" s="370">
        <f t="shared" si="15"/>
        <v>2144.5833333333335</v>
      </c>
      <c r="J18" s="370">
        <f t="shared" si="15"/>
        <v>2144.5833333333335</v>
      </c>
      <c r="K18" s="370">
        <f t="shared" si="15"/>
        <v>2144.5833333333335</v>
      </c>
      <c r="L18" s="370">
        <f t="shared" si="15"/>
        <v>2144.5833333333335</v>
      </c>
      <c r="M18" s="370">
        <f t="shared" si="15"/>
        <v>2144.5833333333335</v>
      </c>
      <c r="N18" s="370">
        <f t="shared" si="15"/>
        <v>2144.5833333333335</v>
      </c>
      <c r="O18" s="365">
        <f>'13.  mellékletMűvelődési ház'!C53</f>
        <v>25735</v>
      </c>
      <c r="P18" s="369">
        <f>SUM(C18:N18)</f>
        <v>25734.999999999996</v>
      </c>
    </row>
    <row r="19" spans="1:16" ht="15" x14ac:dyDescent="0.25">
      <c r="A19" s="366"/>
      <c r="B19" s="367" t="s">
        <v>197</v>
      </c>
      <c r="C19" s="371">
        <f t="shared" ref="C19:P19" si="16">SUM(C16:C18)</f>
        <v>4891.5</v>
      </c>
      <c r="D19" s="371">
        <f t="shared" si="16"/>
        <v>4891.5</v>
      </c>
      <c r="E19" s="371">
        <f t="shared" si="16"/>
        <v>4891.5</v>
      </c>
      <c r="F19" s="371">
        <f t="shared" si="16"/>
        <v>4891.5</v>
      </c>
      <c r="G19" s="371">
        <f t="shared" si="16"/>
        <v>4891.5</v>
      </c>
      <c r="H19" s="371">
        <f t="shared" si="16"/>
        <v>4891.5</v>
      </c>
      <c r="I19" s="371">
        <f t="shared" si="16"/>
        <v>4891.5</v>
      </c>
      <c r="J19" s="371">
        <f t="shared" si="16"/>
        <v>4891.5</v>
      </c>
      <c r="K19" s="371">
        <f t="shared" si="16"/>
        <v>4891.5</v>
      </c>
      <c r="L19" s="371">
        <f t="shared" si="16"/>
        <v>4891.5</v>
      </c>
      <c r="M19" s="371">
        <f t="shared" si="16"/>
        <v>4891.5</v>
      </c>
      <c r="N19" s="371">
        <f t="shared" si="16"/>
        <v>4891.5</v>
      </c>
      <c r="O19" s="367">
        <f t="shared" si="16"/>
        <v>58698</v>
      </c>
      <c r="P19" s="371">
        <f t="shared" si="16"/>
        <v>58698</v>
      </c>
    </row>
    <row r="20" spans="1:16" x14ac:dyDescent="0.2">
      <c r="A20" s="366" t="s">
        <v>272</v>
      </c>
      <c r="B20" s="365" t="s">
        <v>299</v>
      </c>
      <c r="C20" s="370">
        <f t="shared" ref="C20:N20" si="17">$O$20/12</f>
        <v>6349.083333333333</v>
      </c>
      <c r="D20" s="370">
        <f t="shared" si="17"/>
        <v>6349.083333333333</v>
      </c>
      <c r="E20" s="370">
        <f t="shared" si="17"/>
        <v>6349.083333333333</v>
      </c>
      <c r="F20" s="370">
        <f t="shared" si="17"/>
        <v>6349.083333333333</v>
      </c>
      <c r="G20" s="370">
        <f t="shared" si="17"/>
        <v>6349.083333333333</v>
      </c>
      <c r="H20" s="370">
        <f t="shared" si="17"/>
        <v>6349.083333333333</v>
      </c>
      <c r="I20" s="370">
        <f t="shared" si="17"/>
        <v>6349.083333333333</v>
      </c>
      <c r="J20" s="370">
        <f t="shared" si="17"/>
        <v>6349.083333333333</v>
      </c>
      <c r="K20" s="370">
        <f t="shared" si="17"/>
        <v>6349.083333333333</v>
      </c>
      <c r="L20" s="370">
        <f t="shared" si="17"/>
        <v>6349.083333333333</v>
      </c>
      <c r="M20" s="370">
        <f t="shared" si="17"/>
        <v>6349.083333333333</v>
      </c>
      <c r="N20" s="370">
        <f t="shared" si="17"/>
        <v>6349.083333333333</v>
      </c>
      <c r="O20" s="372">
        <f>'15.melléklet IVÜSZ'!C51</f>
        <v>76189</v>
      </c>
      <c r="P20" s="369">
        <f>SUM(C20:N20)</f>
        <v>76189</v>
      </c>
    </row>
    <row r="21" spans="1:16" x14ac:dyDescent="0.2">
      <c r="A21" s="366"/>
      <c r="B21" s="365" t="s">
        <v>300</v>
      </c>
      <c r="C21" s="370">
        <f t="shared" ref="C21:N21" si="18">$O$21/12</f>
        <v>995.75</v>
      </c>
      <c r="D21" s="370">
        <f t="shared" si="18"/>
        <v>995.75</v>
      </c>
      <c r="E21" s="370">
        <f t="shared" si="18"/>
        <v>995.75</v>
      </c>
      <c r="F21" s="370">
        <f t="shared" si="18"/>
        <v>995.75</v>
      </c>
      <c r="G21" s="370">
        <f t="shared" si="18"/>
        <v>995.75</v>
      </c>
      <c r="H21" s="370">
        <f t="shared" si="18"/>
        <v>995.75</v>
      </c>
      <c r="I21" s="370">
        <f t="shared" si="18"/>
        <v>995.75</v>
      </c>
      <c r="J21" s="370">
        <f t="shared" si="18"/>
        <v>995.75</v>
      </c>
      <c r="K21" s="370">
        <f t="shared" si="18"/>
        <v>995.75</v>
      </c>
      <c r="L21" s="370">
        <f t="shared" si="18"/>
        <v>995.75</v>
      </c>
      <c r="M21" s="370">
        <f t="shared" si="18"/>
        <v>995.75</v>
      </c>
      <c r="N21" s="370">
        <f t="shared" si="18"/>
        <v>995.75</v>
      </c>
      <c r="O21" s="372">
        <f>'15.melléklet IVÜSZ'!C52</f>
        <v>11949</v>
      </c>
      <c r="P21" s="369">
        <f>SUM(C21:N21)</f>
        <v>11949</v>
      </c>
    </row>
    <row r="22" spans="1:16" x14ac:dyDescent="0.2">
      <c r="A22" s="366"/>
      <c r="B22" s="365" t="s">
        <v>304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2">
        <f>'15.melléklet IVÜSZ'!C56</f>
        <v>0</v>
      </c>
      <c r="P22" s="369">
        <f>SUM(C22:N22)</f>
        <v>0</v>
      </c>
    </row>
    <row r="23" spans="1:16" x14ac:dyDescent="0.2">
      <c r="A23" s="366"/>
      <c r="B23" s="365" t="s">
        <v>301</v>
      </c>
      <c r="C23" s="370">
        <f t="shared" ref="C23:N23" si="19">$O$23/12</f>
        <v>5266</v>
      </c>
      <c r="D23" s="370">
        <f t="shared" si="19"/>
        <v>5266</v>
      </c>
      <c r="E23" s="370">
        <f t="shared" si="19"/>
        <v>5266</v>
      </c>
      <c r="F23" s="370">
        <f t="shared" si="19"/>
        <v>5266</v>
      </c>
      <c r="G23" s="370">
        <f t="shared" si="19"/>
        <v>5266</v>
      </c>
      <c r="H23" s="370">
        <f t="shared" si="19"/>
        <v>5266</v>
      </c>
      <c r="I23" s="370">
        <f t="shared" si="19"/>
        <v>5266</v>
      </c>
      <c r="J23" s="370">
        <f t="shared" si="19"/>
        <v>5266</v>
      </c>
      <c r="K23" s="370">
        <f t="shared" si="19"/>
        <v>5266</v>
      </c>
      <c r="L23" s="370">
        <f t="shared" si="19"/>
        <v>5266</v>
      </c>
      <c r="M23" s="370">
        <f t="shared" si="19"/>
        <v>5266</v>
      </c>
      <c r="N23" s="370">
        <f t="shared" si="19"/>
        <v>5266</v>
      </c>
      <c r="O23" s="372">
        <f>'15.melléklet IVÜSZ'!C53</f>
        <v>63192</v>
      </c>
      <c r="P23" s="369">
        <f>SUM(C23:N23)</f>
        <v>63192</v>
      </c>
    </row>
    <row r="24" spans="1:16" ht="15" x14ac:dyDescent="0.25">
      <c r="A24" s="366"/>
      <c r="B24" s="367" t="s">
        <v>197</v>
      </c>
      <c r="C24" s="371">
        <f t="shared" ref="C24:P24" si="20">SUM(C20:C23)</f>
        <v>12610.833333333332</v>
      </c>
      <c r="D24" s="371">
        <f t="shared" si="20"/>
        <v>12610.833333333332</v>
      </c>
      <c r="E24" s="371">
        <f t="shared" si="20"/>
        <v>12610.833333333332</v>
      </c>
      <c r="F24" s="371">
        <f t="shared" si="20"/>
        <v>12610.833333333332</v>
      </c>
      <c r="G24" s="371">
        <f t="shared" si="20"/>
        <v>12610.833333333332</v>
      </c>
      <c r="H24" s="371">
        <f t="shared" si="20"/>
        <v>12610.833333333332</v>
      </c>
      <c r="I24" s="371">
        <f t="shared" si="20"/>
        <v>12610.833333333332</v>
      </c>
      <c r="J24" s="371">
        <f t="shared" si="20"/>
        <v>12610.833333333332</v>
      </c>
      <c r="K24" s="371">
        <f t="shared" si="20"/>
        <v>12610.833333333332</v>
      </c>
      <c r="L24" s="371">
        <f t="shared" si="20"/>
        <v>12610.833333333332</v>
      </c>
      <c r="M24" s="371">
        <f t="shared" si="20"/>
        <v>12610.833333333332</v>
      </c>
      <c r="N24" s="371">
        <f t="shared" si="20"/>
        <v>12610.833333333332</v>
      </c>
      <c r="O24" s="371">
        <f t="shared" si="20"/>
        <v>151330</v>
      </c>
      <c r="P24" s="371">
        <f t="shared" si="20"/>
        <v>151330</v>
      </c>
    </row>
    <row r="25" spans="1:16" x14ac:dyDescent="0.2">
      <c r="A25" s="366" t="s">
        <v>305</v>
      </c>
      <c r="B25" s="365" t="s">
        <v>299</v>
      </c>
      <c r="C25" s="370">
        <f t="shared" ref="C25:N25" si="21">$O$25/12</f>
        <v>841.91666666666663</v>
      </c>
      <c r="D25" s="370">
        <f t="shared" si="21"/>
        <v>841.91666666666663</v>
      </c>
      <c r="E25" s="370">
        <f t="shared" si="21"/>
        <v>841.91666666666663</v>
      </c>
      <c r="F25" s="370">
        <f t="shared" si="21"/>
        <v>841.91666666666663</v>
      </c>
      <c r="G25" s="370">
        <f t="shared" si="21"/>
        <v>841.91666666666663</v>
      </c>
      <c r="H25" s="370">
        <f t="shared" si="21"/>
        <v>841.91666666666663</v>
      </c>
      <c r="I25" s="370">
        <f t="shared" si="21"/>
        <v>841.91666666666663</v>
      </c>
      <c r="J25" s="370">
        <f t="shared" si="21"/>
        <v>841.91666666666663</v>
      </c>
      <c r="K25" s="370">
        <f t="shared" si="21"/>
        <v>841.91666666666663</v>
      </c>
      <c r="L25" s="370">
        <f t="shared" si="21"/>
        <v>841.91666666666663</v>
      </c>
      <c r="M25" s="370">
        <f t="shared" si="21"/>
        <v>841.91666666666663</v>
      </c>
      <c r="N25" s="370">
        <f t="shared" si="21"/>
        <v>841.91666666666663</v>
      </c>
      <c r="O25" s="372">
        <f>'14. melléklet Könyvtár'!C51</f>
        <v>10103</v>
      </c>
      <c r="P25" s="369">
        <f>SUM(C25:N25)</f>
        <v>10103</v>
      </c>
    </row>
    <row r="26" spans="1:16" x14ac:dyDescent="0.2">
      <c r="A26" s="365"/>
      <c r="B26" s="365" t="s">
        <v>300</v>
      </c>
      <c r="C26" s="370">
        <f t="shared" ref="C26:N26" si="22">$O$26/12</f>
        <v>134</v>
      </c>
      <c r="D26" s="370">
        <f t="shared" si="22"/>
        <v>134</v>
      </c>
      <c r="E26" s="370">
        <f t="shared" si="22"/>
        <v>134</v>
      </c>
      <c r="F26" s="370">
        <f t="shared" si="22"/>
        <v>134</v>
      </c>
      <c r="G26" s="370">
        <f t="shared" si="22"/>
        <v>134</v>
      </c>
      <c r="H26" s="370">
        <f t="shared" si="22"/>
        <v>134</v>
      </c>
      <c r="I26" s="370">
        <f t="shared" si="22"/>
        <v>134</v>
      </c>
      <c r="J26" s="370">
        <f t="shared" si="22"/>
        <v>134</v>
      </c>
      <c r="K26" s="370">
        <f t="shared" si="22"/>
        <v>134</v>
      </c>
      <c r="L26" s="370">
        <f t="shared" si="22"/>
        <v>134</v>
      </c>
      <c r="M26" s="370">
        <f t="shared" si="22"/>
        <v>134</v>
      </c>
      <c r="N26" s="370">
        <f t="shared" si="22"/>
        <v>134</v>
      </c>
      <c r="O26" s="372">
        <f>'14. melléklet Könyvtár'!C52</f>
        <v>1608</v>
      </c>
      <c r="P26" s="369">
        <f>SUM(C26:N26)</f>
        <v>1608</v>
      </c>
    </row>
    <row r="27" spans="1:16" x14ac:dyDescent="0.2">
      <c r="A27" s="365"/>
      <c r="B27" s="365" t="s">
        <v>301</v>
      </c>
      <c r="C27" s="370">
        <f t="shared" ref="C27:N27" si="23">$O$27/12</f>
        <v>594.91666666666663</v>
      </c>
      <c r="D27" s="370">
        <f t="shared" si="23"/>
        <v>594.91666666666663</v>
      </c>
      <c r="E27" s="370">
        <f t="shared" si="23"/>
        <v>594.91666666666663</v>
      </c>
      <c r="F27" s="370">
        <f t="shared" si="23"/>
        <v>594.91666666666663</v>
      </c>
      <c r="G27" s="370">
        <f t="shared" si="23"/>
        <v>594.91666666666663</v>
      </c>
      <c r="H27" s="370">
        <f t="shared" si="23"/>
        <v>594.91666666666663</v>
      </c>
      <c r="I27" s="370">
        <f t="shared" si="23"/>
        <v>594.91666666666663</v>
      </c>
      <c r="J27" s="370">
        <f t="shared" si="23"/>
        <v>594.91666666666663</v>
      </c>
      <c r="K27" s="370">
        <f t="shared" si="23"/>
        <v>594.91666666666663</v>
      </c>
      <c r="L27" s="370">
        <f t="shared" si="23"/>
        <v>594.91666666666663</v>
      </c>
      <c r="M27" s="370">
        <f t="shared" si="23"/>
        <v>594.91666666666663</v>
      </c>
      <c r="N27" s="370">
        <f t="shared" si="23"/>
        <v>594.91666666666663</v>
      </c>
      <c r="O27" s="373">
        <f>'14. melléklet Könyvtár'!C53</f>
        <v>7139</v>
      </c>
      <c r="P27" s="369">
        <f>SUM(C27:N27)</f>
        <v>7139.0000000000009</v>
      </c>
    </row>
    <row r="28" spans="1:16" x14ac:dyDescent="0.2">
      <c r="A28" s="365"/>
      <c r="B28" s="365" t="s">
        <v>306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74">
        <f>'14. melléklet Könyvtár'!C66</f>
        <v>0</v>
      </c>
      <c r="P28" s="369">
        <f>SUM(C28:N28)</f>
        <v>0</v>
      </c>
    </row>
    <row r="29" spans="1:16" ht="15" x14ac:dyDescent="0.25">
      <c r="A29" s="366"/>
      <c r="B29" s="367" t="s">
        <v>197</v>
      </c>
      <c r="C29" s="371">
        <f>SUM(C25:C28)</f>
        <v>1570.8333333333333</v>
      </c>
      <c r="D29" s="371">
        <f t="shared" ref="D29:P29" si="24">SUM(D25:D28)</f>
        <v>1570.8333333333333</v>
      </c>
      <c r="E29" s="371">
        <f t="shared" si="24"/>
        <v>1570.8333333333333</v>
      </c>
      <c r="F29" s="371">
        <f t="shared" si="24"/>
        <v>1570.8333333333333</v>
      </c>
      <c r="G29" s="371">
        <f t="shared" si="24"/>
        <v>1570.8333333333333</v>
      </c>
      <c r="H29" s="371">
        <f t="shared" si="24"/>
        <v>1570.8333333333333</v>
      </c>
      <c r="I29" s="371">
        <f t="shared" si="24"/>
        <v>1570.8333333333333</v>
      </c>
      <c r="J29" s="371">
        <f t="shared" si="24"/>
        <v>1570.8333333333333</v>
      </c>
      <c r="K29" s="371">
        <f t="shared" si="24"/>
        <v>1570.8333333333333</v>
      </c>
      <c r="L29" s="371">
        <f t="shared" si="24"/>
        <v>1570.8333333333333</v>
      </c>
      <c r="M29" s="371">
        <f t="shared" si="24"/>
        <v>1570.8333333333333</v>
      </c>
      <c r="N29" s="371">
        <f t="shared" si="24"/>
        <v>1570.8333333333333</v>
      </c>
      <c r="O29" s="367">
        <f t="shared" si="24"/>
        <v>18850</v>
      </c>
      <c r="P29" s="371">
        <f t="shared" si="24"/>
        <v>18850</v>
      </c>
    </row>
    <row r="30" spans="1:16" x14ac:dyDescent="0.2">
      <c r="A30" s="366" t="s">
        <v>387</v>
      </c>
      <c r="B30" s="365" t="s">
        <v>299</v>
      </c>
      <c r="C30" s="370">
        <f>$O$30/12</f>
        <v>2190.75</v>
      </c>
      <c r="D30" s="370">
        <f t="shared" ref="D30:N30" si="25">$O$30/12</f>
        <v>2190.75</v>
      </c>
      <c r="E30" s="370">
        <f t="shared" si="25"/>
        <v>2190.75</v>
      </c>
      <c r="F30" s="370">
        <f t="shared" si="25"/>
        <v>2190.75</v>
      </c>
      <c r="G30" s="370">
        <f t="shared" si="25"/>
        <v>2190.75</v>
      </c>
      <c r="H30" s="370">
        <f t="shared" si="25"/>
        <v>2190.75</v>
      </c>
      <c r="I30" s="370">
        <f t="shared" si="25"/>
        <v>2190.75</v>
      </c>
      <c r="J30" s="370">
        <f t="shared" si="25"/>
        <v>2190.75</v>
      </c>
      <c r="K30" s="370">
        <f t="shared" si="25"/>
        <v>2190.75</v>
      </c>
      <c r="L30" s="370">
        <f t="shared" si="25"/>
        <v>2190.75</v>
      </c>
      <c r="M30" s="370">
        <f t="shared" si="25"/>
        <v>2190.75</v>
      </c>
      <c r="N30" s="370">
        <f t="shared" si="25"/>
        <v>2190.75</v>
      </c>
      <c r="O30" s="372">
        <f>'16. melléklet Bölcsőde'!C51</f>
        <v>26289</v>
      </c>
      <c r="P30" s="369">
        <f>SUM(C30:N30)</f>
        <v>26289</v>
      </c>
    </row>
    <row r="31" spans="1:16" x14ac:dyDescent="0.2">
      <c r="A31" s="365"/>
      <c r="B31" s="365" t="s">
        <v>300</v>
      </c>
      <c r="C31" s="370">
        <f>$O$31/12</f>
        <v>356.91666666666669</v>
      </c>
      <c r="D31" s="370">
        <f t="shared" ref="D31:N31" si="26">$O$31/12</f>
        <v>356.91666666666669</v>
      </c>
      <c r="E31" s="370">
        <f t="shared" si="26"/>
        <v>356.91666666666669</v>
      </c>
      <c r="F31" s="370">
        <f t="shared" si="26"/>
        <v>356.91666666666669</v>
      </c>
      <c r="G31" s="370">
        <f t="shared" si="26"/>
        <v>356.91666666666669</v>
      </c>
      <c r="H31" s="370">
        <f t="shared" si="26"/>
        <v>356.91666666666669</v>
      </c>
      <c r="I31" s="370">
        <f t="shared" si="26"/>
        <v>356.91666666666669</v>
      </c>
      <c r="J31" s="370">
        <f t="shared" si="26"/>
        <v>356.91666666666669</v>
      </c>
      <c r="K31" s="370">
        <f t="shared" si="26"/>
        <v>356.91666666666669</v>
      </c>
      <c r="L31" s="370">
        <f t="shared" si="26"/>
        <v>356.91666666666669</v>
      </c>
      <c r="M31" s="370">
        <f t="shared" si="26"/>
        <v>356.91666666666669</v>
      </c>
      <c r="N31" s="370">
        <f t="shared" si="26"/>
        <v>356.91666666666669</v>
      </c>
      <c r="O31" s="372">
        <f>'16. melléklet Bölcsőde'!C52</f>
        <v>4283</v>
      </c>
      <c r="P31" s="369">
        <f>SUM(C31:N31)</f>
        <v>4282.9999999999991</v>
      </c>
    </row>
    <row r="32" spans="1:16" x14ac:dyDescent="0.2">
      <c r="A32" s="365"/>
      <c r="B32" s="365" t="s">
        <v>301</v>
      </c>
      <c r="C32" s="370">
        <f>$O$32/12</f>
        <v>286.66666666666669</v>
      </c>
      <c r="D32" s="370">
        <f t="shared" ref="D32:N32" si="27">$O$32/12</f>
        <v>286.66666666666669</v>
      </c>
      <c r="E32" s="370">
        <f t="shared" si="27"/>
        <v>286.66666666666669</v>
      </c>
      <c r="F32" s="370">
        <f t="shared" si="27"/>
        <v>286.66666666666669</v>
      </c>
      <c r="G32" s="370">
        <f t="shared" si="27"/>
        <v>286.66666666666669</v>
      </c>
      <c r="H32" s="370">
        <f t="shared" si="27"/>
        <v>286.66666666666669</v>
      </c>
      <c r="I32" s="370">
        <f t="shared" si="27"/>
        <v>286.66666666666669</v>
      </c>
      <c r="J32" s="370">
        <f t="shared" si="27"/>
        <v>286.66666666666669</v>
      </c>
      <c r="K32" s="370">
        <f t="shared" si="27"/>
        <v>286.66666666666669</v>
      </c>
      <c r="L32" s="370">
        <f t="shared" si="27"/>
        <v>286.66666666666669</v>
      </c>
      <c r="M32" s="370">
        <f t="shared" si="27"/>
        <v>286.66666666666669</v>
      </c>
      <c r="N32" s="370">
        <f t="shared" si="27"/>
        <v>286.66666666666669</v>
      </c>
      <c r="O32" s="372">
        <f>'16. melléklet Bölcsőde'!C53</f>
        <v>3440</v>
      </c>
      <c r="P32" s="369">
        <f>SUM(C32:N32)</f>
        <v>3439.9999999999995</v>
      </c>
    </row>
    <row r="33" spans="1:18" x14ac:dyDescent="0.2">
      <c r="A33" s="365"/>
      <c r="B33" s="365" t="s">
        <v>306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74">
        <f>'16. melléklet Bölcsőde'!C66</f>
        <v>0</v>
      </c>
      <c r="P33" s="369">
        <f>SUM(C33:N33)</f>
        <v>0</v>
      </c>
    </row>
    <row r="34" spans="1:18" ht="15" x14ac:dyDescent="0.25">
      <c r="A34" s="366"/>
      <c r="B34" s="367" t="s">
        <v>197</v>
      </c>
      <c r="C34" s="371">
        <f t="shared" ref="C34:P34" si="28">SUM(C30:C33)</f>
        <v>2834.333333333333</v>
      </c>
      <c r="D34" s="371">
        <f t="shared" si="28"/>
        <v>2834.333333333333</v>
      </c>
      <c r="E34" s="371">
        <f t="shared" si="28"/>
        <v>2834.333333333333</v>
      </c>
      <c r="F34" s="371">
        <f t="shared" si="28"/>
        <v>2834.333333333333</v>
      </c>
      <c r="G34" s="371">
        <f t="shared" si="28"/>
        <v>2834.333333333333</v>
      </c>
      <c r="H34" s="371">
        <f t="shared" si="28"/>
        <v>2834.333333333333</v>
      </c>
      <c r="I34" s="371">
        <f t="shared" si="28"/>
        <v>2834.333333333333</v>
      </c>
      <c r="J34" s="371">
        <f t="shared" si="28"/>
        <v>2834.333333333333</v>
      </c>
      <c r="K34" s="371">
        <f t="shared" si="28"/>
        <v>2834.333333333333</v>
      </c>
      <c r="L34" s="371">
        <f t="shared" si="28"/>
        <v>2834.333333333333</v>
      </c>
      <c r="M34" s="371">
        <f t="shared" si="28"/>
        <v>2834.333333333333</v>
      </c>
      <c r="N34" s="371">
        <f t="shared" si="28"/>
        <v>2834.333333333333</v>
      </c>
      <c r="O34" s="367">
        <f>SUM(O30:O33)</f>
        <v>34012</v>
      </c>
      <c r="P34" s="371">
        <f t="shared" si="28"/>
        <v>34012</v>
      </c>
    </row>
    <row r="35" spans="1:18" ht="15.75" x14ac:dyDescent="0.25">
      <c r="A35" s="375" t="s">
        <v>307</v>
      </c>
      <c r="B35" s="375"/>
      <c r="C35" s="376">
        <f>C7+C15+C19+C29+C11+C24+C34</f>
        <v>43598.000000000007</v>
      </c>
      <c r="D35" s="376">
        <f t="shared" ref="D35:N35" si="29">D7+D15+D19+D29+D11+D24+D34</f>
        <v>43598.000000000007</v>
      </c>
      <c r="E35" s="376">
        <f t="shared" si="29"/>
        <v>43598.000000000007</v>
      </c>
      <c r="F35" s="376">
        <f t="shared" si="29"/>
        <v>43598.000000000007</v>
      </c>
      <c r="G35" s="376">
        <f t="shared" si="29"/>
        <v>43598.000000000007</v>
      </c>
      <c r="H35" s="376">
        <f t="shared" si="29"/>
        <v>43598.000000000007</v>
      </c>
      <c r="I35" s="376">
        <f t="shared" si="29"/>
        <v>43598.000000000007</v>
      </c>
      <c r="J35" s="376">
        <f t="shared" si="29"/>
        <v>43598.000000000007</v>
      </c>
      <c r="K35" s="376">
        <f t="shared" si="29"/>
        <v>43598.000000000007</v>
      </c>
      <c r="L35" s="376">
        <f t="shared" si="29"/>
        <v>43598.000000000007</v>
      </c>
      <c r="M35" s="376">
        <f t="shared" si="29"/>
        <v>43598.000000000007</v>
      </c>
      <c r="N35" s="376">
        <f t="shared" si="29"/>
        <v>43598.000000000007</v>
      </c>
      <c r="O35" s="376">
        <f>O7+O15+O19+O29+O11+O24+O34</f>
        <v>523176</v>
      </c>
      <c r="P35" s="376">
        <f>SUM(C35:N35)</f>
        <v>523176.00000000006</v>
      </c>
    </row>
    <row r="36" spans="1:18" x14ac:dyDescent="0.2">
      <c r="A36" s="366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9">
        <v>0</v>
      </c>
    </row>
    <row r="37" spans="1:18" x14ac:dyDescent="0.2">
      <c r="A37" s="377" t="s">
        <v>308</v>
      </c>
      <c r="B37" s="365" t="s">
        <v>299</v>
      </c>
      <c r="C37" s="370">
        <f t="shared" ref="C37:N37" si="30">$O$37/12</f>
        <v>11543.583333333334</v>
      </c>
      <c r="D37" s="370">
        <f t="shared" si="30"/>
        <v>11543.583333333334</v>
      </c>
      <c r="E37" s="370">
        <f t="shared" si="30"/>
        <v>11543.583333333334</v>
      </c>
      <c r="F37" s="370">
        <f t="shared" si="30"/>
        <v>11543.583333333334</v>
      </c>
      <c r="G37" s="370">
        <f t="shared" si="30"/>
        <v>11543.583333333334</v>
      </c>
      <c r="H37" s="370">
        <f t="shared" si="30"/>
        <v>11543.583333333334</v>
      </c>
      <c r="I37" s="370">
        <f t="shared" si="30"/>
        <v>11543.583333333334</v>
      </c>
      <c r="J37" s="370">
        <f t="shared" si="30"/>
        <v>11543.583333333334</v>
      </c>
      <c r="K37" s="370">
        <f t="shared" si="30"/>
        <v>11543.583333333334</v>
      </c>
      <c r="L37" s="370">
        <f t="shared" si="30"/>
        <v>11543.583333333334</v>
      </c>
      <c r="M37" s="370">
        <f t="shared" si="30"/>
        <v>11543.583333333334</v>
      </c>
      <c r="N37" s="370">
        <f t="shared" si="30"/>
        <v>11543.583333333334</v>
      </c>
      <c r="O37" s="372">
        <f>'9.  melléklet Hivatal'!C51</f>
        <v>138523</v>
      </c>
      <c r="P37" s="369">
        <f t="shared" ref="P37:P53" si="31">SUM(C37:N37)</f>
        <v>138522.99999999997</v>
      </c>
    </row>
    <row r="38" spans="1:18" x14ac:dyDescent="0.2">
      <c r="A38" s="366"/>
      <c r="B38" s="365" t="s">
        <v>300</v>
      </c>
      <c r="C38" s="370">
        <f t="shared" ref="C38:N38" si="32">$O$38/12</f>
        <v>1858.0833333333333</v>
      </c>
      <c r="D38" s="370">
        <f t="shared" si="32"/>
        <v>1858.0833333333333</v>
      </c>
      <c r="E38" s="370">
        <f t="shared" si="32"/>
        <v>1858.0833333333333</v>
      </c>
      <c r="F38" s="370">
        <f t="shared" si="32"/>
        <v>1858.0833333333333</v>
      </c>
      <c r="G38" s="370">
        <f t="shared" si="32"/>
        <v>1858.0833333333333</v>
      </c>
      <c r="H38" s="370">
        <f t="shared" si="32"/>
        <v>1858.0833333333333</v>
      </c>
      <c r="I38" s="370">
        <f t="shared" si="32"/>
        <v>1858.0833333333333</v>
      </c>
      <c r="J38" s="370">
        <f t="shared" si="32"/>
        <v>1858.0833333333333</v>
      </c>
      <c r="K38" s="370">
        <f t="shared" si="32"/>
        <v>1858.0833333333333</v>
      </c>
      <c r="L38" s="370">
        <f t="shared" si="32"/>
        <v>1858.0833333333333</v>
      </c>
      <c r="M38" s="370">
        <f t="shared" si="32"/>
        <v>1858.0833333333333</v>
      </c>
      <c r="N38" s="370">
        <f t="shared" si="32"/>
        <v>1858.0833333333333</v>
      </c>
      <c r="O38" s="372">
        <f>'9.  melléklet Hivatal'!C52</f>
        <v>22297</v>
      </c>
      <c r="P38" s="369">
        <f t="shared" si="31"/>
        <v>22296.999999999996</v>
      </c>
    </row>
    <row r="39" spans="1:18" x14ac:dyDescent="0.2">
      <c r="A39" s="366"/>
      <c r="B39" s="365" t="s">
        <v>309</v>
      </c>
      <c r="C39" s="370">
        <f t="shared" ref="C39:N39" si="33">$O$39/12</f>
        <v>0</v>
      </c>
      <c r="D39" s="370">
        <f t="shared" si="33"/>
        <v>0</v>
      </c>
      <c r="E39" s="370">
        <f t="shared" si="33"/>
        <v>0</v>
      </c>
      <c r="F39" s="370">
        <f t="shared" si="33"/>
        <v>0</v>
      </c>
      <c r="G39" s="370">
        <f t="shared" si="33"/>
        <v>0</v>
      </c>
      <c r="H39" s="370">
        <f t="shared" si="33"/>
        <v>0</v>
      </c>
      <c r="I39" s="370">
        <f t="shared" si="33"/>
        <v>0</v>
      </c>
      <c r="J39" s="370">
        <f t="shared" si="33"/>
        <v>0</v>
      </c>
      <c r="K39" s="370">
        <f t="shared" si="33"/>
        <v>0</v>
      </c>
      <c r="L39" s="370">
        <f t="shared" si="33"/>
        <v>0</v>
      </c>
      <c r="M39" s="370">
        <f t="shared" si="33"/>
        <v>0</v>
      </c>
      <c r="N39" s="370">
        <f t="shared" si="33"/>
        <v>0</v>
      </c>
      <c r="O39" s="372">
        <f>'9.  melléklet Hivatal'!C56</f>
        <v>0</v>
      </c>
      <c r="P39" s="369">
        <f t="shared" si="31"/>
        <v>0</v>
      </c>
    </row>
    <row r="40" spans="1:18" x14ac:dyDescent="0.2">
      <c r="A40" s="365"/>
      <c r="B40" s="365" t="s">
        <v>301</v>
      </c>
      <c r="C40" s="370">
        <f t="shared" ref="C40:N40" si="34">$O$40/12</f>
        <v>1626.4166666666667</v>
      </c>
      <c r="D40" s="370">
        <f t="shared" si="34"/>
        <v>1626.4166666666667</v>
      </c>
      <c r="E40" s="370">
        <f t="shared" si="34"/>
        <v>1626.4166666666667</v>
      </c>
      <c r="F40" s="370">
        <f t="shared" si="34"/>
        <v>1626.4166666666667</v>
      </c>
      <c r="G40" s="370">
        <f t="shared" si="34"/>
        <v>1626.4166666666667</v>
      </c>
      <c r="H40" s="370">
        <f t="shared" si="34"/>
        <v>1626.4166666666667</v>
      </c>
      <c r="I40" s="370">
        <f t="shared" si="34"/>
        <v>1626.4166666666667</v>
      </c>
      <c r="J40" s="370">
        <f t="shared" si="34"/>
        <v>1626.4166666666667</v>
      </c>
      <c r="K40" s="370">
        <f t="shared" si="34"/>
        <v>1626.4166666666667</v>
      </c>
      <c r="L40" s="370">
        <f t="shared" si="34"/>
        <v>1626.4166666666667</v>
      </c>
      <c r="M40" s="370">
        <f t="shared" si="34"/>
        <v>1626.4166666666667</v>
      </c>
      <c r="N40" s="370">
        <f t="shared" si="34"/>
        <v>1626.4166666666667</v>
      </c>
      <c r="O40" s="372">
        <f>'9.  melléklet Hivatal'!C53</f>
        <v>19517</v>
      </c>
      <c r="P40" s="369">
        <f t="shared" si="31"/>
        <v>19517</v>
      </c>
    </row>
    <row r="41" spans="1:18" ht="15" x14ac:dyDescent="0.25">
      <c r="A41" s="366"/>
      <c r="B41" s="367" t="s">
        <v>197</v>
      </c>
      <c r="C41" s="371">
        <f t="shared" ref="C41:O41" si="35">SUM(C37:C40)</f>
        <v>15028.083333333334</v>
      </c>
      <c r="D41" s="371">
        <f t="shared" si="35"/>
        <v>15028.083333333334</v>
      </c>
      <c r="E41" s="371">
        <f t="shared" si="35"/>
        <v>15028.083333333334</v>
      </c>
      <c r="F41" s="371">
        <f t="shared" si="35"/>
        <v>15028.083333333334</v>
      </c>
      <c r="G41" s="371">
        <f t="shared" si="35"/>
        <v>15028.083333333334</v>
      </c>
      <c r="H41" s="371">
        <f t="shared" si="35"/>
        <v>15028.083333333334</v>
      </c>
      <c r="I41" s="371">
        <f t="shared" si="35"/>
        <v>15028.083333333334</v>
      </c>
      <c r="J41" s="371">
        <f t="shared" si="35"/>
        <v>15028.083333333334</v>
      </c>
      <c r="K41" s="371">
        <f t="shared" si="35"/>
        <v>15028.083333333334</v>
      </c>
      <c r="L41" s="371">
        <f t="shared" si="35"/>
        <v>15028.083333333334</v>
      </c>
      <c r="M41" s="371">
        <f t="shared" si="35"/>
        <v>15028.083333333334</v>
      </c>
      <c r="N41" s="371">
        <f t="shared" si="35"/>
        <v>15028.083333333334</v>
      </c>
      <c r="O41" s="371">
        <f t="shared" si="35"/>
        <v>180337</v>
      </c>
      <c r="P41" s="371">
        <f t="shared" si="31"/>
        <v>180337.00000000003</v>
      </c>
    </row>
    <row r="42" spans="1:18" x14ac:dyDescent="0.2">
      <c r="A42" s="366"/>
      <c r="B42" s="365"/>
      <c r="C42" s="369">
        <f t="shared" ref="C42:N42" si="36">$O$42/12</f>
        <v>0</v>
      </c>
      <c r="D42" s="369">
        <f t="shared" si="36"/>
        <v>0</v>
      </c>
      <c r="E42" s="369">
        <f t="shared" si="36"/>
        <v>0</v>
      </c>
      <c r="F42" s="369">
        <f t="shared" si="36"/>
        <v>0</v>
      </c>
      <c r="G42" s="369">
        <f t="shared" si="36"/>
        <v>0</v>
      </c>
      <c r="H42" s="369">
        <f t="shared" si="36"/>
        <v>0</v>
      </c>
      <c r="I42" s="369">
        <f t="shared" si="36"/>
        <v>0</v>
      </c>
      <c r="J42" s="369">
        <f t="shared" si="36"/>
        <v>0</v>
      </c>
      <c r="K42" s="369">
        <f t="shared" si="36"/>
        <v>0</v>
      </c>
      <c r="L42" s="369">
        <f t="shared" si="36"/>
        <v>0</v>
      </c>
      <c r="M42" s="369">
        <f t="shared" si="36"/>
        <v>0</v>
      </c>
      <c r="N42" s="369">
        <f t="shared" si="36"/>
        <v>0</v>
      </c>
      <c r="O42" s="366"/>
      <c r="P42" s="369">
        <f t="shared" si="31"/>
        <v>0</v>
      </c>
    </row>
    <row r="43" spans="1:18" ht="31.5" x14ac:dyDescent="0.25">
      <c r="A43" s="378" t="s">
        <v>310</v>
      </c>
      <c r="B43" s="379"/>
      <c r="C43" s="376">
        <f t="shared" ref="C43:O43" si="37">SUM(C41+C42)</f>
        <v>15028.083333333334</v>
      </c>
      <c r="D43" s="376">
        <f t="shared" si="37"/>
        <v>15028.083333333334</v>
      </c>
      <c r="E43" s="376">
        <f t="shared" si="37"/>
        <v>15028.083333333334</v>
      </c>
      <c r="F43" s="376">
        <f t="shared" si="37"/>
        <v>15028.083333333334</v>
      </c>
      <c r="G43" s="376">
        <f t="shared" si="37"/>
        <v>15028.083333333334</v>
      </c>
      <c r="H43" s="376">
        <f t="shared" si="37"/>
        <v>15028.083333333334</v>
      </c>
      <c r="I43" s="376">
        <f t="shared" si="37"/>
        <v>15028.083333333334</v>
      </c>
      <c r="J43" s="376">
        <f t="shared" si="37"/>
        <v>15028.083333333334</v>
      </c>
      <c r="K43" s="376">
        <f t="shared" si="37"/>
        <v>15028.083333333334</v>
      </c>
      <c r="L43" s="376">
        <f t="shared" si="37"/>
        <v>15028.083333333334</v>
      </c>
      <c r="M43" s="376">
        <f t="shared" si="37"/>
        <v>15028.083333333334</v>
      </c>
      <c r="N43" s="376">
        <f t="shared" si="37"/>
        <v>15028.083333333334</v>
      </c>
      <c r="O43" s="376">
        <f t="shared" si="37"/>
        <v>180337</v>
      </c>
      <c r="P43" s="376">
        <f t="shared" si="31"/>
        <v>180337.00000000003</v>
      </c>
    </row>
    <row r="44" spans="1:18" x14ac:dyDescent="0.2">
      <c r="A44" s="366" t="s">
        <v>285</v>
      </c>
      <c r="B44" s="366" t="s">
        <v>311</v>
      </c>
      <c r="C44" s="366" t="s">
        <v>287</v>
      </c>
      <c r="D44" s="366" t="s">
        <v>288</v>
      </c>
      <c r="E44" s="366" t="s">
        <v>289</v>
      </c>
      <c r="F44" s="366" t="s">
        <v>290</v>
      </c>
      <c r="G44" s="366" t="s">
        <v>291</v>
      </c>
      <c r="H44" s="366" t="s">
        <v>292</v>
      </c>
      <c r="I44" s="366" t="s">
        <v>293</v>
      </c>
      <c r="J44" s="366" t="s">
        <v>294</v>
      </c>
      <c r="K44" s="366" t="s">
        <v>295</v>
      </c>
      <c r="L44" s="366" t="s">
        <v>296</v>
      </c>
      <c r="M44" s="366" t="s">
        <v>297</v>
      </c>
      <c r="N44" s="366" t="s">
        <v>298</v>
      </c>
      <c r="O44" s="366" t="s">
        <v>197</v>
      </c>
      <c r="P44" s="369">
        <f t="shared" si="31"/>
        <v>0</v>
      </c>
    </row>
    <row r="45" spans="1:18" ht="27.6" customHeight="1" x14ac:dyDescent="0.2">
      <c r="A45" s="380" t="s">
        <v>312</v>
      </c>
      <c r="B45" s="365" t="s">
        <v>299</v>
      </c>
      <c r="C45" s="381">
        <f t="shared" ref="C45:N45" si="38">$O$45/12</f>
        <v>10164.083333333334</v>
      </c>
      <c r="D45" s="381">
        <f t="shared" si="38"/>
        <v>10164.083333333334</v>
      </c>
      <c r="E45" s="381">
        <f t="shared" si="38"/>
        <v>10164.083333333334</v>
      </c>
      <c r="F45" s="381">
        <f t="shared" si="38"/>
        <v>10164.083333333334</v>
      </c>
      <c r="G45" s="381">
        <f t="shared" si="38"/>
        <v>10164.083333333334</v>
      </c>
      <c r="H45" s="381">
        <f t="shared" si="38"/>
        <v>10164.083333333334</v>
      </c>
      <c r="I45" s="381">
        <f t="shared" si="38"/>
        <v>10164.083333333334</v>
      </c>
      <c r="J45" s="381">
        <f t="shared" si="38"/>
        <v>10164.083333333334</v>
      </c>
      <c r="K45" s="381">
        <f t="shared" si="38"/>
        <v>10164.083333333334</v>
      </c>
      <c r="L45" s="381">
        <f t="shared" si="38"/>
        <v>10164.083333333334</v>
      </c>
      <c r="M45" s="381">
        <f t="shared" si="38"/>
        <v>10164.083333333334</v>
      </c>
      <c r="N45" s="381">
        <f t="shared" si="38"/>
        <v>10164.083333333334</v>
      </c>
      <c r="O45" s="373">
        <f>'8. melléklet Önkormányzat'!C52</f>
        <v>121969</v>
      </c>
      <c r="P45" s="369">
        <f t="shared" si="31"/>
        <v>121968.99999999999</v>
      </c>
      <c r="R45" s="382"/>
    </row>
    <row r="46" spans="1:18" x14ac:dyDescent="0.2">
      <c r="A46" s="366"/>
      <c r="B46" s="365" t="s">
        <v>300</v>
      </c>
      <c r="C46" s="381">
        <f t="shared" ref="C46:N46" si="39">$O$46/12</f>
        <v>1589.5833333333333</v>
      </c>
      <c r="D46" s="381">
        <f t="shared" si="39"/>
        <v>1589.5833333333333</v>
      </c>
      <c r="E46" s="381">
        <f t="shared" si="39"/>
        <v>1589.5833333333333</v>
      </c>
      <c r="F46" s="381">
        <f t="shared" si="39"/>
        <v>1589.5833333333333</v>
      </c>
      <c r="G46" s="381">
        <f t="shared" si="39"/>
        <v>1589.5833333333333</v>
      </c>
      <c r="H46" s="381">
        <f t="shared" si="39"/>
        <v>1589.5833333333333</v>
      </c>
      <c r="I46" s="381">
        <f t="shared" si="39"/>
        <v>1589.5833333333333</v>
      </c>
      <c r="J46" s="381">
        <f t="shared" si="39"/>
        <v>1589.5833333333333</v>
      </c>
      <c r="K46" s="381">
        <f t="shared" si="39"/>
        <v>1589.5833333333333</v>
      </c>
      <c r="L46" s="381">
        <f t="shared" si="39"/>
        <v>1589.5833333333333</v>
      </c>
      <c r="M46" s="381">
        <f t="shared" si="39"/>
        <v>1589.5833333333333</v>
      </c>
      <c r="N46" s="381">
        <f t="shared" si="39"/>
        <v>1589.5833333333333</v>
      </c>
      <c r="O46" s="373">
        <f>'8. melléklet Önkormányzat'!C53</f>
        <v>19075</v>
      </c>
      <c r="P46" s="369">
        <f t="shared" si="31"/>
        <v>19075</v>
      </c>
      <c r="R46" s="382"/>
    </row>
    <row r="47" spans="1:18" x14ac:dyDescent="0.2">
      <c r="A47" s="366"/>
      <c r="B47" s="365" t="s">
        <v>301</v>
      </c>
      <c r="C47" s="381">
        <f t="shared" ref="C47:N47" si="40">$O$47/12</f>
        <v>26830.166666666668</v>
      </c>
      <c r="D47" s="381">
        <f t="shared" si="40"/>
        <v>26830.166666666668</v>
      </c>
      <c r="E47" s="381">
        <f t="shared" si="40"/>
        <v>26830.166666666668</v>
      </c>
      <c r="F47" s="381">
        <f t="shared" si="40"/>
        <v>26830.166666666668</v>
      </c>
      <c r="G47" s="381">
        <f t="shared" si="40"/>
        <v>26830.166666666668</v>
      </c>
      <c r="H47" s="381">
        <f t="shared" si="40"/>
        <v>26830.166666666668</v>
      </c>
      <c r="I47" s="381">
        <f t="shared" si="40"/>
        <v>26830.166666666668</v>
      </c>
      <c r="J47" s="381">
        <f t="shared" si="40"/>
        <v>26830.166666666668</v>
      </c>
      <c r="K47" s="381">
        <f t="shared" si="40"/>
        <v>26830.166666666668</v>
      </c>
      <c r="L47" s="381">
        <f t="shared" si="40"/>
        <v>26830.166666666668</v>
      </c>
      <c r="M47" s="381">
        <f t="shared" si="40"/>
        <v>26830.166666666668</v>
      </c>
      <c r="N47" s="381">
        <f t="shared" si="40"/>
        <v>26830.166666666668</v>
      </c>
      <c r="O47" s="373">
        <f>'8. melléklet Önkormányzat'!C54</f>
        <v>321962</v>
      </c>
      <c r="P47" s="369">
        <f t="shared" si="31"/>
        <v>321962</v>
      </c>
      <c r="R47" s="382"/>
    </row>
    <row r="48" spans="1:18" ht="26.25" x14ac:dyDescent="0.25">
      <c r="A48" s="383" t="s">
        <v>313</v>
      </c>
      <c r="B48" s="367"/>
      <c r="C48" s="371">
        <f t="shared" ref="C48:N48" si="41">$O$48/12</f>
        <v>57113.166666666664</v>
      </c>
      <c r="D48" s="371">
        <f t="shared" si="41"/>
        <v>57113.166666666664</v>
      </c>
      <c r="E48" s="371">
        <f t="shared" si="41"/>
        <v>57113.166666666664</v>
      </c>
      <c r="F48" s="371">
        <f t="shared" si="41"/>
        <v>57113.166666666664</v>
      </c>
      <c r="G48" s="371">
        <f t="shared" si="41"/>
        <v>57113.166666666664</v>
      </c>
      <c r="H48" s="371">
        <f t="shared" si="41"/>
        <v>57113.166666666664</v>
      </c>
      <c r="I48" s="371">
        <f t="shared" si="41"/>
        <v>57113.166666666664</v>
      </c>
      <c r="J48" s="371">
        <f t="shared" si="41"/>
        <v>57113.166666666664</v>
      </c>
      <c r="K48" s="371">
        <f t="shared" si="41"/>
        <v>57113.166666666664</v>
      </c>
      <c r="L48" s="371">
        <f t="shared" si="41"/>
        <v>57113.166666666664</v>
      </c>
      <c r="M48" s="371">
        <f t="shared" si="41"/>
        <v>57113.166666666664</v>
      </c>
      <c r="N48" s="371">
        <f t="shared" si="41"/>
        <v>57113.166666666664</v>
      </c>
      <c r="O48" s="384">
        <f>'8. melléklet Önkormányzat'!C77</f>
        <v>685358</v>
      </c>
      <c r="P48" s="369">
        <f t="shared" si="31"/>
        <v>685358</v>
      </c>
    </row>
    <row r="49" spans="1:17" ht="15" x14ac:dyDescent="0.25">
      <c r="A49" s="366" t="s">
        <v>314</v>
      </c>
      <c r="B49" s="367"/>
      <c r="C49" s="371">
        <f t="shared" ref="C49:N49" si="42">$O$49/12</f>
        <v>1104.4166666666667</v>
      </c>
      <c r="D49" s="371">
        <f t="shared" si="42"/>
        <v>1104.4166666666667</v>
      </c>
      <c r="E49" s="371">
        <f t="shared" si="42"/>
        <v>1104.4166666666667</v>
      </c>
      <c r="F49" s="371">
        <f t="shared" si="42"/>
        <v>1104.4166666666667</v>
      </c>
      <c r="G49" s="371">
        <f t="shared" si="42"/>
        <v>1104.4166666666667</v>
      </c>
      <c r="H49" s="371">
        <f t="shared" si="42"/>
        <v>1104.4166666666667</v>
      </c>
      <c r="I49" s="371">
        <f t="shared" si="42"/>
        <v>1104.4166666666667</v>
      </c>
      <c r="J49" s="371">
        <f t="shared" si="42"/>
        <v>1104.4166666666667</v>
      </c>
      <c r="K49" s="371">
        <f t="shared" si="42"/>
        <v>1104.4166666666667</v>
      </c>
      <c r="L49" s="371">
        <f t="shared" si="42"/>
        <v>1104.4166666666667</v>
      </c>
      <c r="M49" s="371">
        <f t="shared" si="42"/>
        <v>1104.4166666666667</v>
      </c>
      <c r="N49" s="371">
        <f t="shared" si="42"/>
        <v>1104.4166666666667</v>
      </c>
      <c r="O49" s="385">
        <f>'8. melléklet Önkormányzat'!C61</f>
        <v>13253</v>
      </c>
      <c r="P49" s="369">
        <f t="shared" si="31"/>
        <v>13252.999999999998</v>
      </c>
    </row>
    <row r="50" spans="1:17" ht="15" x14ac:dyDescent="0.25">
      <c r="A50" s="366" t="s">
        <v>315</v>
      </c>
      <c r="B50" s="367"/>
      <c r="C50" s="371">
        <f t="shared" ref="C50:N50" si="43">$O$50/12</f>
        <v>1672.5</v>
      </c>
      <c r="D50" s="371">
        <f t="shared" si="43"/>
        <v>1672.5</v>
      </c>
      <c r="E50" s="371">
        <f t="shared" si="43"/>
        <v>1672.5</v>
      </c>
      <c r="F50" s="371">
        <f t="shared" si="43"/>
        <v>1672.5</v>
      </c>
      <c r="G50" s="371">
        <f t="shared" si="43"/>
        <v>1672.5</v>
      </c>
      <c r="H50" s="371">
        <f t="shared" si="43"/>
        <v>1672.5</v>
      </c>
      <c r="I50" s="371">
        <f t="shared" si="43"/>
        <v>1672.5</v>
      </c>
      <c r="J50" s="371">
        <f t="shared" si="43"/>
        <v>1672.5</v>
      </c>
      <c r="K50" s="371">
        <f t="shared" si="43"/>
        <v>1672.5</v>
      </c>
      <c r="L50" s="371">
        <f t="shared" si="43"/>
        <v>1672.5</v>
      </c>
      <c r="M50" s="371">
        <f t="shared" si="43"/>
        <v>1672.5</v>
      </c>
      <c r="N50" s="371">
        <f t="shared" si="43"/>
        <v>1672.5</v>
      </c>
      <c r="O50" s="386">
        <f>'1.melléklet'!C58</f>
        <v>20070</v>
      </c>
      <c r="P50" s="369">
        <f t="shared" si="31"/>
        <v>20070</v>
      </c>
    </row>
    <row r="51" spans="1:17" ht="15" x14ac:dyDescent="0.25">
      <c r="A51" s="365" t="s">
        <v>316</v>
      </c>
      <c r="B51" s="365"/>
      <c r="C51" s="381">
        <v>27793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86">
        <v>27793</v>
      </c>
      <c r="P51" s="369">
        <f t="shared" si="31"/>
        <v>27793</v>
      </c>
    </row>
    <row r="52" spans="1:17" x14ac:dyDescent="0.2">
      <c r="A52" s="365" t="s">
        <v>71</v>
      </c>
      <c r="B52" s="365"/>
      <c r="C52" s="381">
        <f t="shared" ref="C52:N52" si="44">$O$52/12</f>
        <v>2661.6666666666665</v>
      </c>
      <c r="D52" s="381">
        <f t="shared" si="44"/>
        <v>2661.6666666666665</v>
      </c>
      <c r="E52" s="381">
        <f t="shared" si="44"/>
        <v>2661.6666666666665</v>
      </c>
      <c r="F52" s="381">
        <f t="shared" si="44"/>
        <v>2661.6666666666665</v>
      </c>
      <c r="G52" s="381">
        <f t="shared" si="44"/>
        <v>2661.6666666666665</v>
      </c>
      <c r="H52" s="381">
        <f t="shared" si="44"/>
        <v>2661.6666666666665</v>
      </c>
      <c r="I52" s="381">
        <f t="shared" si="44"/>
        <v>2661.6666666666665</v>
      </c>
      <c r="J52" s="381">
        <f t="shared" si="44"/>
        <v>2661.6666666666665</v>
      </c>
      <c r="K52" s="381">
        <f t="shared" si="44"/>
        <v>2661.6666666666665</v>
      </c>
      <c r="L52" s="381">
        <f t="shared" si="44"/>
        <v>2661.6666666666665</v>
      </c>
      <c r="M52" s="381">
        <f t="shared" si="44"/>
        <v>2661.6666666666665</v>
      </c>
      <c r="N52" s="381">
        <f t="shared" si="44"/>
        <v>2661.6666666666665</v>
      </c>
      <c r="O52" s="387">
        <f>'8. melléklet Önkormányzat'!C57</f>
        <v>31940</v>
      </c>
      <c r="P52" s="369">
        <f t="shared" si="31"/>
        <v>31940.000000000004</v>
      </c>
    </row>
    <row r="53" spans="1:17" x14ac:dyDescent="0.2">
      <c r="A53" s="365"/>
      <c r="B53" s="366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>
        <f t="shared" si="31"/>
        <v>0</v>
      </c>
    </row>
    <row r="54" spans="1:17" ht="15.75" x14ac:dyDescent="0.25">
      <c r="A54" s="375" t="s">
        <v>317</v>
      </c>
      <c r="B54" s="375"/>
      <c r="C54" s="376">
        <f t="shared" ref="C54:N54" si="45">SUM(C45:C52)</f>
        <v>128928.58333333334</v>
      </c>
      <c r="D54" s="376">
        <f t="shared" si="45"/>
        <v>101135.58333333334</v>
      </c>
      <c r="E54" s="376">
        <f t="shared" si="45"/>
        <v>101135.58333333334</v>
      </c>
      <c r="F54" s="376">
        <f t="shared" si="45"/>
        <v>101135.58333333334</v>
      </c>
      <c r="G54" s="376">
        <f t="shared" si="45"/>
        <v>101135.58333333334</v>
      </c>
      <c r="H54" s="376">
        <f t="shared" si="45"/>
        <v>101135.58333333334</v>
      </c>
      <c r="I54" s="376">
        <f t="shared" si="45"/>
        <v>101135.58333333334</v>
      </c>
      <c r="J54" s="376">
        <f t="shared" si="45"/>
        <v>101135.58333333334</v>
      </c>
      <c r="K54" s="376">
        <f t="shared" si="45"/>
        <v>101135.58333333334</v>
      </c>
      <c r="L54" s="376">
        <f t="shared" si="45"/>
        <v>101135.58333333334</v>
      </c>
      <c r="M54" s="376">
        <f t="shared" si="45"/>
        <v>101135.58333333334</v>
      </c>
      <c r="N54" s="376">
        <f t="shared" si="45"/>
        <v>101135.58333333334</v>
      </c>
      <c r="O54" s="376">
        <f>O45+O46+O47+O48+O49+O50+O51+O52</f>
        <v>1241420</v>
      </c>
      <c r="P54" s="376">
        <f>P45+P46+P47+P48+P49+P50+P51+P52</f>
        <v>1241420</v>
      </c>
    </row>
    <row r="55" spans="1:17" ht="15.75" x14ac:dyDescent="0.25">
      <c r="A55" s="388" t="s">
        <v>318</v>
      </c>
      <c r="B55" s="389"/>
      <c r="C55" s="390">
        <f t="shared" ref="C55:P55" si="46">C35+C43+C54</f>
        <v>187554.66666666669</v>
      </c>
      <c r="D55" s="390">
        <f t="shared" si="46"/>
        <v>159761.66666666669</v>
      </c>
      <c r="E55" s="390">
        <f t="shared" si="46"/>
        <v>159761.66666666669</v>
      </c>
      <c r="F55" s="390">
        <f t="shared" si="46"/>
        <v>159761.66666666669</v>
      </c>
      <c r="G55" s="390">
        <f t="shared" si="46"/>
        <v>159761.66666666669</v>
      </c>
      <c r="H55" s="390">
        <f t="shared" si="46"/>
        <v>159761.66666666669</v>
      </c>
      <c r="I55" s="390">
        <f t="shared" si="46"/>
        <v>159761.66666666669</v>
      </c>
      <c r="J55" s="390">
        <f t="shared" si="46"/>
        <v>159761.66666666669</v>
      </c>
      <c r="K55" s="390">
        <f t="shared" si="46"/>
        <v>159761.66666666669</v>
      </c>
      <c r="L55" s="390">
        <f t="shared" si="46"/>
        <v>159761.66666666669</v>
      </c>
      <c r="M55" s="390">
        <f t="shared" si="46"/>
        <v>159761.66666666669</v>
      </c>
      <c r="N55" s="390">
        <f t="shared" si="46"/>
        <v>159761.66666666669</v>
      </c>
      <c r="O55" s="390">
        <f t="shared" si="46"/>
        <v>1944933</v>
      </c>
      <c r="P55" s="390">
        <f t="shared" si="46"/>
        <v>1944933</v>
      </c>
      <c r="Q55" s="382"/>
    </row>
    <row r="56" spans="1:17" x14ac:dyDescent="0.2">
      <c r="A56" s="366" t="s">
        <v>319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>
        <f>O55-O48</f>
        <v>1259575</v>
      </c>
      <c r="P56" s="365">
        <f>P55-P48</f>
        <v>1259575</v>
      </c>
    </row>
    <row r="57" spans="1:17" x14ac:dyDescent="0.2">
      <c r="A57" s="366" t="s">
        <v>320</v>
      </c>
      <c r="B57" s="366" t="s">
        <v>311</v>
      </c>
      <c r="C57" s="366" t="s">
        <v>287</v>
      </c>
      <c r="D57" s="366" t="s">
        <v>288</v>
      </c>
      <c r="E57" s="366" t="s">
        <v>289</v>
      </c>
      <c r="F57" s="366" t="s">
        <v>290</v>
      </c>
      <c r="G57" s="366" t="s">
        <v>291</v>
      </c>
      <c r="H57" s="366" t="s">
        <v>292</v>
      </c>
      <c r="I57" s="366" t="s">
        <v>293</v>
      </c>
      <c r="J57" s="366" t="s">
        <v>294</v>
      </c>
      <c r="K57" s="366" t="s">
        <v>295</v>
      </c>
      <c r="L57" s="366" t="s">
        <v>296</v>
      </c>
      <c r="M57" s="366" t="s">
        <v>297</v>
      </c>
      <c r="N57" s="366" t="s">
        <v>298</v>
      </c>
      <c r="O57" s="366" t="s">
        <v>197</v>
      </c>
      <c r="P57" s="369">
        <f>SUM(C57:N57)</f>
        <v>0</v>
      </c>
    </row>
    <row r="58" spans="1:17" x14ac:dyDescent="0.2">
      <c r="A58" s="365"/>
      <c r="B58" s="372" t="s">
        <v>80</v>
      </c>
      <c r="C58" s="381"/>
      <c r="D58" s="381"/>
      <c r="E58" s="381"/>
      <c r="F58" s="381"/>
      <c r="G58" s="381"/>
      <c r="H58" s="381">
        <f>O58/3</f>
        <v>8333.3333333333339</v>
      </c>
      <c r="I58" s="381">
        <f>O58/3</f>
        <v>8333.3333333333339</v>
      </c>
      <c r="J58" s="381">
        <f>O58/3</f>
        <v>8333.3333333333339</v>
      </c>
      <c r="K58" s="381"/>
      <c r="L58" s="381"/>
      <c r="M58" s="381"/>
      <c r="N58" s="381"/>
      <c r="O58" s="391">
        <f>'8. melléklet Önkormányzat'!C67</f>
        <v>25000</v>
      </c>
      <c r="P58" s="369">
        <f>SUM(C58:N58)</f>
        <v>25000</v>
      </c>
    </row>
    <row r="59" spans="1:17" x14ac:dyDescent="0.2">
      <c r="A59" s="365"/>
      <c r="B59" s="372" t="s">
        <v>321</v>
      </c>
      <c r="C59" s="381">
        <f t="shared" ref="C59:N59" si="47">$O$59/12</f>
        <v>28911.416666666668</v>
      </c>
      <c r="D59" s="381">
        <f t="shared" si="47"/>
        <v>28911.416666666668</v>
      </c>
      <c r="E59" s="381">
        <f t="shared" si="47"/>
        <v>28911.416666666668</v>
      </c>
      <c r="F59" s="381">
        <f t="shared" si="47"/>
        <v>28911.416666666668</v>
      </c>
      <c r="G59" s="381">
        <f t="shared" si="47"/>
        <v>28911.416666666668</v>
      </c>
      <c r="H59" s="381">
        <f t="shared" si="47"/>
        <v>28911.416666666668</v>
      </c>
      <c r="I59" s="381">
        <f t="shared" si="47"/>
        <v>28911.416666666668</v>
      </c>
      <c r="J59" s="381">
        <f t="shared" si="47"/>
        <v>28911.416666666668</v>
      </c>
      <c r="K59" s="381">
        <f t="shared" si="47"/>
        <v>28911.416666666668</v>
      </c>
      <c r="L59" s="381">
        <f t="shared" si="47"/>
        <v>28911.416666666668</v>
      </c>
      <c r="M59" s="381">
        <f t="shared" si="47"/>
        <v>28911.416666666668</v>
      </c>
      <c r="N59" s="381">
        <f t="shared" si="47"/>
        <v>28911.416666666668</v>
      </c>
      <c r="O59" s="391">
        <f>'8. melléklet Önkormányzat'!C64</f>
        <v>346937</v>
      </c>
      <c r="P59" s="369">
        <f>SUM(C59:N59)</f>
        <v>346937</v>
      </c>
    </row>
    <row r="60" spans="1:17" x14ac:dyDescent="0.2">
      <c r="A60" s="365"/>
      <c r="B60" s="372" t="s">
        <v>322</v>
      </c>
      <c r="C60" s="381">
        <f>O60/12</f>
        <v>0</v>
      </c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91">
        <f>'8. melléklet Önkormányzat'!C68</f>
        <v>0</v>
      </c>
      <c r="P60" s="369"/>
    </row>
    <row r="61" spans="1:17" x14ac:dyDescent="0.2">
      <c r="A61" s="365" t="s">
        <v>323</v>
      </c>
      <c r="B61" s="372" t="s">
        <v>324</v>
      </c>
      <c r="C61" s="381">
        <f t="shared" ref="C61:N61" si="48">$O$61/12</f>
        <v>1666.6666666666667</v>
      </c>
      <c r="D61" s="381">
        <f t="shared" si="48"/>
        <v>1666.6666666666667</v>
      </c>
      <c r="E61" s="381">
        <f t="shared" si="48"/>
        <v>1666.6666666666667</v>
      </c>
      <c r="F61" s="381">
        <f t="shared" si="48"/>
        <v>1666.6666666666667</v>
      </c>
      <c r="G61" s="381">
        <f t="shared" si="48"/>
        <v>1666.6666666666667</v>
      </c>
      <c r="H61" s="381">
        <f t="shared" si="48"/>
        <v>1666.6666666666667</v>
      </c>
      <c r="I61" s="381">
        <f t="shared" si="48"/>
        <v>1666.6666666666667</v>
      </c>
      <c r="J61" s="381">
        <f t="shared" si="48"/>
        <v>1666.6666666666667</v>
      </c>
      <c r="K61" s="381">
        <f t="shared" si="48"/>
        <v>1666.6666666666667</v>
      </c>
      <c r="L61" s="381">
        <f t="shared" si="48"/>
        <v>1666.6666666666667</v>
      </c>
      <c r="M61" s="381">
        <f t="shared" si="48"/>
        <v>1666.6666666666667</v>
      </c>
      <c r="N61" s="381">
        <f t="shared" si="48"/>
        <v>1666.6666666666667</v>
      </c>
      <c r="O61" s="391">
        <f>'8. melléklet Önkormányzat'!C71</f>
        <v>20000</v>
      </c>
      <c r="P61" s="369">
        <f>SUM(C61:N61)</f>
        <v>20000</v>
      </c>
    </row>
    <row r="62" spans="1:17" x14ac:dyDescent="0.2">
      <c r="A62" s="365" t="s">
        <v>325</v>
      </c>
      <c r="B62" s="372" t="s">
        <v>112</v>
      </c>
      <c r="C62" s="381">
        <f t="shared" ref="C62:N62" si="49">$O$62/12</f>
        <v>99.083333333333329</v>
      </c>
      <c r="D62" s="381">
        <f t="shared" si="49"/>
        <v>99.083333333333329</v>
      </c>
      <c r="E62" s="381">
        <f t="shared" si="49"/>
        <v>99.083333333333329</v>
      </c>
      <c r="F62" s="381">
        <f t="shared" si="49"/>
        <v>99.083333333333329</v>
      </c>
      <c r="G62" s="381">
        <f t="shared" si="49"/>
        <v>99.083333333333329</v>
      </c>
      <c r="H62" s="381">
        <f t="shared" si="49"/>
        <v>99.083333333333329</v>
      </c>
      <c r="I62" s="381">
        <f t="shared" si="49"/>
        <v>99.083333333333329</v>
      </c>
      <c r="J62" s="381">
        <f t="shared" si="49"/>
        <v>99.083333333333329</v>
      </c>
      <c r="K62" s="381">
        <f t="shared" si="49"/>
        <v>99.083333333333329</v>
      </c>
      <c r="L62" s="381">
        <f t="shared" si="49"/>
        <v>99.083333333333329</v>
      </c>
      <c r="M62" s="381">
        <f t="shared" si="49"/>
        <v>99.083333333333329</v>
      </c>
      <c r="N62" s="381">
        <f t="shared" si="49"/>
        <v>99.083333333333329</v>
      </c>
      <c r="O62" s="391">
        <v>1189</v>
      </c>
      <c r="P62" s="369">
        <f>SUM(C62:N62)</f>
        <v>1189</v>
      </c>
    </row>
    <row r="63" spans="1:17" x14ac:dyDescent="0.2">
      <c r="A63" s="366"/>
      <c r="B63" s="372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70">
        <f>'15.melléklet IVÜSZ'!C63</f>
        <v>0</v>
      </c>
      <c r="P63" s="369">
        <f>SUM(C63:N63)</f>
        <v>0</v>
      </c>
    </row>
    <row r="64" spans="1:17" ht="15.75" x14ac:dyDescent="0.25">
      <c r="A64" s="388" t="s">
        <v>326</v>
      </c>
      <c r="B64" s="392"/>
      <c r="C64" s="390">
        <f t="shared" ref="C64:P64" si="50">SUM(C58:C63)</f>
        <v>30677.166666666668</v>
      </c>
      <c r="D64" s="390">
        <f t="shared" si="50"/>
        <v>30677.166666666668</v>
      </c>
      <c r="E64" s="390">
        <f t="shared" si="50"/>
        <v>30677.166666666668</v>
      </c>
      <c r="F64" s="390">
        <f t="shared" si="50"/>
        <v>30677.166666666668</v>
      </c>
      <c r="G64" s="390">
        <f t="shared" si="50"/>
        <v>30677.166666666668</v>
      </c>
      <c r="H64" s="390">
        <f t="shared" si="50"/>
        <v>39010.5</v>
      </c>
      <c r="I64" s="390">
        <f t="shared" si="50"/>
        <v>39010.5</v>
      </c>
      <c r="J64" s="390">
        <f t="shared" si="50"/>
        <v>39010.5</v>
      </c>
      <c r="K64" s="390">
        <f t="shared" si="50"/>
        <v>30677.166666666668</v>
      </c>
      <c r="L64" s="390">
        <f t="shared" si="50"/>
        <v>30677.166666666668</v>
      </c>
      <c r="M64" s="390">
        <f t="shared" si="50"/>
        <v>30677.166666666668</v>
      </c>
      <c r="N64" s="390">
        <f t="shared" si="50"/>
        <v>30677.166666666668</v>
      </c>
      <c r="O64" s="390">
        <f t="shared" si="50"/>
        <v>393126</v>
      </c>
      <c r="P64" s="390">
        <f t="shared" si="50"/>
        <v>393126</v>
      </c>
    </row>
    <row r="65" spans="1:27" ht="18" x14ac:dyDescent="0.25">
      <c r="A65" s="393" t="s">
        <v>327</v>
      </c>
      <c r="B65" s="393"/>
      <c r="C65" s="394">
        <f t="shared" ref="C65:P65" si="51">C55+C64</f>
        <v>218231.83333333334</v>
      </c>
      <c r="D65" s="394">
        <f t="shared" si="51"/>
        <v>190438.83333333334</v>
      </c>
      <c r="E65" s="394">
        <f t="shared" si="51"/>
        <v>190438.83333333334</v>
      </c>
      <c r="F65" s="394">
        <f t="shared" si="51"/>
        <v>190438.83333333334</v>
      </c>
      <c r="G65" s="394">
        <f t="shared" si="51"/>
        <v>190438.83333333334</v>
      </c>
      <c r="H65" s="394">
        <f t="shared" si="51"/>
        <v>198772.16666666669</v>
      </c>
      <c r="I65" s="394">
        <f t="shared" si="51"/>
        <v>198772.16666666669</v>
      </c>
      <c r="J65" s="394">
        <f t="shared" si="51"/>
        <v>198772.16666666669</v>
      </c>
      <c r="K65" s="394">
        <f t="shared" si="51"/>
        <v>190438.83333333334</v>
      </c>
      <c r="L65" s="394">
        <f t="shared" si="51"/>
        <v>190438.83333333334</v>
      </c>
      <c r="M65" s="394">
        <f t="shared" si="51"/>
        <v>190438.83333333334</v>
      </c>
      <c r="N65" s="394">
        <f t="shared" si="51"/>
        <v>190438.83333333334</v>
      </c>
      <c r="O65" s="394">
        <f t="shared" si="51"/>
        <v>2338059</v>
      </c>
      <c r="P65" s="394">
        <f t="shared" si="51"/>
        <v>2338059</v>
      </c>
      <c r="Q65" s="395">
        <f>'1.melléklet'!C77</f>
        <v>2338059</v>
      </c>
      <c r="R65" s="178"/>
      <c r="S65" s="178"/>
      <c r="T65" s="178"/>
      <c r="U65" s="178"/>
      <c r="V65" s="178"/>
      <c r="W65" s="178"/>
      <c r="X65" s="178"/>
      <c r="Y65" s="178"/>
      <c r="Z65" s="178"/>
      <c r="AA65" s="178"/>
    </row>
    <row r="66" spans="1:27" ht="54" x14ac:dyDescent="0.25">
      <c r="A66" s="396" t="s">
        <v>313</v>
      </c>
      <c r="B66" s="393"/>
      <c r="C66" s="394">
        <f t="shared" ref="C66:N66" si="52">$O$66/12</f>
        <v>57113.166666666664</v>
      </c>
      <c r="D66" s="394">
        <f t="shared" si="52"/>
        <v>57113.166666666664</v>
      </c>
      <c r="E66" s="394">
        <f t="shared" si="52"/>
        <v>57113.166666666664</v>
      </c>
      <c r="F66" s="394">
        <f t="shared" si="52"/>
        <v>57113.166666666664</v>
      </c>
      <c r="G66" s="394">
        <f t="shared" si="52"/>
        <v>57113.166666666664</v>
      </c>
      <c r="H66" s="394">
        <f t="shared" si="52"/>
        <v>57113.166666666664</v>
      </c>
      <c r="I66" s="394">
        <f t="shared" si="52"/>
        <v>57113.166666666664</v>
      </c>
      <c r="J66" s="394">
        <f t="shared" si="52"/>
        <v>57113.166666666664</v>
      </c>
      <c r="K66" s="394">
        <f t="shared" si="52"/>
        <v>57113.166666666664</v>
      </c>
      <c r="L66" s="394">
        <f t="shared" si="52"/>
        <v>57113.166666666664</v>
      </c>
      <c r="M66" s="394">
        <f t="shared" si="52"/>
        <v>57113.166666666664</v>
      </c>
      <c r="N66" s="394">
        <f t="shared" si="52"/>
        <v>57113.166666666664</v>
      </c>
      <c r="O66" s="394">
        <f>'1.melléklet'!C45</f>
        <v>685358</v>
      </c>
      <c r="P66" s="394">
        <f>SUM(C66:N66)</f>
        <v>685358</v>
      </c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</row>
    <row r="67" spans="1:27" ht="18" x14ac:dyDescent="0.25">
      <c r="A67" s="393" t="s">
        <v>328</v>
      </c>
      <c r="B67" s="393"/>
      <c r="C67" s="394">
        <f t="shared" ref="C67:P67" si="53">C65-C66</f>
        <v>161118.66666666669</v>
      </c>
      <c r="D67" s="394">
        <f t="shared" si="53"/>
        <v>133325.66666666669</v>
      </c>
      <c r="E67" s="394">
        <f t="shared" si="53"/>
        <v>133325.66666666669</v>
      </c>
      <c r="F67" s="394">
        <f t="shared" si="53"/>
        <v>133325.66666666669</v>
      </c>
      <c r="G67" s="394">
        <f t="shared" si="53"/>
        <v>133325.66666666669</v>
      </c>
      <c r="H67" s="394">
        <f t="shared" si="53"/>
        <v>141659.00000000003</v>
      </c>
      <c r="I67" s="394">
        <f t="shared" si="53"/>
        <v>141659.00000000003</v>
      </c>
      <c r="J67" s="394">
        <f t="shared" si="53"/>
        <v>141659.00000000003</v>
      </c>
      <c r="K67" s="394">
        <f t="shared" si="53"/>
        <v>133325.66666666669</v>
      </c>
      <c r="L67" s="394">
        <f t="shared" si="53"/>
        <v>133325.66666666669</v>
      </c>
      <c r="M67" s="394">
        <f t="shared" si="53"/>
        <v>133325.66666666669</v>
      </c>
      <c r="N67" s="394">
        <f t="shared" si="53"/>
        <v>133325.66666666669</v>
      </c>
      <c r="O67" s="394">
        <f t="shared" si="53"/>
        <v>1652701</v>
      </c>
      <c r="P67" s="394">
        <f t="shared" si="53"/>
        <v>1652701</v>
      </c>
      <c r="Q67" s="397">
        <f>'1.melléklet'!C44-'21. melléklet'!O67</f>
        <v>0</v>
      </c>
      <c r="R67" s="178"/>
      <c r="S67" s="178"/>
      <c r="T67" s="178"/>
      <c r="U67" s="178"/>
      <c r="V67" s="178"/>
      <c r="W67" s="178"/>
      <c r="X67" s="178"/>
      <c r="Y67" s="178"/>
      <c r="Z67" s="178"/>
      <c r="AA67" s="178"/>
    </row>
    <row r="68" spans="1:27" s="176" customFormat="1" ht="15" customHeight="1" x14ac:dyDescent="0.25">
      <c r="A68" s="179"/>
      <c r="B68" s="179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</row>
    <row r="69" spans="1:27" s="176" customFormat="1" ht="21" customHeight="1" x14ac:dyDescent="0.25">
      <c r="A69" s="179" t="s">
        <v>329</v>
      </c>
      <c r="B69" s="179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s="176" customFormat="1" ht="15" customHeight="1" x14ac:dyDescent="0.25">
      <c r="A70" s="367" t="s">
        <v>285</v>
      </c>
      <c r="B70" s="366" t="s">
        <v>330</v>
      </c>
      <c r="C70" s="366" t="s">
        <v>287</v>
      </c>
      <c r="D70" s="366" t="s">
        <v>288</v>
      </c>
      <c r="E70" s="366" t="s">
        <v>289</v>
      </c>
      <c r="F70" s="366" t="s">
        <v>290</v>
      </c>
      <c r="G70" s="366" t="s">
        <v>291</v>
      </c>
      <c r="H70" s="366" t="s">
        <v>292</v>
      </c>
      <c r="I70" s="366" t="s">
        <v>293</v>
      </c>
      <c r="J70" s="366" t="s">
        <v>294</v>
      </c>
      <c r="K70" s="366" t="s">
        <v>295</v>
      </c>
      <c r="L70" s="366" t="s">
        <v>296</v>
      </c>
      <c r="M70" s="366" t="s">
        <v>297</v>
      </c>
      <c r="N70" s="366" t="s">
        <v>298</v>
      </c>
      <c r="O70" s="366" t="s">
        <v>197</v>
      </c>
      <c r="P70" s="366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s="176" customFormat="1" ht="15" customHeight="1" x14ac:dyDescent="0.25">
      <c r="A71" s="366" t="s">
        <v>211</v>
      </c>
      <c r="B71" s="365" t="s">
        <v>331</v>
      </c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99">
        <f>'10. melléklet Isaszegi Héts'!C41</f>
        <v>0</v>
      </c>
      <c r="P71" s="399">
        <f t="shared" ref="P71:P83" si="54">SUM(C71:N71)</f>
        <v>0</v>
      </c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s="176" customFormat="1" ht="15" customHeight="1" x14ac:dyDescent="0.25">
      <c r="A72" s="179"/>
      <c r="B72" s="365" t="s">
        <v>332</v>
      </c>
      <c r="C72" s="370">
        <f t="shared" ref="C72:N72" si="55">$O$72/12</f>
        <v>11229.25</v>
      </c>
      <c r="D72" s="370">
        <f t="shared" si="55"/>
        <v>11229.25</v>
      </c>
      <c r="E72" s="370">
        <f t="shared" si="55"/>
        <v>11229.25</v>
      </c>
      <c r="F72" s="370">
        <f t="shared" si="55"/>
        <v>11229.25</v>
      </c>
      <c r="G72" s="370">
        <f t="shared" si="55"/>
        <v>11229.25</v>
      </c>
      <c r="H72" s="370">
        <f t="shared" si="55"/>
        <v>11229.25</v>
      </c>
      <c r="I72" s="370">
        <f t="shared" si="55"/>
        <v>11229.25</v>
      </c>
      <c r="J72" s="370">
        <f t="shared" si="55"/>
        <v>11229.25</v>
      </c>
      <c r="K72" s="370">
        <f t="shared" si="55"/>
        <v>11229.25</v>
      </c>
      <c r="L72" s="370">
        <f t="shared" si="55"/>
        <v>11229.25</v>
      </c>
      <c r="M72" s="370">
        <f t="shared" si="55"/>
        <v>11229.25</v>
      </c>
      <c r="N72" s="370">
        <f t="shared" si="55"/>
        <v>11229.25</v>
      </c>
      <c r="O72" s="370">
        <f>'10. melléklet Isaszegi Héts'!C42</f>
        <v>134751</v>
      </c>
      <c r="P72" s="399">
        <f t="shared" si="54"/>
        <v>134751</v>
      </c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s="176" customFormat="1" ht="15" customHeight="1" x14ac:dyDescent="0.25">
      <c r="A73" s="179"/>
      <c r="B73" s="366" t="s">
        <v>197</v>
      </c>
      <c r="C73" s="369">
        <f t="shared" ref="C73:O73" si="56">SUM(C71:C72)</f>
        <v>11229.25</v>
      </c>
      <c r="D73" s="369">
        <f t="shared" si="56"/>
        <v>11229.25</v>
      </c>
      <c r="E73" s="369">
        <f t="shared" si="56"/>
        <v>11229.25</v>
      </c>
      <c r="F73" s="369">
        <f t="shared" si="56"/>
        <v>11229.25</v>
      </c>
      <c r="G73" s="369">
        <f t="shared" si="56"/>
        <v>11229.25</v>
      </c>
      <c r="H73" s="369">
        <f t="shared" si="56"/>
        <v>11229.25</v>
      </c>
      <c r="I73" s="369">
        <f t="shared" si="56"/>
        <v>11229.25</v>
      </c>
      <c r="J73" s="369">
        <f t="shared" si="56"/>
        <v>11229.25</v>
      </c>
      <c r="K73" s="369">
        <f t="shared" si="56"/>
        <v>11229.25</v>
      </c>
      <c r="L73" s="369">
        <f t="shared" si="56"/>
        <v>11229.25</v>
      </c>
      <c r="M73" s="369">
        <f t="shared" si="56"/>
        <v>11229.25</v>
      </c>
      <c r="N73" s="369">
        <f t="shared" si="56"/>
        <v>11229.25</v>
      </c>
      <c r="O73" s="369">
        <f t="shared" si="56"/>
        <v>134751</v>
      </c>
      <c r="P73" s="369">
        <f t="shared" si="54"/>
        <v>134751</v>
      </c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</row>
    <row r="74" spans="1:27" s="176" customFormat="1" ht="15" customHeight="1" x14ac:dyDescent="0.25">
      <c r="A74" s="366" t="s">
        <v>213</v>
      </c>
      <c r="B74" s="365" t="s">
        <v>331</v>
      </c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70">
        <f>'11.  melléklet Isaszegi Bóbi'!C41</f>
        <v>0</v>
      </c>
      <c r="P74" s="369">
        <f t="shared" si="54"/>
        <v>0</v>
      </c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27" s="176" customFormat="1" ht="15" customHeight="1" x14ac:dyDescent="0.25">
      <c r="A75" s="179"/>
      <c r="B75" s="365" t="s">
        <v>332</v>
      </c>
      <c r="C75" s="370">
        <f t="shared" ref="C75:N75" si="57">$O$75/12</f>
        <v>6577.666666666667</v>
      </c>
      <c r="D75" s="370">
        <f t="shared" si="57"/>
        <v>6577.666666666667</v>
      </c>
      <c r="E75" s="370">
        <f t="shared" si="57"/>
        <v>6577.666666666667</v>
      </c>
      <c r="F75" s="370">
        <f t="shared" si="57"/>
        <v>6577.666666666667</v>
      </c>
      <c r="G75" s="370">
        <f t="shared" si="57"/>
        <v>6577.666666666667</v>
      </c>
      <c r="H75" s="370">
        <f t="shared" si="57"/>
        <v>6577.666666666667</v>
      </c>
      <c r="I75" s="370">
        <f t="shared" si="57"/>
        <v>6577.666666666667</v>
      </c>
      <c r="J75" s="370">
        <f t="shared" si="57"/>
        <v>6577.666666666667</v>
      </c>
      <c r="K75" s="370">
        <f t="shared" si="57"/>
        <v>6577.666666666667</v>
      </c>
      <c r="L75" s="370">
        <f t="shared" si="57"/>
        <v>6577.666666666667</v>
      </c>
      <c r="M75" s="370">
        <f t="shared" si="57"/>
        <v>6577.666666666667</v>
      </c>
      <c r="N75" s="370">
        <f t="shared" si="57"/>
        <v>6577.666666666667</v>
      </c>
      <c r="O75" s="370">
        <f>'11.  melléklet Isaszegi Bóbi'!C42</f>
        <v>78932</v>
      </c>
      <c r="P75" s="369">
        <f t="shared" si="54"/>
        <v>78932</v>
      </c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</row>
    <row r="76" spans="1:27" s="176" customFormat="1" ht="24.6" customHeight="1" x14ac:dyDescent="0.25">
      <c r="A76" s="179"/>
      <c r="B76" s="366" t="s">
        <v>197</v>
      </c>
      <c r="C76" s="369">
        <f t="shared" ref="C76:O76" si="58">SUM(C74:C75)</f>
        <v>6577.666666666667</v>
      </c>
      <c r="D76" s="369">
        <f t="shared" si="58"/>
        <v>6577.666666666667</v>
      </c>
      <c r="E76" s="369">
        <f t="shared" si="58"/>
        <v>6577.666666666667</v>
      </c>
      <c r="F76" s="369">
        <f t="shared" si="58"/>
        <v>6577.666666666667</v>
      </c>
      <c r="G76" s="369">
        <f t="shared" si="58"/>
        <v>6577.666666666667</v>
      </c>
      <c r="H76" s="369">
        <f t="shared" si="58"/>
        <v>6577.666666666667</v>
      </c>
      <c r="I76" s="369">
        <f t="shared" si="58"/>
        <v>6577.666666666667</v>
      </c>
      <c r="J76" s="369">
        <f t="shared" si="58"/>
        <v>6577.666666666667</v>
      </c>
      <c r="K76" s="369">
        <f t="shared" si="58"/>
        <v>6577.666666666667</v>
      </c>
      <c r="L76" s="369">
        <f t="shared" si="58"/>
        <v>6577.666666666667</v>
      </c>
      <c r="M76" s="369">
        <f t="shared" si="58"/>
        <v>6577.666666666667</v>
      </c>
      <c r="N76" s="369">
        <f t="shared" si="58"/>
        <v>6577.666666666667</v>
      </c>
      <c r="O76" s="369">
        <f t="shared" si="58"/>
        <v>78932</v>
      </c>
      <c r="P76" s="369">
        <f t="shared" si="54"/>
        <v>78932</v>
      </c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</row>
    <row r="77" spans="1:27" s="176" customFormat="1" ht="15" customHeight="1" x14ac:dyDescent="0.25">
      <c r="A77" s="366" t="s">
        <v>216</v>
      </c>
      <c r="B77" s="365" t="s">
        <v>331</v>
      </c>
      <c r="C77" s="370">
        <f t="shared" ref="C77:N77" si="59">$O$77/12</f>
        <v>205.66666666666666</v>
      </c>
      <c r="D77" s="370">
        <f t="shared" si="59"/>
        <v>205.66666666666666</v>
      </c>
      <c r="E77" s="370">
        <f t="shared" si="59"/>
        <v>205.66666666666666</v>
      </c>
      <c r="F77" s="370">
        <f t="shared" si="59"/>
        <v>205.66666666666666</v>
      </c>
      <c r="G77" s="370">
        <f t="shared" si="59"/>
        <v>205.66666666666666</v>
      </c>
      <c r="H77" s="370">
        <f t="shared" si="59"/>
        <v>205.66666666666666</v>
      </c>
      <c r="I77" s="370">
        <f t="shared" si="59"/>
        <v>205.66666666666666</v>
      </c>
      <c r="J77" s="370">
        <f t="shared" si="59"/>
        <v>205.66666666666666</v>
      </c>
      <c r="K77" s="370">
        <f t="shared" si="59"/>
        <v>205.66666666666666</v>
      </c>
      <c r="L77" s="370">
        <f t="shared" si="59"/>
        <v>205.66666666666666</v>
      </c>
      <c r="M77" s="370">
        <f t="shared" si="59"/>
        <v>205.66666666666666</v>
      </c>
      <c r="N77" s="370">
        <f t="shared" si="59"/>
        <v>205.66666666666666</v>
      </c>
      <c r="O77" s="370">
        <f>'12. mell. Isaszegi Humánszol'!C27+'12. mell. Isaszegi Humánszol'!D115</f>
        <v>2468</v>
      </c>
      <c r="P77" s="369">
        <f t="shared" si="54"/>
        <v>2468</v>
      </c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</row>
    <row r="78" spans="1:27" s="176" customFormat="1" ht="15" customHeight="1" x14ac:dyDescent="0.25">
      <c r="A78" s="179"/>
      <c r="B78" s="365" t="s">
        <v>332</v>
      </c>
      <c r="C78" s="370">
        <f t="shared" ref="C78:N78" si="60">$O$78/12</f>
        <v>3677.9166666666665</v>
      </c>
      <c r="D78" s="370">
        <f t="shared" si="60"/>
        <v>3677.9166666666665</v>
      </c>
      <c r="E78" s="370">
        <f t="shared" si="60"/>
        <v>3677.9166666666665</v>
      </c>
      <c r="F78" s="370">
        <f t="shared" si="60"/>
        <v>3677.9166666666665</v>
      </c>
      <c r="G78" s="370">
        <f t="shared" si="60"/>
        <v>3677.9166666666665</v>
      </c>
      <c r="H78" s="370">
        <f t="shared" si="60"/>
        <v>3677.9166666666665</v>
      </c>
      <c r="I78" s="370">
        <f t="shared" si="60"/>
        <v>3677.9166666666665</v>
      </c>
      <c r="J78" s="370">
        <f t="shared" si="60"/>
        <v>3677.9166666666665</v>
      </c>
      <c r="K78" s="370">
        <f t="shared" si="60"/>
        <v>3677.9166666666665</v>
      </c>
      <c r="L78" s="370">
        <f t="shared" si="60"/>
        <v>3677.9166666666665</v>
      </c>
      <c r="M78" s="370">
        <f t="shared" si="60"/>
        <v>3677.9166666666665</v>
      </c>
      <c r="N78" s="370">
        <f t="shared" si="60"/>
        <v>3677.9166666666665</v>
      </c>
      <c r="O78" s="370">
        <f>'12. mell. Isaszegi Humánszol'!C42+'12. mell. Isaszegi Humánszol'!D130</f>
        <v>44135</v>
      </c>
      <c r="P78" s="369">
        <f t="shared" si="54"/>
        <v>44134.999999999993</v>
      </c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</row>
    <row r="79" spans="1:27" s="176" customFormat="1" ht="15" customHeight="1" x14ac:dyDescent="0.25">
      <c r="A79" s="179"/>
      <c r="B79" s="366" t="s">
        <v>197</v>
      </c>
      <c r="C79" s="369">
        <f t="shared" ref="C79:O79" si="61">SUM(C77:C78)</f>
        <v>3883.583333333333</v>
      </c>
      <c r="D79" s="369">
        <f t="shared" si="61"/>
        <v>3883.583333333333</v>
      </c>
      <c r="E79" s="369">
        <f t="shared" si="61"/>
        <v>3883.583333333333</v>
      </c>
      <c r="F79" s="369">
        <f t="shared" si="61"/>
        <v>3883.583333333333</v>
      </c>
      <c r="G79" s="369">
        <f t="shared" si="61"/>
        <v>3883.583333333333</v>
      </c>
      <c r="H79" s="369">
        <f t="shared" si="61"/>
        <v>3883.583333333333</v>
      </c>
      <c r="I79" s="369">
        <f t="shared" si="61"/>
        <v>3883.583333333333</v>
      </c>
      <c r="J79" s="369">
        <f t="shared" si="61"/>
        <v>3883.583333333333</v>
      </c>
      <c r="K79" s="369">
        <f t="shared" si="61"/>
        <v>3883.583333333333</v>
      </c>
      <c r="L79" s="369">
        <f t="shared" si="61"/>
        <v>3883.583333333333</v>
      </c>
      <c r="M79" s="369">
        <f t="shared" si="61"/>
        <v>3883.583333333333</v>
      </c>
      <c r="N79" s="369">
        <f t="shared" si="61"/>
        <v>3883.583333333333</v>
      </c>
      <c r="O79" s="369">
        <f t="shared" si="61"/>
        <v>46603</v>
      </c>
      <c r="P79" s="369">
        <f t="shared" si="54"/>
        <v>46603</v>
      </c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</row>
    <row r="80" spans="1:27" s="176" customFormat="1" ht="15" customHeight="1" x14ac:dyDescent="0.25">
      <c r="A80" s="366" t="s">
        <v>303</v>
      </c>
      <c r="B80" s="365" t="s">
        <v>331</v>
      </c>
      <c r="C80" s="370">
        <f t="shared" ref="C80:N80" si="62">$O$80/12</f>
        <v>338.83333333333331</v>
      </c>
      <c r="D80" s="370">
        <f t="shared" si="62"/>
        <v>338.83333333333331</v>
      </c>
      <c r="E80" s="370">
        <f t="shared" si="62"/>
        <v>338.83333333333331</v>
      </c>
      <c r="F80" s="370">
        <f t="shared" si="62"/>
        <v>338.83333333333331</v>
      </c>
      <c r="G80" s="370">
        <f t="shared" si="62"/>
        <v>338.83333333333331</v>
      </c>
      <c r="H80" s="370">
        <f t="shared" si="62"/>
        <v>338.83333333333331</v>
      </c>
      <c r="I80" s="370">
        <f t="shared" si="62"/>
        <v>338.83333333333331</v>
      </c>
      <c r="J80" s="370">
        <f t="shared" si="62"/>
        <v>338.83333333333331</v>
      </c>
      <c r="K80" s="370">
        <f t="shared" si="62"/>
        <v>338.83333333333331</v>
      </c>
      <c r="L80" s="370">
        <f t="shared" si="62"/>
        <v>338.83333333333331</v>
      </c>
      <c r="M80" s="370">
        <f t="shared" si="62"/>
        <v>338.83333333333331</v>
      </c>
      <c r="N80" s="370">
        <f t="shared" si="62"/>
        <v>338.83333333333331</v>
      </c>
      <c r="O80" s="370">
        <f>'13.  mellékletMűvelődési ház'!C27</f>
        <v>4066</v>
      </c>
      <c r="P80" s="369">
        <f t="shared" si="54"/>
        <v>4066.0000000000005</v>
      </c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s="176" customFormat="1" ht="15" customHeight="1" x14ac:dyDescent="0.25">
      <c r="A81" s="179"/>
      <c r="B81" s="365" t="s">
        <v>332</v>
      </c>
      <c r="C81" s="370">
        <f t="shared" ref="C81:N81" si="63">$O$81/12</f>
        <v>4552.666666666667</v>
      </c>
      <c r="D81" s="370">
        <f t="shared" si="63"/>
        <v>4552.666666666667</v>
      </c>
      <c r="E81" s="370">
        <f t="shared" si="63"/>
        <v>4552.666666666667</v>
      </c>
      <c r="F81" s="370">
        <f t="shared" si="63"/>
        <v>4552.666666666667</v>
      </c>
      <c r="G81" s="370">
        <f t="shared" si="63"/>
        <v>4552.666666666667</v>
      </c>
      <c r="H81" s="370">
        <f t="shared" si="63"/>
        <v>4552.666666666667</v>
      </c>
      <c r="I81" s="370">
        <f t="shared" si="63"/>
        <v>4552.666666666667</v>
      </c>
      <c r="J81" s="370">
        <f t="shared" si="63"/>
        <v>4552.666666666667</v>
      </c>
      <c r="K81" s="370">
        <f t="shared" si="63"/>
        <v>4552.666666666667</v>
      </c>
      <c r="L81" s="370">
        <f t="shared" si="63"/>
        <v>4552.666666666667</v>
      </c>
      <c r="M81" s="370">
        <f t="shared" si="63"/>
        <v>4552.666666666667</v>
      </c>
      <c r="N81" s="370">
        <f t="shared" si="63"/>
        <v>4552.666666666667</v>
      </c>
      <c r="O81" s="370">
        <f>'13.  mellékletMűvelődési ház'!C42</f>
        <v>54632</v>
      </c>
      <c r="P81" s="369">
        <f t="shared" si="54"/>
        <v>54631.999999999993</v>
      </c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</row>
    <row r="82" spans="1:27" s="176" customFormat="1" ht="15" customHeight="1" x14ac:dyDescent="0.25">
      <c r="A82" s="179"/>
      <c r="B82" s="366" t="s">
        <v>197</v>
      </c>
      <c r="C82" s="369">
        <f t="shared" ref="C82:O82" si="64">SUM(C80:C81)</f>
        <v>4891.5</v>
      </c>
      <c r="D82" s="369">
        <f t="shared" si="64"/>
        <v>4891.5</v>
      </c>
      <c r="E82" s="369">
        <f t="shared" si="64"/>
        <v>4891.5</v>
      </c>
      <c r="F82" s="369">
        <f t="shared" si="64"/>
        <v>4891.5</v>
      </c>
      <c r="G82" s="369">
        <f t="shared" si="64"/>
        <v>4891.5</v>
      </c>
      <c r="H82" s="369">
        <f t="shared" si="64"/>
        <v>4891.5</v>
      </c>
      <c r="I82" s="369">
        <f t="shared" si="64"/>
        <v>4891.5</v>
      </c>
      <c r="J82" s="369">
        <f t="shared" si="64"/>
        <v>4891.5</v>
      </c>
      <c r="K82" s="369">
        <f t="shared" si="64"/>
        <v>4891.5</v>
      </c>
      <c r="L82" s="369">
        <f t="shared" si="64"/>
        <v>4891.5</v>
      </c>
      <c r="M82" s="369">
        <f t="shared" si="64"/>
        <v>4891.5</v>
      </c>
      <c r="N82" s="369">
        <f t="shared" si="64"/>
        <v>4891.5</v>
      </c>
      <c r="O82" s="369">
        <f t="shared" si="64"/>
        <v>58698</v>
      </c>
      <c r="P82" s="369">
        <f t="shared" si="54"/>
        <v>58698</v>
      </c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</row>
    <row r="83" spans="1:27" s="176" customFormat="1" ht="15" customHeight="1" x14ac:dyDescent="0.25">
      <c r="A83" s="366" t="s">
        <v>305</v>
      </c>
      <c r="B83" s="365" t="s">
        <v>331</v>
      </c>
      <c r="C83" s="370">
        <f t="shared" ref="C83:N83" si="65">$O$83/12</f>
        <v>34.333333333333336</v>
      </c>
      <c r="D83" s="370">
        <f t="shared" si="65"/>
        <v>34.333333333333336</v>
      </c>
      <c r="E83" s="370">
        <f t="shared" si="65"/>
        <v>34.333333333333336</v>
      </c>
      <c r="F83" s="370">
        <f t="shared" si="65"/>
        <v>34.333333333333336</v>
      </c>
      <c r="G83" s="370">
        <f t="shared" si="65"/>
        <v>34.333333333333336</v>
      </c>
      <c r="H83" s="370">
        <f t="shared" si="65"/>
        <v>34.333333333333336</v>
      </c>
      <c r="I83" s="370">
        <f t="shared" si="65"/>
        <v>34.333333333333336</v>
      </c>
      <c r="J83" s="370">
        <f t="shared" si="65"/>
        <v>34.333333333333336</v>
      </c>
      <c r="K83" s="370">
        <f t="shared" si="65"/>
        <v>34.333333333333336</v>
      </c>
      <c r="L83" s="370">
        <f t="shared" si="65"/>
        <v>34.333333333333336</v>
      </c>
      <c r="M83" s="370">
        <f t="shared" si="65"/>
        <v>34.333333333333336</v>
      </c>
      <c r="N83" s="370">
        <f t="shared" si="65"/>
        <v>34.333333333333336</v>
      </c>
      <c r="O83" s="370">
        <f>'14. melléklet Könyvtár'!C27</f>
        <v>412</v>
      </c>
      <c r="P83" s="369">
        <f t="shared" si="54"/>
        <v>411.99999999999994</v>
      </c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</row>
    <row r="84" spans="1:27" s="176" customFormat="1" ht="15" customHeight="1" x14ac:dyDescent="0.25">
      <c r="A84" s="366"/>
      <c r="B84" s="365" t="s">
        <v>42</v>
      </c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69">
        <v>0</v>
      </c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</row>
    <row r="85" spans="1:27" s="176" customFormat="1" ht="15" customHeight="1" x14ac:dyDescent="0.25">
      <c r="A85" s="179"/>
      <c r="B85" s="365" t="s">
        <v>332</v>
      </c>
      <c r="C85" s="370">
        <f t="shared" ref="C85:N85" si="66">$O$85/12</f>
        <v>1536.5</v>
      </c>
      <c r="D85" s="370">
        <f t="shared" si="66"/>
        <v>1536.5</v>
      </c>
      <c r="E85" s="370">
        <f t="shared" si="66"/>
        <v>1536.5</v>
      </c>
      <c r="F85" s="370">
        <f t="shared" si="66"/>
        <v>1536.5</v>
      </c>
      <c r="G85" s="370">
        <f t="shared" si="66"/>
        <v>1536.5</v>
      </c>
      <c r="H85" s="370">
        <f t="shared" si="66"/>
        <v>1536.5</v>
      </c>
      <c r="I85" s="370">
        <f t="shared" si="66"/>
        <v>1536.5</v>
      </c>
      <c r="J85" s="370">
        <f t="shared" si="66"/>
        <v>1536.5</v>
      </c>
      <c r="K85" s="370">
        <f t="shared" si="66"/>
        <v>1536.5</v>
      </c>
      <c r="L85" s="370">
        <f t="shared" si="66"/>
        <v>1536.5</v>
      </c>
      <c r="M85" s="370">
        <f t="shared" si="66"/>
        <v>1536.5</v>
      </c>
      <c r="N85" s="370">
        <f t="shared" si="66"/>
        <v>1536.5</v>
      </c>
      <c r="O85" s="370">
        <f>'14. melléklet Könyvtár'!C42</f>
        <v>18438</v>
      </c>
      <c r="P85" s="369">
        <f>SUM(C85:N85)</f>
        <v>18438</v>
      </c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</row>
    <row r="86" spans="1:27" s="176" customFormat="1" ht="15" customHeight="1" x14ac:dyDescent="0.25">
      <c r="A86" s="179"/>
      <c r="B86" s="366" t="s">
        <v>197</v>
      </c>
      <c r="C86" s="369">
        <f t="shared" ref="C86:P86" si="67">SUM(C83:C85)</f>
        <v>1570.8333333333333</v>
      </c>
      <c r="D86" s="369">
        <f t="shared" si="67"/>
        <v>1570.8333333333333</v>
      </c>
      <c r="E86" s="369">
        <f t="shared" si="67"/>
        <v>1570.8333333333333</v>
      </c>
      <c r="F86" s="369">
        <f t="shared" si="67"/>
        <v>1570.8333333333333</v>
      </c>
      <c r="G86" s="369">
        <f t="shared" si="67"/>
        <v>1570.8333333333333</v>
      </c>
      <c r="H86" s="369">
        <f t="shared" si="67"/>
        <v>1570.8333333333333</v>
      </c>
      <c r="I86" s="369">
        <f t="shared" si="67"/>
        <v>1570.8333333333333</v>
      </c>
      <c r="J86" s="369">
        <f t="shared" si="67"/>
        <v>1570.8333333333333</v>
      </c>
      <c r="K86" s="369">
        <f t="shared" si="67"/>
        <v>1570.8333333333333</v>
      </c>
      <c r="L86" s="369">
        <f t="shared" si="67"/>
        <v>1570.8333333333333</v>
      </c>
      <c r="M86" s="369">
        <f t="shared" si="67"/>
        <v>1570.8333333333333</v>
      </c>
      <c r="N86" s="369">
        <f t="shared" si="67"/>
        <v>1570.8333333333333</v>
      </c>
      <c r="O86" s="369">
        <f t="shared" si="67"/>
        <v>18850</v>
      </c>
      <c r="P86" s="369">
        <f t="shared" si="67"/>
        <v>18850</v>
      </c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</row>
    <row r="87" spans="1:27" s="176" customFormat="1" ht="15" customHeight="1" x14ac:dyDescent="0.25">
      <c r="A87" s="366" t="s">
        <v>272</v>
      </c>
      <c r="B87" s="365" t="s">
        <v>331</v>
      </c>
      <c r="C87" s="370">
        <f t="shared" ref="C87:N87" si="68">$O$87/12</f>
        <v>813.5</v>
      </c>
      <c r="D87" s="370">
        <f t="shared" si="68"/>
        <v>813.5</v>
      </c>
      <c r="E87" s="370">
        <f t="shared" si="68"/>
        <v>813.5</v>
      </c>
      <c r="F87" s="370">
        <f t="shared" si="68"/>
        <v>813.5</v>
      </c>
      <c r="G87" s="370">
        <f t="shared" si="68"/>
        <v>813.5</v>
      </c>
      <c r="H87" s="370">
        <f t="shared" si="68"/>
        <v>813.5</v>
      </c>
      <c r="I87" s="370">
        <f t="shared" si="68"/>
        <v>813.5</v>
      </c>
      <c r="J87" s="370">
        <f t="shared" si="68"/>
        <v>813.5</v>
      </c>
      <c r="K87" s="370">
        <f t="shared" si="68"/>
        <v>813.5</v>
      </c>
      <c r="L87" s="370">
        <f t="shared" si="68"/>
        <v>813.5</v>
      </c>
      <c r="M87" s="370">
        <f t="shared" si="68"/>
        <v>813.5</v>
      </c>
      <c r="N87" s="370">
        <f t="shared" si="68"/>
        <v>813.5</v>
      </c>
      <c r="O87" s="370">
        <f>'15.melléklet IVÜSZ'!C27</f>
        <v>9762</v>
      </c>
      <c r="P87" s="369">
        <f t="shared" ref="P87:P92" si="69">SUM(C87:N87)</f>
        <v>9762</v>
      </c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</row>
    <row r="88" spans="1:27" s="176" customFormat="1" ht="15" customHeight="1" x14ac:dyDescent="0.25">
      <c r="A88" s="179"/>
      <c r="B88" s="365" t="s">
        <v>332</v>
      </c>
      <c r="C88" s="370">
        <f t="shared" ref="C88:N88" si="70">$O$88/12</f>
        <v>11797.333333333334</v>
      </c>
      <c r="D88" s="370">
        <f t="shared" si="70"/>
        <v>11797.333333333334</v>
      </c>
      <c r="E88" s="370">
        <f t="shared" si="70"/>
        <v>11797.333333333334</v>
      </c>
      <c r="F88" s="370">
        <f t="shared" si="70"/>
        <v>11797.333333333334</v>
      </c>
      <c r="G88" s="370">
        <f t="shared" si="70"/>
        <v>11797.333333333334</v>
      </c>
      <c r="H88" s="370">
        <f t="shared" si="70"/>
        <v>11797.333333333334</v>
      </c>
      <c r="I88" s="370">
        <f t="shared" si="70"/>
        <v>11797.333333333334</v>
      </c>
      <c r="J88" s="370">
        <f t="shared" si="70"/>
        <v>11797.333333333334</v>
      </c>
      <c r="K88" s="370">
        <f t="shared" si="70"/>
        <v>11797.333333333334</v>
      </c>
      <c r="L88" s="370">
        <f t="shared" si="70"/>
        <v>11797.333333333334</v>
      </c>
      <c r="M88" s="370">
        <f t="shared" si="70"/>
        <v>11797.333333333334</v>
      </c>
      <c r="N88" s="370">
        <f t="shared" si="70"/>
        <v>11797.333333333334</v>
      </c>
      <c r="O88" s="370">
        <f>'15.melléklet IVÜSZ'!C42</f>
        <v>141568</v>
      </c>
      <c r="P88" s="369">
        <f t="shared" si="69"/>
        <v>141567.99999999997</v>
      </c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</row>
    <row r="89" spans="1:27" s="176" customFormat="1" ht="15" customHeight="1" x14ac:dyDescent="0.25">
      <c r="A89" s="179"/>
      <c r="B89" s="366" t="s">
        <v>197</v>
      </c>
      <c r="C89" s="369">
        <f t="shared" ref="C89:O89" si="71">SUM(C87:C88)</f>
        <v>12610.833333333334</v>
      </c>
      <c r="D89" s="369">
        <f t="shared" si="71"/>
        <v>12610.833333333334</v>
      </c>
      <c r="E89" s="369">
        <f t="shared" si="71"/>
        <v>12610.833333333334</v>
      </c>
      <c r="F89" s="369">
        <f t="shared" si="71"/>
        <v>12610.833333333334</v>
      </c>
      <c r="G89" s="369">
        <f t="shared" si="71"/>
        <v>12610.833333333334</v>
      </c>
      <c r="H89" s="369">
        <f t="shared" si="71"/>
        <v>12610.833333333334</v>
      </c>
      <c r="I89" s="369">
        <f t="shared" si="71"/>
        <v>12610.833333333334</v>
      </c>
      <c r="J89" s="369">
        <f t="shared" si="71"/>
        <v>12610.833333333334</v>
      </c>
      <c r="K89" s="369">
        <f t="shared" si="71"/>
        <v>12610.833333333334</v>
      </c>
      <c r="L89" s="369">
        <f t="shared" si="71"/>
        <v>12610.833333333334</v>
      </c>
      <c r="M89" s="369">
        <f t="shared" si="71"/>
        <v>12610.833333333334</v>
      </c>
      <c r="N89" s="369">
        <f t="shared" si="71"/>
        <v>12610.833333333334</v>
      </c>
      <c r="O89" s="369">
        <f t="shared" si="71"/>
        <v>151330</v>
      </c>
      <c r="P89" s="369">
        <f t="shared" si="69"/>
        <v>151330</v>
      </c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</row>
    <row r="90" spans="1:27" s="176" customFormat="1" ht="15" customHeight="1" x14ac:dyDescent="0.25">
      <c r="A90" s="366" t="s">
        <v>387</v>
      </c>
      <c r="B90" s="365" t="s">
        <v>331</v>
      </c>
      <c r="C90" s="370">
        <f>$O$90/12</f>
        <v>15.583333333333334</v>
      </c>
      <c r="D90" s="370">
        <f t="shared" ref="D90:N90" si="72">$O$90/12</f>
        <v>15.583333333333334</v>
      </c>
      <c r="E90" s="370">
        <f t="shared" si="72"/>
        <v>15.583333333333334</v>
      </c>
      <c r="F90" s="370">
        <f t="shared" si="72"/>
        <v>15.583333333333334</v>
      </c>
      <c r="G90" s="370">
        <f t="shared" si="72"/>
        <v>15.583333333333334</v>
      </c>
      <c r="H90" s="370">
        <f t="shared" si="72"/>
        <v>15.583333333333334</v>
      </c>
      <c r="I90" s="370">
        <f t="shared" si="72"/>
        <v>15.583333333333334</v>
      </c>
      <c r="J90" s="370">
        <f t="shared" si="72"/>
        <v>15.583333333333334</v>
      </c>
      <c r="K90" s="370">
        <f t="shared" si="72"/>
        <v>15.583333333333334</v>
      </c>
      <c r="L90" s="370">
        <f t="shared" si="72"/>
        <v>15.583333333333334</v>
      </c>
      <c r="M90" s="370">
        <f t="shared" si="72"/>
        <v>15.583333333333334</v>
      </c>
      <c r="N90" s="370">
        <f t="shared" si="72"/>
        <v>15.583333333333334</v>
      </c>
      <c r="O90" s="370">
        <f>'16. melléklet Bölcsőde'!C27</f>
        <v>187</v>
      </c>
      <c r="P90" s="369">
        <f t="shared" si="69"/>
        <v>187.00000000000003</v>
      </c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</row>
    <row r="91" spans="1:27" s="176" customFormat="1" ht="15" customHeight="1" x14ac:dyDescent="0.25">
      <c r="A91" s="179"/>
      <c r="B91" s="365" t="s">
        <v>332</v>
      </c>
      <c r="C91" s="370">
        <f>$O$91/12</f>
        <v>2818.75</v>
      </c>
      <c r="D91" s="370">
        <f t="shared" ref="D91:N91" si="73">$O$91/12</f>
        <v>2818.75</v>
      </c>
      <c r="E91" s="370">
        <f t="shared" si="73"/>
        <v>2818.75</v>
      </c>
      <c r="F91" s="370">
        <f t="shared" si="73"/>
        <v>2818.75</v>
      </c>
      <c r="G91" s="370">
        <f t="shared" si="73"/>
        <v>2818.75</v>
      </c>
      <c r="H91" s="370">
        <f t="shared" si="73"/>
        <v>2818.75</v>
      </c>
      <c r="I91" s="370">
        <f t="shared" si="73"/>
        <v>2818.75</v>
      </c>
      <c r="J91" s="370">
        <f t="shared" si="73"/>
        <v>2818.75</v>
      </c>
      <c r="K91" s="370">
        <f t="shared" si="73"/>
        <v>2818.75</v>
      </c>
      <c r="L91" s="370">
        <f t="shared" si="73"/>
        <v>2818.75</v>
      </c>
      <c r="M91" s="370">
        <f t="shared" si="73"/>
        <v>2818.75</v>
      </c>
      <c r="N91" s="370">
        <f t="shared" si="73"/>
        <v>2818.75</v>
      </c>
      <c r="O91" s="370">
        <f>'16. melléklet Bölcsőde'!C42</f>
        <v>33825</v>
      </c>
      <c r="P91" s="369">
        <f t="shared" si="69"/>
        <v>33825</v>
      </c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</row>
    <row r="92" spans="1:27" s="176" customFormat="1" ht="15" customHeight="1" x14ac:dyDescent="0.25">
      <c r="A92" s="179"/>
      <c r="B92" s="366" t="s">
        <v>197</v>
      </c>
      <c r="C92" s="369">
        <f t="shared" ref="C92:O92" si="74">SUM(C90:C91)</f>
        <v>2834.3333333333335</v>
      </c>
      <c r="D92" s="369">
        <f t="shared" si="74"/>
        <v>2834.3333333333335</v>
      </c>
      <c r="E92" s="369">
        <f t="shared" si="74"/>
        <v>2834.3333333333335</v>
      </c>
      <c r="F92" s="369">
        <f t="shared" si="74"/>
        <v>2834.3333333333335</v>
      </c>
      <c r="G92" s="369">
        <f t="shared" si="74"/>
        <v>2834.3333333333335</v>
      </c>
      <c r="H92" s="369">
        <f t="shared" si="74"/>
        <v>2834.3333333333335</v>
      </c>
      <c r="I92" s="369">
        <f t="shared" si="74"/>
        <v>2834.3333333333335</v>
      </c>
      <c r="J92" s="369">
        <f t="shared" si="74"/>
        <v>2834.3333333333335</v>
      </c>
      <c r="K92" s="369">
        <f t="shared" si="74"/>
        <v>2834.3333333333335</v>
      </c>
      <c r="L92" s="369">
        <f t="shared" si="74"/>
        <v>2834.3333333333335</v>
      </c>
      <c r="M92" s="369">
        <f t="shared" si="74"/>
        <v>2834.3333333333335</v>
      </c>
      <c r="N92" s="369">
        <f t="shared" si="74"/>
        <v>2834.3333333333335</v>
      </c>
      <c r="O92" s="369">
        <f t="shared" si="74"/>
        <v>34012</v>
      </c>
      <c r="P92" s="369">
        <f t="shared" si="69"/>
        <v>34011.999999999993</v>
      </c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</row>
    <row r="93" spans="1:27" s="176" customFormat="1" ht="15" customHeight="1" x14ac:dyDescent="0.25">
      <c r="A93" s="375" t="s">
        <v>307</v>
      </c>
      <c r="B93" s="400"/>
      <c r="C93" s="401">
        <f t="shared" ref="C93:N93" si="75">C73+C76+C79+C82+C89+C86</f>
        <v>40763.666666666672</v>
      </c>
      <c r="D93" s="401">
        <f t="shared" si="75"/>
        <v>40763.666666666672</v>
      </c>
      <c r="E93" s="401">
        <f t="shared" si="75"/>
        <v>40763.666666666672</v>
      </c>
      <c r="F93" s="401">
        <f t="shared" si="75"/>
        <v>40763.666666666672</v>
      </c>
      <c r="G93" s="401">
        <f t="shared" si="75"/>
        <v>40763.666666666672</v>
      </c>
      <c r="H93" s="401">
        <f t="shared" si="75"/>
        <v>40763.666666666672</v>
      </c>
      <c r="I93" s="401">
        <f t="shared" si="75"/>
        <v>40763.666666666672</v>
      </c>
      <c r="J93" s="401">
        <f t="shared" si="75"/>
        <v>40763.666666666672</v>
      </c>
      <c r="K93" s="401">
        <f t="shared" si="75"/>
        <v>40763.666666666672</v>
      </c>
      <c r="L93" s="401">
        <f t="shared" si="75"/>
        <v>40763.666666666672</v>
      </c>
      <c r="M93" s="401">
        <f t="shared" si="75"/>
        <v>40763.666666666672</v>
      </c>
      <c r="N93" s="401">
        <f t="shared" si="75"/>
        <v>40763.666666666672</v>
      </c>
      <c r="O93" s="376">
        <f>O73+O76+O79+O82+O89+O86+O92</f>
        <v>523176</v>
      </c>
      <c r="P93" s="376">
        <f>P73+P76+P79+P82+P89+P86+P92</f>
        <v>523176</v>
      </c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</row>
    <row r="94" spans="1:27" s="176" customFormat="1" ht="15" customHeight="1" x14ac:dyDescent="0.25">
      <c r="A94" s="366" t="s">
        <v>333</v>
      </c>
      <c r="B94" s="365" t="s">
        <v>331</v>
      </c>
      <c r="C94" s="370">
        <f t="shared" ref="C94:N94" si="76">$O$94/12</f>
        <v>105</v>
      </c>
      <c r="D94" s="370">
        <f t="shared" si="76"/>
        <v>105</v>
      </c>
      <c r="E94" s="370">
        <f t="shared" si="76"/>
        <v>105</v>
      </c>
      <c r="F94" s="370">
        <f t="shared" si="76"/>
        <v>105</v>
      </c>
      <c r="G94" s="370">
        <f t="shared" si="76"/>
        <v>105</v>
      </c>
      <c r="H94" s="370">
        <f t="shared" si="76"/>
        <v>105</v>
      </c>
      <c r="I94" s="370">
        <f t="shared" si="76"/>
        <v>105</v>
      </c>
      <c r="J94" s="370">
        <f t="shared" si="76"/>
        <v>105</v>
      </c>
      <c r="K94" s="370">
        <f t="shared" si="76"/>
        <v>105</v>
      </c>
      <c r="L94" s="370">
        <f t="shared" si="76"/>
        <v>105</v>
      </c>
      <c r="M94" s="370">
        <f t="shared" si="76"/>
        <v>105</v>
      </c>
      <c r="N94" s="370">
        <f t="shared" si="76"/>
        <v>105</v>
      </c>
      <c r="O94" s="370">
        <f>'9.  melléklet Hivatal'!C27</f>
        <v>1260</v>
      </c>
      <c r="P94" s="369">
        <f t="shared" ref="P94:P107" si="77">SUM(C94:N94)</f>
        <v>1260</v>
      </c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</row>
    <row r="95" spans="1:27" s="176" customFormat="1" ht="15" customHeight="1" x14ac:dyDescent="0.25">
      <c r="A95" s="179"/>
      <c r="B95" s="365" t="s">
        <v>332</v>
      </c>
      <c r="C95" s="370">
        <f t="shared" ref="C95:N95" si="78">$O$95/12</f>
        <v>14923.083333333334</v>
      </c>
      <c r="D95" s="370">
        <f t="shared" si="78"/>
        <v>14923.083333333334</v>
      </c>
      <c r="E95" s="370">
        <f t="shared" si="78"/>
        <v>14923.083333333334</v>
      </c>
      <c r="F95" s="370">
        <f t="shared" si="78"/>
        <v>14923.083333333334</v>
      </c>
      <c r="G95" s="370">
        <f t="shared" si="78"/>
        <v>14923.083333333334</v>
      </c>
      <c r="H95" s="370">
        <f t="shared" si="78"/>
        <v>14923.083333333334</v>
      </c>
      <c r="I95" s="370">
        <f t="shared" si="78"/>
        <v>14923.083333333334</v>
      </c>
      <c r="J95" s="370">
        <f t="shared" si="78"/>
        <v>14923.083333333334</v>
      </c>
      <c r="K95" s="370">
        <f t="shared" si="78"/>
        <v>14923.083333333334</v>
      </c>
      <c r="L95" s="370">
        <f t="shared" si="78"/>
        <v>14923.083333333334</v>
      </c>
      <c r="M95" s="370">
        <f t="shared" si="78"/>
        <v>14923.083333333334</v>
      </c>
      <c r="N95" s="370">
        <f t="shared" si="78"/>
        <v>14923.083333333334</v>
      </c>
      <c r="O95" s="370">
        <f>'9.  melléklet Hivatal'!C42</f>
        <v>179077</v>
      </c>
      <c r="P95" s="369">
        <f t="shared" si="77"/>
        <v>179077.00000000003</v>
      </c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</row>
    <row r="96" spans="1:27" s="176" customFormat="1" ht="15" customHeight="1" x14ac:dyDescent="0.25">
      <c r="A96" s="375" t="s">
        <v>334</v>
      </c>
      <c r="B96" s="400" t="s">
        <v>197</v>
      </c>
      <c r="C96" s="401">
        <f t="shared" ref="C96:O96" si="79">SUM(C94:C95)</f>
        <v>15028.083333333334</v>
      </c>
      <c r="D96" s="401">
        <f t="shared" si="79"/>
        <v>15028.083333333334</v>
      </c>
      <c r="E96" s="401">
        <f t="shared" si="79"/>
        <v>15028.083333333334</v>
      </c>
      <c r="F96" s="401">
        <f t="shared" si="79"/>
        <v>15028.083333333334</v>
      </c>
      <c r="G96" s="401">
        <f t="shared" si="79"/>
        <v>15028.083333333334</v>
      </c>
      <c r="H96" s="401">
        <f t="shared" si="79"/>
        <v>15028.083333333334</v>
      </c>
      <c r="I96" s="401">
        <f t="shared" si="79"/>
        <v>15028.083333333334</v>
      </c>
      <c r="J96" s="401">
        <f t="shared" si="79"/>
        <v>15028.083333333334</v>
      </c>
      <c r="K96" s="401">
        <f t="shared" si="79"/>
        <v>15028.083333333334</v>
      </c>
      <c r="L96" s="401">
        <f t="shared" si="79"/>
        <v>15028.083333333334</v>
      </c>
      <c r="M96" s="401">
        <f t="shared" si="79"/>
        <v>15028.083333333334</v>
      </c>
      <c r="N96" s="401">
        <f t="shared" si="79"/>
        <v>15028.083333333334</v>
      </c>
      <c r="O96" s="376">
        <f t="shared" si="79"/>
        <v>180337</v>
      </c>
      <c r="P96" s="376">
        <f t="shared" si="77"/>
        <v>180337.00000000003</v>
      </c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</row>
    <row r="97" spans="1:46" x14ac:dyDescent="0.2">
      <c r="A97" s="366"/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9">
        <f t="shared" si="77"/>
        <v>0</v>
      </c>
    </row>
    <row r="98" spans="1:46" x14ac:dyDescent="0.2">
      <c r="A98" s="366" t="s">
        <v>335</v>
      </c>
      <c r="B98" s="366" t="s">
        <v>330</v>
      </c>
      <c r="C98" s="366" t="s">
        <v>287</v>
      </c>
      <c r="D98" s="366" t="s">
        <v>288</v>
      </c>
      <c r="E98" s="366" t="s">
        <v>289</v>
      </c>
      <c r="F98" s="366" t="s">
        <v>290</v>
      </c>
      <c r="G98" s="366" t="s">
        <v>291</v>
      </c>
      <c r="H98" s="366" t="s">
        <v>292</v>
      </c>
      <c r="I98" s="366" t="s">
        <v>293</v>
      </c>
      <c r="J98" s="366" t="s">
        <v>294</v>
      </c>
      <c r="K98" s="366" t="s">
        <v>295</v>
      </c>
      <c r="L98" s="366" t="s">
        <v>296</v>
      </c>
      <c r="M98" s="366" t="s">
        <v>297</v>
      </c>
      <c r="N98" s="366" t="s">
        <v>298</v>
      </c>
      <c r="O98" s="366" t="s">
        <v>197</v>
      </c>
      <c r="P98" s="369">
        <f t="shared" si="77"/>
        <v>0</v>
      </c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</row>
    <row r="99" spans="1:46" x14ac:dyDescent="0.2">
      <c r="A99" s="365"/>
      <c r="B99" s="402" t="s">
        <v>336</v>
      </c>
      <c r="C99" s="370">
        <f t="shared" ref="C99:N99" si="80">$O$99/12</f>
        <v>57902.5</v>
      </c>
      <c r="D99" s="370">
        <f t="shared" si="80"/>
        <v>57902.5</v>
      </c>
      <c r="E99" s="370">
        <f t="shared" si="80"/>
        <v>57902.5</v>
      </c>
      <c r="F99" s="370">
        <f t="shared" si="80"/>
        <v>57902.5</v>
      </c>
      <c r="G99" s="370">
        <f t="shared" si="80"/>
        <v>57902.5</v>
      </c>
      <c r="H99" s="370">
        <f t="shared" si="80"/>
        <v>57902.5</v>
      </c>
      <c r="I99" s="370">
        <f t="shared" si="80"/>
        <v>57902.5</v>
      </c>
      <c r="J99" s="370">
        <f t="shared" si="80"/>
        <v>57902.5</v>
      </c>
      <c r="K99" s="370">
        <f t="shared" si="80"/>
        <v>57902.5</v>
      </c>
      <c r="L99" s="370">
        <f t="shared" si="80"/>
        <v>57902.5</v>
      </c>
      <c r="M99" s="370">
        <f t="shared" si="80"/>
        <v>57902.5</v>
      </c>
      <c r="N99" s="370">
        <f t="shared" si="80"/>
        <v>57902.5</v>
      </c>
      <c r="O99" s="369">
        <f>'8. melléklet Önkormányzat'!C9</f>
        <v>694830</v>
      </c>
      <c r="P99" s="369">
        <f t="shared" si="77"/>
        <v>694830</v>
      </c>
    </row>
    <row r="100" spans="1:46" ht="25.5" x14ac:dyDescent="0.2">
      <c r="A100" s="365"/>
      <c r="B100" s="402" t="s">
        <v>337</v>
      </c>
      <c r="C100" s="370">
        <f t="shared" ref="C100:N100" si="81">$O$100/12</f>
        <v>7935.5</v>
      </c>
      <c r="D100" s="370">
        <f t="shared" si="81"/>
        <v>7935.5</v>
      </c>
      <c r="E100" s="370">
        <f t="shared" si="81"/>
        <v>7935.5</v>
      </c>
      <c r="F100" s="370">
        <f t="shared" si="81"/>
        <v>7935.5</v>
      </c>
      <c r="G100" s="370">
        <f t="shared" si="81"/>
        <v>7935.5</v>
      </c>
      <c r="H100" s="370">
        <f t="shared" si="81"/>
        <v>7935.5</v>
      </c>
      <c r="I100" s="370">
        <f t="shared" si="81"/>
        <v>7935.5</v>
      </c>
      <c r="J100" s="370">
        <f t="shared" si="81"/>
        <v>7935.5</v>
      </c>
      <c r="K100" s="370">
        <f t="shared" si="81"/>
        <v>7935.5</v>
      </c>
      <c r="L100" s="370">
        <f t="shared" si="81"/>
        <v>7935.5</v>
      </c>
      <c r="M100" s="370">
        <f t="shared" si="81"/>
        <v>7935.5</v>
      </c>
      <c r="N100" s="370">
        <f t="shared" si="81"/>
        <v>7935.5</v>
      </c>
      <c r="O100" s="366">
        <f>'8. melléklet Önkormányzat'!C16</f>
        <v>95226</v>
      </c>
      <c r="P100" s="369">
        <f t="shared" si="77"/>
        <v>95226</v>
      </c>
    </row>
    <row r="101" spans="1:46" x14ac:dyDescent="0.2">
      <c r="A101" s="365"/>
      <c r="B101" s="402" t="s">
        <v>29</v>
      </c>
      <c r="C101" s="370">
        <f t="shared" ref="C101:N101" si="82">$O$101/12</f>
        <v>12191.666666666666</v>
      </c>
      <c r="D101" s="370">
        <f t="shared" si="82"/>
        <v>12191.666666666666</v>
      </c>
      <c r="E101" s="370">
        <f t="shared" si="82"/>
        <v>12191.666666666666</v>
      </c>
      <c r="F101" s="370">
        <f t="shared" si="82"/>
        <v>12191.666666666666</v>
      </c>
      <c r="G101" s="370">
        <f t="shared" si="82"/>
        <v>12191.666666666666</v>
      </c>
      <c r="H101" s="370">
        <f t="shared" si="82"/>
        <v>12191.666666666666</v>
      </c>
      <c r="I101" s="370">
        <f t="shared" si="82"/>
        <v>12191.666666666666</v>
      </c>
      <c r="J101" s="370">
        <f t="shared" si="82"/>
        <v>12191.666666666666</v>
      </c>
      <c r="K101" s="370">
        <f t="shared" si="82"/>
        <v>12191.666666666666</v>
      </c>
      <c r="L101" s="370">
        <f t="shared" si="82"/>
        <v>12191.666666666666</v>
      </c>
      <c r="M101" s="370">
        <f t="shared" si="82"/>
        <v>12191.666666666666</v>
      </c>
      <c r="N101" s="370">
        <f t="shared" si="82"/>
        <v>12191.666666666666</v>
      </c>
      <c r="O101" s="366">
        <f>'1.melléklet'!C20-'1_B_MELLÉKLET'!C7</f>
        <v>146300</v>
      </c>
      <c r="P101" s="369">
        <f t="shared" si="77"/>
        <v>146300</v>
      </c>
    </row>
    <row r="102" spans="1:46" ht="25.5" x14ac:dyDescent="0.2">
      <c r="A102" s="365"/>
      <c r="B102" s="402" t="s">
        <v>338</v>
      </c>
      <c r="C102" s="370">
        <f t="shared" ref="C102:N102" si="83">$O$102/12</f>
        <v>0</v>
      </c>
      <c r="D102" s="370">
        <f t="shared" si="83"/>
        <v>0</v>
      </c>
      <c r="E102" s="370">
        <f t="shared" si="83"/>
        <v>0</v>
      </c>
      <c r="F102" s="370">
        <f t="shared" si="83"/>
        <v>0</v>
      </c>
      <c r="G102" s="370">
        <f t="shared" si="83"/>
        <v>0</v>
      </c>
      <c r="H102" s="370">
        <f t="shared" si="83"/>
        <v>0</v>
      </c>
      <c r="I102" s="370">
        <f t="shared" si="83"/>
        <v>0</v>
      </c>
      <c r="J102" s="370">
        <f t="shared" si="83"/>
        <v>0</v>
      </c>
      <c r="K102" s="370">
        <f t="shared" si="83"/>
        <v>0</v>
      </c>
      <c r="L102" s="370">
        <f t="shared" si="83"/>
        <v>0</v>
      </c>
      <c r="M102" s="370">
        <f t="shared" si="83"/>
        <v>0</v>
      </c>
      <c r="N102" s="370">
        <f t="shared" si="83"/>
        <v>0</v>
      </c>
      <c r="O102" s="366">
        <f>'8. melléklet Önkormányzat'!C37</f>
        <v>0</v>
      </c>
      <c r="P102" s="369">
        <f t="shared" si="77"/>
        <v>0</v>
      </c>
    </row>
    <row r="103" spans="1:46" ht="25.5" x14ac:dyDescent="0.2">
      <c r="A103" s="365"/>
      <c r="B103" s="402" t="s">
        <v>54</v>
      </c>
      <c r="C103" s="370">
        <f t="shared" ref="C103:N103" si="84">$O$103/12</f>
        <v>15519</v>
      </c>
      <c r="D103" s="370">
        <f t="shared" si="84"/>
        <v>15519</v>
      </c>
      <c r="E103" s="370">
        <f t="shared" si="84"/>
        <v>15519</v>
      </c>
      <c r="F103" s="370">
        <f t="shared" si="84"/>
        <v>15519</v>
      </c>
      <c r="G103" s="370">
        <f t="shared" si="84"/>
        <v>15519</v>
      </c>
      <c r="H103" s="370">
        <f t="shared" si="84"/>
        <v>15519</v>
      </c>
      <c r="I103" s="370">
        <f t="shared" si="84"/>
        <v>15519</v>
      </c>
      <c r="J103" s="370">
        <f t="shared" si="84"/>
        <v>15519</v>
      </c>
      <c r="K103" s="370">
        <f t="shared" si="84"/>
        <v>15519</v>
      </c>
      <c r="L103" s="370">
        <f t="shared" si="84"/>
        <v>15519</v>
      </c>
      <c r="M103" s="370">
        <f t="shared" si="84"/>
        <v>15519</v>
      </c>
      <c r="N103" s="370">
        <f t="shared" si="84"/>
        <v>15519</v>
      </c>
      <c r="O103" s="366">
        <f>'8. melléklet Önkormányzat'!C44</f>
        <v>186228</v>
      </c>
      <c r="P103" s="369">
        <f t="shared" si="77"/>
        <v>186228</v>
      </c>
    </row>
    <row r="104" spans="1:46" x14ac:dyDescent="0.2">
      <c r="A104" s="365"/>
      <c r="B104" s="372" t="s">
        <v>339</v>
      </c>
      <c r="C104" s="370">
        <f t="shared" ref="C104:N104" si="85">$O$104/12</f>
        <v>6456.416666666667</v>
      </c>
      <c r="D104" s="370">
        <f t="shared" si="85"/>
        <v>6456.416666666667</v>
      </c>
      <c r="E104" s="370">
        <f t="shared" si="85"/>
        <v>6456.416666666667</v>
      </c>
      <c r="F104" s="370">
        <f t="shared" si="85"/>
        <v>6456.416666666667</v>
      </c>
      <c r="G104" s="370">
        <f t="shared" si="85"/>
        <v>6456.416666666667</v>
      </c>
      <c r="H104" s="370">
        <f t="shared" si="85"/>
        <v>6456.416666666667</v>
      </c>
      <c r="I104" s="370">
        <f t="shared" si="85"/>
        <v>6456.416666666667</v>
      </c>
      <c r="J104" s="370">
        <f t="shared" si="85"/>
        <v>6456.416666666667</v>
      </c>
      <c r="K104" s="370">
        <f t="shared" si="85"/>
        <v>6456.416666666667</v>
      </c>
      <c r="L104" s="370">
        <f t="shared" si="85"/>
        <v>6456.416666666667</v>
      </c>
      <c r="M104" s="370">
        <f t="shared" si="85"/>
        <v>6456.416666666667</v>
      </c>
      <c r="N104" s="370">
        <f t="shared" si="85"/>
        <v>6456.416666666667</v>
      </c>
      <c r="O104" s="387">
        <f>'8. melléklet Önkormányzat'!C28</f>
        <v>77477</v>
      </c>
      <c r="P104" s="369">
        <f t="shared" si="77"/>
        <v>77477</v>
      </c>
    </row>
    <row r="105" spans="1:46" x14ac:dyDescent="0.2">
      <c r="A105" s="366"/>
      <c r="B105" s="365" t="s">
        <v>340</v>
      </c>
      <c r="C105" s="370">
        <v>0</v>
      </c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>
        <v>27793</v>
      </c>
      <c r="O105" s="366">
        <f>27793</f>
        <v>27793</v>
      </c>
      <c r="P105" s="369">
        <f t="shared" si="77"/>
        <v>27793</v>
      </c>
    </row>
    <row r="106" spans="1:46" x14ac:dyDescent="0.2">
      <c r="A106" s="366"/>
      <c r="B106" s="365" t="s">
        <v>341</v>
      </c>
      <c r="C106" s="370"/>
      <c r="D106" s="370"/>
      <c r="E106" s="370"/>
      <c r="F106" s="370"/>
      <c r="G106" s="370"/>
      <c r="H106" s="370"/>
      <c r="I106" s="370"/>
      <c r="J106" s="370">
        <v>5566</v>
      </c>
      <c r="K106" s="370"/>
      <c r="L106" s="370"/>
      <c r="M106" s="370"/>
      <c r="N106" s="370"/>
      <c r="O106" s="366">
        <v>5566</v>
      </c>
      <c r="P106" s="369">
        <v>5566</v>
      </c>
    </row>
    <row r="107" spans="1:46" x14ac:dyDescent="0.2">
      <c r="A107" s="365"/>
      <c r="B107" s="365"/>
      <c r="C107" s="370"/>
      <c r="D107" s="370"/>
      <c r="E107" s="370"/>
      <c r="F107" s="365"/>
      <c r="G107" s="365"/>
      <c r="H107" s="365"/>
      <c r="I107" s="365"/>
      <c r="J107" s="365"/>
      <c r="K107" s="365"/>
      <c r="L107" s="365"/>
      <c r="M107" s="365"/>
      <c r="N107" s="365"/>
      <c r="O107" s="366"/>
      <c r="P107" s="369">
        <f t="shared" si="77"/>
        <v>0</v>
      </c>
    </row>
    <row r="108" spans="1:46" s="404" customFormat="1" ht="15.75" x14ac:dyDescent="0.25">
      <c r="A108" s="375" t="s">
        <v>342</v>
      </c>
      <c r="B108" s="375"/>
      <c r="C108" s="376">
        <f t="shared" ref="C108:P108" si="86">SUM(C99:C107)</f>
        <v>100005.08333333334</v>
      </c>
      <c r="D108" s="376">
        <f t="shared" si="86"/>
        <v>100005.08333333334</v>
      </c>
      <c r="E108" s="376">
        <f t="shared" si="86"/>
        <v>100005.08333333334</v>
      </c>
      <c r="F108" s="376">
        <f t="shared" si="86"/>
        <v>100005.08333333334</v>
      </c>
      <c r="G108" s="376">
        <f t="shared" si="86"/>
        <v>100005.08333333334</v>
      </c>
      <c r="H108" s="376">
        <f t="shared" si="86"/>
        <v>100005.08333333334</v>
      </c>
      <c r="I108" s="376">
        <f t="shared" si="86"/>
        <v>100005.08333333334</v>
      </c>
      <c r="J108" s="376">
        <f t="shared" si="86"/>
        <v>105571.08333333334</v>
      </c>
      <c r="K108" s="376">
        <f t="shared" si="86"/>
        <v>100005.08333333334</v>
      </c>
      <c r="L108" s="376">
        <f t="shared" si="86"/>
        <v>100005.08333333334</v>
      </c>
      <c r="M108" s="376">
        <f t="shared" si="86"/>
        <v>100005.08333333334</v>
      </c>
      <c r="N108" s="376">
        <f t="shared" si="86"/>
        <v>127798.08333333334</v>
      </c>
      <c r="O108" s="376">
        <f t="shared" si="86"/>
        <v>1233420</v>
      </c>
      <c r="P108" s="376">
        <f t="shared" si="86"/>
        <v>1233420</v>
      </c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</row>
    <row r="109" spans="1:46" s="404" customFormat="1" ht="15.75" x14ac:dyDescent="0.25">
      <c r="A109" s="388" t="s">
        <v>343</v>
      </c>
      <c r="B109" s="388"/>
      <c r="C109" s="390">
        <f t="shared" ref="C109:P109" si="87">C93+C96+C108</f>
        <v>155796.83333333334</v>
      </c>
      <c r="D109" s="390">
        <f t="shared" si="87"/>
        <v>155796.83333333334</v>
      </c>
      <c r="E109" s="390">
        <f t="shared" si="87"/>
        <v>155796.83333333334</v>
      </c>
      <c r="F109" s="390">
        <f t="shared" si="87"/>
        <v>155796.83333333334</v>
      </c>
      <c r="G109" s="390">
        <f t="shared" si="87"/>
        <v>155796.83333333334</v>
      </c>
      <c r="H109" s="390">
        <f t="shared" si="87"/>
        <v>155796.83333333334</v>
      </c>
      <c r="I109" s="390">
        <f t="shared" si="87"/>
        <v>155796.83333333334</v>
      </c>
      <c r="J109" s="390">
        <f t="shared" si="87"/>
        <v>161362.83333333334</v>
      </c>
      <c r="K109" s="390">
        <f t="shared" si="87"/>
        <v>155796.83333333334</v>
      </c>
      <c r="L109" s="390">
        <f t="shared" si="87"/>
        <v>155796.83333333334</v>
      </c>
      <c r="M109" s="390">
        <f t="shared" si="87"/>
        <v>155796.83333333334</v>
      </c>
      <c r="N109" s="390">
        <f t="shared" si="87"/>
        <v>183589.83333333334</v>
      </c>
      <c r="O109" s="390">
        <f>O93+O96+O108</f>
        <v>1936933</v>
      </c>
      <c r="P109" s="390">
        <f t="shared" si="87"/>
        <v>1936933</v>
      </c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</row>
    <row r="110" spans="1:46" ht="15" x14ac:dyDescent="0.2">
      <c r="A110" s="366" t="s">
        <v>344</v>
      </c>
      <c r="B110" s="366" t="s">
        <v>330</v>
      </c>
      <c r="C110" s="366" t="s">
        <v>287</v>
      </c>
      <c r="D110" s="366" t="s">
        <v>288</v>
      </c>
      <c r="E110" s="366" t="s">
        <v>289</v>
      </c>
      <c r="F110" s="366" t="s">
        <v>290</v>
      </c>
      <c r="G110" s="366" t="s">
        <v>291</v>
      </c>
      <c r="H110" s="366" t="s">
        <v>292</v>
      </c>
      <c r="I110" s="366" t="s">
        <v>293</v>
      </c>
      <c r="J110" s="366" t="s">
        <v>294</v>
      </c>
      <c r="K110" s="366" t="s">
        <v>295</v>
      </c>
      <c r="L110" s="366" t="s">
        <v>296</v>
      </c>
      <c r="M110" s="366" t="s">
        <v>297</v>
      </c>
      <c r="N110" s="366" t="s">
        <v>298</v>
      </c>
      <c r="O110" s="366" t="s">
        <v>197</v>
      </c>
      <c r="P110" s="369">
        <f t="shared" ref="P110:P119" si="88">SUM(C110:N110)</f>
        <v>0</v>
      </c>
      <c r="Q110" s="405"/>
      <c r="R110" s="405"/>
      <c r="S110" s="405"/>
      <c r="T110" s="405"/>
      <c r="U110" s="405"/>
      <c r="V110" s="405"/>
      <c r="W110" s="405"/>
      <c r="X110" s="405"/>
      <c r="Y110" s="405"/>
      <c r="Z110" s="405"/>
      <c r="AA110" s="405"/>
    </row>
    <row r="111" spans="1:46" x14ac:dyDescent="0.2">
      <c r="A111" s="366"/>
      <c r="B111" s="365"/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69"/>
      <c r="P111" s="369">
        <f t="shared" si="88"/>
        <v>0</v>
      </c>
    </row>
    <row r="112" spans="1:46" ht="42.4" customHeight="1" x14ac:dyDescent="0.2">
      <c r="A112" s="365"/>
      <c r="B112" s="402" t="s">
        <v>26</v>
      </c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69">
        <f>'8. melléklet Önkormányzat'!C21</f>
        <v>0</v>
      </c>
      <c r="P112" s="369">
        <f t="shared" si="88"/>
        <v>0</v>
      </c>
    </row>
    <row r="113" spans="1:35" x14ac:dyDescent="0.2">
      <c r="A113" s="365"/>
      <c r="B113" s="402" t="s">
        <v>345</v>
      </c>
      <c r="C113" s="370">
        <f t="shared" ref="C113:N113" si="89">$O$113/12</f>
        <v>4750</v>
      </c>
      <c r="D113" s="370">
        <f t="shared" si="89"/>
        <v>4750</v>
      </c>
      <c r="E113" s="370">
        <f t="shared" si="89"/>
        <v>4750</v>
      </c>
      <c r="F113" s="370">
        <f t="shared" si="89"/>
        <v>4750</v>
      </c>
      <c r="G113" s="370">
        <f t="shared" si="89"/>
        <v>4750</v>
      </c>
      <c r="H113" s="370">
        <f t="shared" si="89"/>
        <v>4750</v>
      </c>
      <c r="I113" s="370">
        <f t="shared" si="89"/>
        <v>4750</v>
      </c>
      <c r="J113" s="370">
        <f t="shared" si="89"/>
        <v>4750</v>
      </c>
      <c r="K113" s="370">
        <f t="shared" si="89"/>
        <v>4750</v>
      </c>
      <c r="L113" s="370">
        <f t="shared" si="89"/>
        <v>4750</v>
      </c>
      <c r="M113" s="370">
        <f t="shared" si="89"/>
        <v>4750</v>
      </c>
      <c r="N113" s="370">
        <f t="shared" si="89"/>
        <v>4750</v>
      </c>
      <c r="O113" s="369">
        <f>'1_B_MELLÉKLET'!C7</f>
        <v>57000</v>
      </c>
      <c r="P113" s="369">
        <f t="shared" si="88"/>
        <v>57000</v>
      </c>
    </row>
    <row r="114" spans="1:35" ht="39" customHeight="1" x14ac:dyDescent="0.2">
      <c r="A114" s="365"/>
      <c r="B114" s="402" t="s">
        <v>48</v>
      </c>
      <c r="C114" s="370">
        <f t="shared" ref="C114:N114" si="90">$O$114/12</f>
        <v>6401.333333333333</v>
      </c>
      <c r="D114" s="370">
        <f t="shared" si="90"/>
        <v>6401.333333333333</v>
      </c>
      <c r="E114" s="370">
        <f t="shared" si="90"/>
        <v>6401.333333333333</v>
      </c>
      <c r="F114" s="370">
        <f t="shared" si="90"/>
        <v>6401.333333333333</v>
      </c>
      <c r="G114" s="370">
        <f t="shared" si="90"/>
        <v>6401.333333333333</v>
      </c>
      <c r="H114" s="370">
        <f t="shared" si="90"/>
        <v>6401.333333333333</v>
      </c>
      <c r="I114" s="370">
        <f t="shared" si="90"/>
        <v>6401.333333333333</v>
      </c>
      <c r="J114" s="370">
        <f t="shared" si="90"/>
        <v>6401.333333333333</v>
      </c>
      <c r="K114" s="370">
        <f t="shared" si="90"/>
        <v>6401.333333333333</v>
      </c>
      <c r="L114" s="370">
        <f t="shared" si="90"/>
        <v>6401.333333333333</v>
      </c>
      <c r="M114" s="370">
        <f t="shared" si="90"/>
        <v>6401.333333333333</v>
      </c>
      <c r="N114" s="370">
        <f t="shared" si="90"/>
        <v>6401.333333333333</v>
      </c>
      <c r="O114" s="369">
        <f>'1_B_MELLÉKLET'!C12+'1_B_MELLÉKLET'!C13</f>
        <v>76816</v>
      </c>
      <c r="P114" s="369">
        <f t="shared" si="88"/>
        <v>76816</v>
      </c>
      <c r="Q114">
        <f>O114-P114</f>
        <v>0</v>
      </c>
    </row>
    <row r="115" spans="1:35" x14ac:dyDescent="0.2">
      <c r="A115" s="365"/>
      <c r="B115" s="402" t="s">
        <v>409</v>
      </c>
      <c r="C115" s="370"/>
      <c r="D115" s="370"/>
      <c r="E115" s="370"/>
      <c r="F115" s="370"/>
      <c r="G115" s="370"/>
      <c r="H115" s="370">
        <v>64930</v>
      </c>
      <c r="I115" s="370"/>
      <c r="J115" s="370"/>
      <c r="K115" s="370"/>
      <c r="L115" s="370"/>
      <c r="M115" s="370"/>
      <c r="N115" s="370"/>
      <c r="O115" s="369">
        <v>64930</v>
      </c>
      <c r="P115" s="369">
        <f t="shared" si="88"/>
        <v>64930</v>
      </c>
    </row>
    <row r="116" spans="1:35" ht="33.200000000000003" customHeight="1" x14ac:dyDescent="0.2">
      <c r="A116" s="365"/>
      <c r="B116" s="402" t="s">
        <v>346</v>
      </c>
      <c r="C116" s="370">
        <f t="shared" ref="C116:N116" si="91">$O$116/12</f>
        <v>12814.333333333334</v>
      </c>
      <c r="D116" s="370">
        <f t="shared" si="91"/>
        <v>12814.333333333334</v>
      </c>
      <c r="E116" s="370">
        <f t="shared" si="91"/>
        <v>12814.333333333334</v>
      </c>
      <c r="F116" s="370">
        <f t="shared" si="91"/>
        <v>12814.333333333334</v>
      </c>
      <c r="G116" s="370">
        <f t="shared" si="91"/>
        <v>12814.333333333334</v>
      </c>
      <c r="H116" s="370">
        <f t="shared" si="91"/>
        <v>12814.333333333334</v>
      </c>
      <c r="I116" s="370">
        <f t="shared" si="91"/>
        <v>12814.333333333334</v>
      </c>
      <c r="J116" s="370">
        <f t="shared" si="91"/>
        <v>12814.333333333334</v>
      </c>
      <c r="K116" s="370">
        <f t="shared" si="91"/>
        <v>12814.333333333334</v>
      </c>
      <c r="L116" s="370">
        <f t="shared" si="91"/>
        <v>12814.333333333334</v>
      </c>
      <c r="M116" s="370">
        <f t="shared" si="91"/>
        <v>12814.333333333334</v>
      </c>
      <c r="N116" s="370">
        <f t="shared" si="91"/>
        <v>12814.333333333334</v>
      </c>
      <c r="O116" s="369">
        <f>'1_B_MELLÉKLET'!C16</f>
        <v>153772</v>
      </c>
      <c r="P116" s="369">
        <f t="shared" si="88"/>
        <v>153772</v>
      </c>
    </row>
    <row r="117" spans="1:35" x14ac:dyDescent="0.2">
      <c r="A117" s="366"/>
      <c r="B117" s="365" t="s">
        <v>341</v>
      </c>
      <c r="C117" s="370"/>
      <c r="D117" s="370"/>
      <c r="E117" s="370"/>
      <c r="F117" s="370"/>
      <c r="G117" s="370"/>
      <c r="H117" s="370"/>
      <c r="I117" s="370"/>
      <c r="J117" s="370"/>
      <c r="K117" s="370"/>
      <c r="L117" s="370">
        <v>48608</v>
      </c>
      <c r="M117" s="370"/>
      <c r="N117" s="370"/>
      <c r="O117" s="369">
        <v>48608</v>
      </c>
      <c r="P117" s="369">
        <f t="shared" si="88"/>
        <v>48608</v>
      </c>
    </row>
    <row r="118" spans="1:35" x14ac:dyDescent="0.2">
      <c r="A118" s="365"/>
      <c r="B118" s="365"/>
      <c r="C118" s="370">
        <f t="shared" ref="C118:N118" si="92">$O$118/12</f>
        <v>0</v>
      </c>
      <c r="D118" s="370">
        <f t="shared" si="92"/>
        <v>0</v>
      </c>
      <c r="E118" s="370">
        <f t="shared" si="92"/>
        <v>0</v>
      </c>
      <c r="F118" s="370">
        <f t="shared" si="92"/>
        <v>0</v>
      </c>
      <c r="G118" s="370">
        <f t="shared" si="92"/>
        <v>0</v>
      </c>
      <c r="H118" s="370">
        <f t="shared" si="92"/>
        <v>0</v>
      </c>
      <c r="I118" s="370">
        <f t="shared" si="92"/>
        <v>0</v>
      </c>
      <c r="J118" s="370">
        <f t="shared" si="92"/>
        <v>0</v>
      </c>
      <c r="K118" s="370">
        <f t="shared" si="92"/>
        <v>0</v>
      </c>
      <c r="L118" s="370">
        <f t="shared" si="92"/>
        <v>0</v>
      </c>
      <c r="M118" s="370">
        <f t="shared" si="92"/>
        <v>0</v>
      </c>
      <c r="N118" s="370">
        <f t="shared" si="92"/>
        <v>0</v>
      </c>
      <c r="O118" s="369"/>
      <c r="P118" s="369">
        <f t="shared" si="88"/>
        <v>0</v>
      </c>
    </row>
    <row r="119" spans="1:35" x14ac:dyDescent="0.2">
      <c r="A119" s="365"/>
      <c r="B119" s="365"/>
      <c r="C119" s="370">
        <f t="shared" ref="C119:N119" si="93">$O$119/12</f>
        <v>0</v>
      </c>
      <c r="D119" s="370">
        <f t="shared" si="93"/>
        <v>0</v>
      </c>
      <c r="E119" s="370">
        <f t="shared" si="93"/>
        <v>0</v>
      </c>
      <c r="F119" s="370">
        <f t="shared" si="93"/>
        <v>0</v>
      </c>
      <c r="G119" s="370">
        <f t="shared" si="93"/>
        <v>0</v>
      </c>
      <c r="H119" s="370">
        <f t="shared" si="93"/>
        <v>0</v>
      </c>
      <c r="I119" s="370">
        <f t="shared" si="93"/>
        <v>0</v>
      </c>
      <c r="J119" s="370">
        <f t="shared" si="93"/>
        <v>0</v>
      </c>
      <c r="K119" s="370">
        <f t="shared" si="93"/>
        <v>0</v>
      </c>
      <c r="L119" s="370">
        <f t="shared" si="93"/>
        <v>0</v>
      </c>
      <c r="M119" s="370">
        <f t="shared" si="93"/>
        <v>0</v>
      </c>
      <c r="N119" s="370">
        <f t="shared" si="93"/>
        <v>0</v>
      </c>
      <c r="O119" s="369">
        <v>0</v>
      </c>
      <c r="P119" s="369">
        <f t="shared" si="88"/>
        <v>0</v>
      </c>
    </row>
    <row r="120" spans="1:35" s="404" customFormat="1" ht="15.75" x14ac:dyDescent="0.25">
      <c r="A120" s="388" t="s">
        <v>347</v>
      </c>
      <c r="B120" s="388">
        <f t="shared" ref="B120:P120" si="94">SUM(B111:B119)</f>
        <v>0</v>
      </c>
      <c r="C120" s="390">
        <f t="shared" si="94"/>
        <v>23965.666666666664</v>
      </c>
      <c r="D120" s="390">
        <f t="shared" si="94"/>
        <v>23965.666666666664</v>
      </c>
      <c r="E120" s="390">
        <f t="shared" si="94"/>
        <v>23965.666666666664</v>
      </c>
      <c r="F120" s="390">
        <f t="shared" si="94"/>
        <v>23965.666666666664</v>
      </c>
      <c r="G120" s="390">
        <f t="shared" si="94"/>
        <v>23965.666666666664</v>
      </c>
      <c r="H120" s="390">
        <f t="shared" si="94"/>
        <v>88895.666666666657</v>
      </c>
      <c r="I120" s="390">
        <f t="shared" si="94"/>
        <v>23965.666666666664</v>
      </c>
      <c r="J120" s="390">
        <f t="shared" si="94"/>
        <v>23965.666666666664</v>
      </c>
      <c r="K120" s="390">
        <f t="shared" si="94"/>
        <v>23965.666666666664</v>
      </c>
      <c r="L120" s="390">
        <f t="shared" si="94"/>
        <v>72573.666666666657</v>
      </c>
      <c r="M120" s="390">
        <f t="shared" si="94"/>
        <v>23965.666666666664</v>
      </c>
      <c r="N120" s="390">
        <f t="shared" si="94"/>
        <v>23965.666666666664</v>
      </c>
      <c r="O120" s="390">
        <f t="shared" si="94"/>
        <v>401126</v>
      </c>
      <c r="P120" s="390">
        <f t="shared" si="94"/>
        <v>401126</v>
      </c>
      <c r="Q120" s="40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</row>
    <row r="121" spans="1:35" s="410" customFormat="1" ht="18" x14ac:dyDescent="0.25">
      <c r="A121" s="393" t="s">
        <v>348</v>
      </c>
      <c r="B121" s="407"/>
      <c r="C121" s="408">
        <f t="shared" ref="C121:N121" si="95">SUM(C109+C120)</f>
        <v>179762.5</v>
      </c>
      <c r="D121" s="408">
        <f t="shared" si="95"/>
        <v>179762.5</v>
      </c>
      <c r="E121" s="408">
        <f t="shared" si="95"/>
        <v>179762.5</v>
      </c>
      <c r="F121" s="408">
        <f t="shared" si="95"/>
        <v>179762.5</v>
      </c>
      <c r="G121" s="408">
        <f t="shared" si="95"/>
        <v>179762.5</v>
      </c>
      <c r="H121" s="408">
        <f t="shared" si="95"/>
        <v>244692.5</v>
      </c>
      <c r="I121" s="408">
        <f t="shared" si="95"/>
        <v>179762.5</v>
      </c>
      <c r="J121" s="408">
        <f t="shared" si="95"/>
        <v>185328.5</v>
      </c>
      <c r="K121" s="408">
        <f t="shared" si="95"/>
        <v>179762.5</v>
      </c>
      <c r="L121" s="408">
        <f t="shared" si="95"/>
        <v>228370.5</v>
      </c>
      <c r="M121" s="408">
        <f t="shared" si="95"/>
        <v>179762.5</v>
      </c>
      <c r="N121" s="408">
        <f t="shared" si="95"/>
        <v>207555.5</v>
      </c>
      <c r="O121" s="394">
        <f>O109+O120</f>
        <v>2338059</v>
      </c>
      <c r="P121" s="394">
        <f>P109+P120</f>
        <v>2338059</v>
      </c>
      <c r="Q121" s="164">
        <f>'1.melléklet'!C46</f>
        <v>2338059</v>
      </c>
      <c r="R121" s="409">
        <f>Q121-P121</f>
        <v>0</v>
      </c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</row>
    <row r="122" spans="1:35" s="410" customFormat="1" ht="36" x14ac:dyDescent="0.25">
      <c r="A122" s="396" t="s">
        <v>349</v>
      </c>
      <c r="B122" s="407"/>
      <c r="C122" s="408">
        <f>C72+C75+C78+C81+C85+C88+C95+C91</f>
        <v>57113.166666666672</v>
      </c>
      <c r="D122" s="408">
        <f t="shared" ref="D122:N122" si="96">D72+D75+D78+D81+D85+D88+D95+D91</f>
        <v>57113.166666666672</v>
      </c>
      <c r="E122" s="408">
        <f t="shared" si="96"/>
        <v>57113.166666666672</v>
      </c>
      <c r="F122" s="408">
        <f t="shared" si="96"/>
        <v>57113.166666666672</v>
      </c>
      <c r="G122" s="408">
        <f t="shared" si="96"/>
        <v>57113.166666666672</v>
      </c>
      <c r="H122" s="408">
        <f t="shared" si="96"/>
        <v>57113.166666666672</v>
      </c>
      <c r="I122" s="408">
        <f t="shared" si="96"/>
        <v>57113.166666666672</v>
      </c>
      <c r="J122" s="408">
        <f t="shared" si="96"/>
        <v>57113.166666666672</v>
      </c>
      <c r="K122" s="408">
        <f t="shared" si="96"/>
        <v>57113.166666666672</v>
      </c>
      <c r="L122" s="408">
        <f t="shared" si="96"/>
        <v>57113.166666666672</v>
      </c>
      <c r="M122" s="408">
        <f t="shared" si="96"/>
        <v>57113.166666666672</v>
      </c>
      <c r="N122" s="408">
        <f t="shared" si="96"/>
        <v>57113.166666666672</v>
      </c>
      <c r="O122" s="394">
        <f>'1.melléklet'!C76</f>
        <v>685358</v>
      </c>
      <c r="P122" s="394">
        <f>SUM(C122:N122)</f>
        <v>685358</v>
      </c>
      <c r="Q122" s="164"/>
      <c r="R122" s="409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</row>
    <row r="123" spans="1:35" s="410" customFormat="1" ht="18" x14ac:dyDescent="0.25">
      <c r="A123" s="393" t="s">
        <v>328</v>
      </c>
      <c r="B123" s="407"/>
      <c r="C123" s="408">
        <f t="shared" ref="C123:P123" si="97">C121-C122</f>
        <v>122649.33333333333</v>
      </c>
      <c r="D123" s="408">
        <f t="shared" si="97"/>
        <v>122649.33333333333</v>
      </c>
      <c r="E123" s="408">
        <f t="shared" si="97"/>
        <v>122649.33333333333</v>
      </c>
      <c r="F123" s="408">
        <f t="shared" si="97"/>
        <v>122649.33333333333</v>
      </c>
      <c r="G123" s="408">
        <f t="shared" si="97"/>
        <v>122649.33333333333</v>
      </c>
      <c r="H123" s="408">
        <f t="shared" si="97"/>
        <v>187579.33333333331</v>
      </c>
      <c r="I123" s="408">
        <f t="shared" si="97"/>
        <v>122649.33333333333</v>
      </c>
      <c r="J123" s="408">
        <f t="shared" si="97"/>
        <v>128215.33333333333</v>
      </c>
      <c r="K123" s="408">
        <f t="shared" si="97"/>
        <v>122649.33333333333</v>
      </c>
      <c r="L123" s="408">
        <f t="shared" si="97"/>
        <v>171257.33333333331</v>
      </c>
      <c r="M123" s="408">
        <f t="shared" si="97"/>
        <v>122649.33333333333</v>
      </c>
      <c r="N123" s="408">
        <f t="shared" si="97"/>
        <v>150442.33333333331</v>
      </c>
      <c r="O123" s="394">
        <f t="shared" si="97"/>
        <v>1652701</v>
      </c>
      <c r="P123" s="394">
        <f t="shared" si="97"/>
        <v>1652701</v>
      </c>
      <c r="Q123" s="409">
        <f>'1.melléklet'!C44</f>
        <v>1652701</v>
      </c>
      <c r="R123" s="409">
        <f>Q123-P123</f>
        <v>0</v>
      </c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</row>
    <row r="124" spans="1:35" ht="24.2" customHeight="1" x14ac:dyDescent="0.2"/>
    <row r="125" spans="1:35" ht="13.7" customHeight="1" x14ac:dyDescent="0.2"/>
  </sheetData>
  <sheetProtection selectLockedCells="1" selectUnlockedCells="1"/>
  <printOptions gridLines="1"/>
  <pageMargins left="0.74803149606299213" right="0.74803149606299213" top="0.98425196850393704" bottom="0.98425196850393704" header="0.51181102362204722" footer="0.51181102362204722"/>
  <pageSetup paperSize="8" scale="45" firstPageNumber="0" orientation="landscape" horizontalDpi="300" verticalDpi="300" r:id="rId1"/>
  <headerFooter alignWithMargins="0">
    <oddHeader>&amp;CLikvid terv 2021.&amp;R21.melléklet a   /2021I.    .) önk.rendelethez</oddHeader>
  </headerFooter>
  <rowBreaks count="1" manualBreakCount="1">
    <brk id="6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zoomScaleSheetLayoutView="100" workbookViewId="0">
      <selection activeCell="E1" sqref="E1:G1"/>
    </sheetView>
  </sheetViews>
  <sheetFormatPr defaultRowHeight="15" x14ac:dyDescent="0.25"/>
  <cols>
    <col min="1" max="1" width="30.5703125" style="411" customWidth="1"/>
    <col min="2" max="2" width="5.140625" style="411" customWidth="1"/>
    <col min="3" max="5" width="9.7109375" style="411" customWidth="1"/>
    <col min="6" max="6" width="11.5703125" style="411" customWidth="1"/>
    <col min="7" max="7" width="14.5703125" style="411" customWidth="1"/>
    <col min="8" max="16384" width="9.140625" style="411"/>
  </cols>
  <sheetData>
    <row r="1" spans="1:7" ht="31.35" customHeight="1" x14ac:dyDescent="0.25">
      <c r="A1" s="412"/>
      <c r="B1" s="412"/>
      <c r="C1" s="412"/>
      <c r="D1" s="412"/>
      <c r="E1" s="524" t="s">
        <v>427</v>
      </c>
      <c r="F1" s="525"/>
      <c r="G1" s="525"/>
    </row>
    <row r="2" spans="1:7" ht="42" customHeight="1" x14ac:dyDescent="0.25">
      <c r="A2" s="520" t="s">
        <v>350</v>
      </c>
      <c r="B2" s="520"/>
      <c r="C2" s="520"/>
      <c r="D2" s="520"/>
      <c r="E2" s="520"/>
      <c r="F2" s="520"/>
      <c r="G2" s="520"/>
    </row>
    <row r="3" spans="1:7" x14ac:dyDescent="0.25">
      <c r="G3" s="413" t="s">
        <v>351</v>
      </c>
    </row>
    <row r="4" spans="1:7" ht="22.5" customHeight="1" x14ac:dyDescent="0.25">
      <c r="A4" s="521" t="s">
        <v>116</v>
      </c>
      <c r="B4" s="522" t="s">
        <v>115</v>
      </c>
      <c r="C4" s="523" t="s">
        <v>352</v>
      </c>
      <c r="D4" s="523"/>
      <c r="E4" s="523"/>
      <c r="F4" s="523"/>
      <c r="G4" s="523" t="s">
        <v>170</v>
      </c>
    </row>
    <row r="5" spans="1:7" ht="22.5" customHeight="1" x14ac:dyDescent="0.25">
      <c r="A5" s="521"/>
      <c r="B5" s="522"/>
      <c r="C5" s="523"/>
      <c r="D5" s="523"/>
      <c r="E5" s="523"/>
      <c r="F5" s="523"/>
      <c r="G5" s="523"/>
    </row>
    <row r="6" spans="1:7" x14ac:dyDescent="0.25">
      <c r="A6" s="521"/>
      <c r="B6" s="522"/>
      <c r="C6" s="414" t="s">
        <v>119</v>
      </c>
      <c r="D6" s="415" t="s">
        <v>353</v>
      </c>
      <c r="E6" s="415" t="s">
        <v>354</v>
      </c>
      <c r="F6" s="415" t="s">
        <v>382</v>
      </c>
      <c r="G6" s="523"/>
    </row>
    <row r="7" spans="1:7" x14ac:dyDescent="0.25">
      <c r="A7" s="416" t="s">
        <v>121</v>
      </c>
      <c r="B7" s="417" t="s">
        <v>122</v>
      </c>
      <c r="C7" s="417" t="s">
        <v>123</v>
      </c>
      <c r="D7" s="417" t="s">
        <v>124</v>
      </c>
      <c r="E7" s="417" t="s">
        <v>125</v>
      </c>
      <c r="F7" s="418" t="s">
        <v>355</v>
      </c>
      <c r="G7" s="418" t="s">
        <v>356</v>
      </c>
    </row>
    <row r="8" spans="1:7" ht="18" customHeight="1" x14ac:dyDescent="0.25">
      <c r="A8" s="419" t="s">
        <v>147</v>
      </c>
      <c r="B8" s="420" t="s">
        <v>174</v>
      </c>
      <c r="C8" s="421">
        <v>201300</v>
      </c>
      <c r="D8" s="421">
        <v>201300</v>
      </c>
      <c r="E8" s="421">
        <v>201300</v>
      </c>
      <c r="F8" s="421">
        <v>201300</v>
      </c>
      <c r="G8" s="421">
        <f t="shared" ref="G8:G24" si="0">+D8+E8+F8+C8</f>
        <v>805200</v>
      </c>
    </row>
    <row r="9" spans="1:7" ht="33.75" customHeight="1" x14ac:dyDescent="0.25">
      <c r="A9" s="422" t="s">
        <v>148</v>
      </c>
      <c r="B9" s="420" t="s">
        <v>201</v>
      </c>
      <c r="C9" s="423">
        <v>31932</v>
      </c>
      <c r="D9" s="423">
        <v>31932</v>
      </c>
      <c r="E9" s="423">
        <v>31932</v>
      </c>
      <c r="F9" s="423">
        <v>31932</v>
      </c>
      <c r="G9" s="421">
        <f t="shared" si="0"/>
        <v>127728</v>
      </c>
    </row>
    <row r="10" spans="1:7" ht="15.75" customHeight="1" x14ac:dyDescent="0.25">
      <c r="A10" s="424" t="s">
        <v>149</v>
      </c>
      <c r="B10" s="420" t="s">
        <v>210</v>
      </c>
      <c r="C10" s="425"/>
      <c r="D10" s="421"/>
      <c r="E10" s="421"/>
      <c r="F10" s="421"/>
      <c r="G10" s="421">
        <f t="shared" si="0"/>
        <v>0</v>
      </c>
    </row>
    <row r="11" spans="1:7" ht="34.5" customHeight="1" x14ac:dyDescent="0.25">
      <c r="A11" s="424" t="s">
        <v>150</v>
      </c>
      <c r="B11" s="420" t="s">
        <v>212</v>
      </c>
      <c r="C11" s="425"/>
      <c r="D11" s="421"/>
      <c r="E11" s="421"/>
      <c r="F11" s="421"/>
      <c r="G11" s="421">
        <f t="shared" si="0"/>
        <v>0</v>
      </c>
    </row>
    <row r="12" spans="1:7" ht="15" customHeight="1" x14ac:dyDescent="0.25">
      <c r="A12" s="424" t="s">
        <v>151</v>
      </c>
      <c r="B12" s="420" t="s">
        <v>215</v>
      </c>
      <c r="C12" s="421">
        <v>2000</v>
      </c>
      <c r="D12" s="421">
        <v>2000</v>
      </c>
      <c r="E12" s="421">
        <v>2000</v>
      </c>
      <c r="F12" s="421">
        <v>2000</v>
      </c>
      <c r="G12" s="421">
        <f t="shared" si="0"/>
        <v>8000</v>
      </c>
    </row>
    <row r="13" spans="1:7" ht="26.25" customHeight="1" x14ac:dyDescent="0.25">
      <c r="A13" s="426" t="s">
        <v>152</v>
      </c>
      <c r="B13" s="420" t="s">
        <v>220</v>
      </c>
      <c r="C13" s="421"/>
      <c r="D13" s="425"/>
      <c r="E13" s="427"/>
      <c r="F13" s="427"/>
      <c r="G13" s="427">
        <f t="shared" si="0"/>
        <v>0</v>
      </c>
    </row>
    <row r="14" spans="1:7" ht="26.85" customHeight="1" x14ac:dyDescent="0.25">
      <c r="A14" s="428" t="s">
        <v>357</v>
      </c>
      <c r="B14" s="429" t="s">
        <v>222</v>
      </c>
      <c r="C14" s="430">
        <f>SUM(C8:C13)</f>
        <v>235232</v>
      </c>
      <c r="D14" s="430">
        <f>SUM(D8:D13)</f>
        <v>235232</v>
      </c>
      <c r="E14" s="430">
        <f>SUM(E8:E13)</f>
        <v>235232</v>
      </c>
      <c r="F14" s="430">
        <f>SUM(F8:F13)</f>
        <v>235232</v>
      </c>
      <c r="G14" s="430">
        <f t="shared" si="0"/>
        <v>940928</v>
      </c>
    </row>
    <row r="15" spans="1:7" ht="18" customHeight="1" x14ac:dyDescent="0.25">
      <c r="A15" s="428" t="s">
        <v>358</v>
      </c>
      <c r="B15" s="429" t="s">
        <v>224</v>
      </c>
      <c r="C15" s="430">
        <f>C14*0.5</f>
        <v>117616</v>
      </c>
      <c r="D15" s="430">
        <f>D14*0.5</f>
        <v>117616</v>
      </c>
      <c r="E15" s="430">
        <f>E14*0.5</f>
        <v>117616</v>
      </c>
      <c r="F15" s="430">
        <f>F14*0.5</f>
        <v>117616</v>
      </c>
      <c r="G15" s="430">
        <f t="shared" si="0"/>
        <v>470464</v>
      </c>
    </row>
    <row r="16" spans="1:7" ht="45" x14ac:dyDescent="0.25">
      <c r="A16" s="431" t="s">
        <v>359</v>
      </c>
      <c r="B16" s="432" t="s">
        <v>360</v>
      </c>
      <c r="C16" s="432"/>
      <c r="D16" s="433"/>
      <c r="E16" s="434"/>
      <c r="F16" s="434"/>
      <c r="G16" s="434">
        <f t="shared" si="0"/>
        <v>0</v>
      </c>
    </row>
    <row r="17" spans="1:7" ht="51.75" customHeight="1" x14ac:dyDescent="0.25">
      <c r="A17" s="435" t="s">
        <v>361</v>
      </c>
      <c r="B17" s="436">
        <v>10</v>
      </c>
      <c r="C17" s="436"/>
      <c r="D17" s="437"/>
      <c r="E17" s="438"/>
      <c r="F17" s="438"/>
      <c r="G17" s="438">
        <f t="shared" si="0"/>
        <v>0</v>
      </c>
    </row>
    <row r="18" spans="1:7" ht="34.5" customHeight="1" x14ac:dyDescent="0.25">
      <c r="A18" s="435" t="s">
        <v>362</v>
      </c>
      <c r="B18" s="436">
        <v>11</v>
      </c>
      <c r="C18" s="436"/>
      <c r="D18" s="437"/>
      <c r="E18" s="438"/>
      <c r="F18" s="438"/>
      <c r="G18" s="438">
        <f t="shared" si="0"/>
        <v>0</v>
      </c>
    </row>
    <row r="19" spans="1:7" ht="45" customHeight="1" x14ac:dyDescent="0.25">
      <c r="A19" s="435" t="s">
        <v>363</v>
      </c>
      <c r="B19" s="436">
        <v>12</v>
      </c>
      <c r="C19" s="436">
        <v>1189</v>
      </c>
      <c r="D19" s="421">
        <v>1073</v>
      </c>
      <c r="E19" s="439"/>
      <c r="F19" s="439"/>
      <c r="G19" s="439">
        <f t="shared" si="0"/>
        <v>2262</v>
      </c>
    </row>
    <row r="20" spans="1:7" ht="53.25" customHeight="1" x14ac:dyDescent="0.25">
      <c r="A20" s="435" t="s">
        <v>364</v>
      </c>
      <c r="B20" s="436">
        <v>13</v>
      </c>
      <c r="C20" s="436"/>
      <c r="D20" s="437"/>
      <c r="E20" s="438"/>
      <c r="F20" s="438"/>
      <c r="G20" s="438">
        <f t="shared" si="0"/>
        <v>0</v>
      </c>
    </row>
    <row r="21" spans="1:7" ht="31.5" customHeight="1" x14ac:dyDescent="0.25">
      <c r="A21" s="435" t="s">
        <v>365</v>
      </c>
      <c r="B21" s="436">
        <v>14</v>
      </c>
      <c r="C21" s="436"/>
      <c r="D21" s="437"/>
      <c r="E21" s="438"/>
      <c r="F21" s="438"/>
      <c r="G21" s="438">
        <f t="shared" si="0"/>
        <v>0</v>
      </c>
    </row>
    <row r="22" spans="1:7" ht="44.25" customHeight="1" x14ac:dyDescent="0.25">
      <c r="A22" s="440" t="s">
        <v>366</v>
      </c>
      <c r="B22" s="441">
        <v>15</v>
      </c>
      <c r="C22" s="441"/>
      <c r="D22" s="442"/>
      <c r="E22" s="443"/>
      <c r="F22" s="443"/>
      <c r="G22" s="443">
        <f t="shared" si="0"/>
        <v>0</v>
      </c>
    </row>
    <row r="23" spans="1:7" ht="18" customHeight="1" x14ac:dyDescent="0.25">
      <c r="A23" s="428" t="s">
        <v>367</v>
      </c>
      <c r="B23" s="444">
        <v>16</v>
      </c>
      <c r="C23" s="430">
        <f>SUM(C16:C22)</f>
        <v>1189</v>
      </c>
      <c r="D23" s="430">
        <f>SUM(D16:D22)</f>
        <v>1073</v>
      </c>
      <c r="E23" s="430">
        <f>SUM(E16:E22)</f>
        <v>0</v>
      </c>
      <c r="F23" s="430">
        <f>SUM(F16:F22)</f>
        <v>0</v>
      </c>
      <c r="G23" s="430">
        <f t="shared" si="0"/>
        <v>2262</v>
      </c>
    </row>
    <row r="24" spans="1:7" ht="30" customHeight="1" x14ac:dyDescent="0.25">
      <c r="A24" s="428" t="s">
        <v>368</v>
      </c>
      <c r="B24" s="444">
        <v>17</v>
      </c>
      <c r="C24" s="430">
        <f>+C15-C23</f>
        <v>116427</v>
      </c>
      <c r="D24" s="430">
        <f>+D15-D23</f>
        <v>116543</v>
      </c>
      <c r="E24" s="430">
        <f>+E15-E23</f>
        <v>117616</v>
      </c>
      <c r="F24" s="430">
        <f>+F15-F23</f>
        <v>117616</v>
      </c>
      <c r="G24" s="430">
        <f t="shared" si="0"/>
        <v>468202</v>
      </c>
    </row>
  </sheetData>
  <sheetProtection selectLockedCells="1" selectUnlockedCells="1"/>
  <mergeCells count="6">
    <mergeCell ref="A2:G2"/>
    <mergeCell ref="A4:A6"/>
    <mergeCell ref="B4:B6"/>
    <mergeCell ref="C4:F5"/>
    <mergeCell ref="G4:G6"/>
    <mergeCell ref="E1:G1"/>
  </mergeCells>
  <pageMargins left="0.7" right="0.7" top="0.75" bottom="0.75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88"/>
  <sheetViews>
    <sheetView view="pageBreakPreview" zoomScale="53" zoomScaleNormal="70" zoomScaleSheetLayoutView="53" workbookViewId="0">
      <selection activeCell="B2" sqref="B2:D2"/>
    </sheetView>
  </sheetViews>
  <sheetFormatPr defaultColWidth="9" defaultRowHeight="20.25" x14ac:dyDescent="0.3"/>
  <cols>
    <col min="1" max="1" width="13.7109375" style="1" customWidth="1"/>
    <col min="2" max="2" width="124.7109375" style="1" customWidth="1"/>
    <col min="3" max="3" width="23" style="2" customWidth="1"/>
    <col min="4" max="4" width="21.140625" style="1" customWidth="1"/>
    <col min="5" max="5" width="21.7109375" style="1" customWidth="1"/>
    <col min="6" max="6" width="20.28515625" style="1" customWidth="1"/>
    <col min="7" max="16384" width="9" style="1"/>
  </cols>
  <sheetData>
    <row r="1" spans="1:248" s="5" customFormat="1" x14ac:dyDescent="0.3">
      <c r="A1" s="3"/>
      <c r="B1" s="496" t="s">
        <v>0</v>
      </c>
      <c r="C1" s="496"/>
      <c r="D1" s="3"/>
      <c r="E1" s="3"/>
    </row>
    <row r="2" spans="1:248" s="5" customFormat="1" x14ac:dyDescent="0.3">
      <c r="A2" s="4"/>
      <c r="B2" s="524" t="s">
        <v>428</v>
      </c>
      <c r="C2" s="525"/>
      <c r="D2" s="525"/>
      <c r="E2" s="3"/>
    </row>
    <row r="3" spans="1:248" s="5" customFormat="1" x14ac:dyDescent="0.3">
      <c r="C3" s="6" t="s">
        <v>1</v>
      </c>
    </row>
    <row r="4" spans="1:248" s="5" customFormat="1" ht="39" customHeight="1" x14ac:dyDescent="0.3">
      <c r="A4" s="7" t="s">
        <v>2</v>
      </c>
      <c r="B4" s="7" t="s">
        <v>3</v>
      </c>
      <c r="C4" s="497" t="s">
        <v>8</v>
      </c>
      <c r="D4" s="498"/>
      <c r="E4" s="498"/>
      <c r="IN4" s="1"/>
    </row>
    <row r="5" spans="1:248" s="5" customFormat="1" ht="79.150000000000006" customHeight="1" x14ac:dyDescent="0.3">
      <c r="A5" s="8"/>
      <c r="B5" s="9" t="s">
        <v>4</v>
      </c>
      <c r="C5" s="497"/>
      <c r="D5" s="445" t="s">
        <v>383</v>
      </c>
      <c r="E5" s="445" t="s">
        <v>384</v>
      </c>
      <c r="IN5" s="1"/>
    </row>
    <row r="6" spans="1:248" s="5" customFormat="1" x14ac:dyDescent="0.3">
      <c r="A6" s="11" t="s">
        <v>11</v>
      </c>
      <c r="B6" s="12" t="s">
        <v>12</v>
      </c>
      <c r="C6" s="13">
        <f>C7+C8+C9+C10+C11+C12</f>
        <v>694830</v>
      </c>
      <c r="D6" s="13">
        <f>D7+D8+D9+D10+D11+D12</f>
        <v>632038</v>
      </c>
      <c r="E6" s="13">
        <f>E7+E8+E9+E10+E11+E12</f>
        <v>663928</v>
      </c>
      <c r="F6" s="31">
        <f>E6-D6</f>
        <v>31890</v>
      </c>
      <c r="IN6" s="1"/>
    </row>
    <row r="7" spans="1:248" s="5" customFormat="1" x14ac:dyDescent="0.3">
      <c r="A7" s="14"/>
      <c r="B7" s="15" t="s">
        <v>13</v>
      </c>
      <c r="C7" s="16">
        <f>'1.melléklet'!C7</f>
        <v>245811</v>
      </c>
      <c r="D7" s="447">
        <v>242818</v>
      </c>
      <c r="E7" s="16">
        <v>244589</v>
      </c>
      <c r="F7" s="31">
        <f>E7-D7</f>
        <v>1771</v>
      </c>
      <c r="IN7" s="1"/>
    </row>
    <row r="8" spans="1:248" s="5" customFormat="1" x14ac:dyDescent="0.3">
      <c r="A8" s="17"/>
      <c r="B8" s="15" t="s">
        <v>14</v>
      </c>
      <c r="C8" s="16">
        <f>'1.melléklet'!C8</f>
        <v>229062</v>
      </c>
      <c r="D8" s="447">
        <v>200916</v>
      </c>
      <c r="E8" s="16">
        <v>220981</v>
      </c>
      <c r="F8" s="31">
        <f t="shared" ref="F8:F71" si="0">E8-D8</f>
        <v>20065</v>
      </c>
      <c r="IN8" s="1"/>
    </row>
    <row r="9" spans="1:248" s="5" customFormat="1" x14ac:dyDescent="0.3">
      <c r="A9" s="17"/>
      <c r="B9" s="15" t="s">
        <v>15</v>
      </c>
      <c r="C9" s="16">
        <f>'1.melléklet'!C9</f>
        <v>194763</v>
      </c>
      <c r="D9" s="447">
        <v>173806</v>
      </c>
      <c r="E9" s="16">
        <f>97559+78148</f>
        <v>175707</v>
      </c>
      <c r="F9" s="31">
        <f t="shared" si="0"/>
        <v>1901</v>
      </c>
      <c r="IN9" s="1"/>
    </row>
    <row r="10" spans="1:248" s="5" customFormat="1" x14ac:dyDescent="0.3">
      <c r="A10" s="17"/>
      <c r="B10" s="15" t="s">
        <v>16</v>
      </c>
      <c r="C10" s="16">
        <f>'1.melléklet'!C10</f>
        <v>25194</v>
      </c>
      <c r="D10" s="447">
        <v>14498</v>
      </c>
      <c r="E10" s="16">
        <v>22651</v>
      </c>
      <c r="F10" s="31">
        <f t="shared" si="0"/>
        <v>8153</v>
      </c>
      <c r="IN10" s="1"/>
    </row>
    <row r="11" spans="1:248" s="5" customFormat="1" x14ac:dyDescent="0.3">
      <c r="A11" s="17"/>
      <c r="B11" s="15" t="s">
        <v>17</v>
      </c>
      <c r="C11" s="16">
        <f>'1.melléklet'!C11</f>
        <v>0</v>
      </c>
      <c r="D11" s="447">
        <v>0</v>
      </c>
      <c r="E11" s="16"/>
      <c r="F11" s="31">
        <f t="shared" si="0"/>
        <v>0</v>
      </c>
      <c r="IN11" s="1"/>
    </row>
    <row r="12" spans="1:248" s="5" customFormat="1" x14ac:dyDescent="0.3">
      <c r="A12" s="17"/>
      <c r="B12" s="15" t="s">
        <v>18</v>
      </c>
      <c r="C12" s="16">
        <f>'1.melléklet'!C12</f>
        <v>0</v>
      </c>
      <c r="D12" s="447">
        <v>0</v>
      </c>
      <c r="E12" s="16"/>
      <c r="F12" s="31">
        <f t="shared" si="0"/>
        <v>0</v>
      </c>
      <c r="IN12" s="1"/>
    </row>
    <row r="13" spans="1:248" s="5" customFormat="1" x14ac:dyDescent="0.3">
      <c r="A13" s="19" t="s">
        <v>19</v>
      </c>
      <c r="B13" s="12" t="s">
        <v>20</v>
      </c>
      <c r="C13" s="13">
        <f>C14+C15+C16+C17</f>
        <v>95226</v>
      </c>
      <c r="D13" s="13">
        <f>D14+D15+D16+D17</f>
        <v>55450</v>
      </c>
      <c r="E13" s="13">
        <f>E14+E15+E16+E17</f>
        <v>77560</v>
      </c>
      <c r="F13" s="31">
        <f t="shared" si="0"/>
        <v>22110</v>
      </c>
      <c r="IN13" s="1"/>
    </row>
    <row r="14" spans="1:248" s="5" customFormat="1" x14ac:dyDescent="0.3">
      <c r="A14" s="14"/>
      <c r="B14" s="15" t="s">
        <v>21</v>
      </c>
      <c r="C14" s="16">
        <f>'1.melléklet'!C14</f>
        <v>2160</v>
      </c>
      <c r="D14" s="447">
        <v>2160</v>
      </c>
      <c r="E14" s="16"/>
      <c r="F14" s="31">
        <f t="shared" si="0"/>
        <v>-2160</v>
      </c>
      <c r="IN14" s="1"/>
    </row>
    <row r="15" spans="1:248" s="5" customFormat="1" x14ac:dyDescent="0.3">
      <c r="A15" s="17"/>
      <c r="B15" s="15" t="s">
        <v>22</v>
      </c>
      <c r="C15" s="16">
        <f>'1.melléklet'!C15</f>
        <v>0</v>
      </c>
      <c r="D15" s="447">
        <v>0</v>
      </c>
      <c r="E15" s="16">
        <f>112+150+5494+80</f>
        <v>5836</v>
      </c>
      <c r="F15" s="31">
        <f t="shared" si="0"/>
        <v>5836</v>
      </c>
      <c r="IN15" s="1"/>
    </row>
    <row r="16" spans="1:248" s="5" customFormat="1" x14ac:dyDescent="0.3">
      <c r="A16" s="17"/>
      <c r="B16" s="15" t="s">
        <v>23</v>
      </c>
      <c r="C16" s="16">
        <f>'1.melléklet'!C16</f>
        <v>90208</v>
      </c>
      <c r="D16" s="447">
        <v>51575</v>
      </c>
      <c r="E16" s="16">
        <v>68594</v>
      </c>
      <c r="F16" s="31">
        <f t="shared" si="0"/>
        <v>17019</v>
      </c>
      <c r="IN16" s="1"/>
    </row>
    <row r="17" spans="1:248" s="5" customFormat="1" x14ac:dyDescent="0.3">
      <c r="A17" s="17"/>
      <c r="B17" s="15" t="s">
        <v>24</v>
      </c>
      <c r="C17" s="16">
        <f>'1.melléklet'!C17</f>
        <v>2858</v>
      </c>
      <c r="D17" s="447">
        <v>1715</v>
      </c>
      <c r="E17" s="16">
        <v>3130</v>
      </c>
      <c r="F17" s="31">
        <f t="shared" si="0"/>
        <v>1415</v>
      </c>
      <c r="IN17" s="1"/>
    </row>
    <row r="18" spans="1:248" s="5" customFormat="1" x14ac:dyDescent="0.3">
      <c r="A18" s="19" t="s">
        <v>25</v>
      </c>
      <c r="B18" s="20" t="s">
        <v>26</v>
      </c>
      <c r="C18" s="13">
        <f>C19</f>
        <v>0</v>
      </c>
      <c r="D18" s="13">
        <f>D19</f>
        <v>0</v>
      </c>
      <c r="E18" s="13">
        <f>E19</f>
        <v>0</v>
      </c>
      <c r="F18" s="31">
        <f t="shared" si="0"/>
        <v>0</v>
      </c>
      <c r="IN18" s="1"/>
    </row>
    <row r="19" spans="1:248" s="5" customFormat="1" x14ac:dyDescent="0.3">
      <c r="A19" s="21"/>
      <c r="B19" s="22" t="s">
        <v>27</v>
      </c>
      <c r="C19" s="18">
        <f>'8. melléklet Önkormányzat'!C22</f>
        <v>0</v>
      </c>
      <c r="D19" s="18">
        <v>0</v>
      </c>
      <c r="E19" s="18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31">
        <f t="shared" si="0"/>
        <v>0</v>
      </c>
      <c r="IN19" s="1"/>
    </row>
    <row r="20" spans="1:248" s="5" customFormat="1" ht="23.1" customHeight="1" x14ac:dyDescent="0.3">
      <c r="A20" s="19" t="s">
        <v>28</v>
      </c>
      <c r="B20" s="20" t="s">
        <v>29</v>
      </c>
      <c r="C20" s="13">
        <f>C21+C22+C23+C24</f>
        <v>203300</v>
      </c>
      <c r="D20" s="13">
        <f>D21+D22+D23+D24</f>
        <v>354300</v>
      </c>
      <c r="E20" s="13">
        <f>E21+E22+E23+E24</f>
        <v>369595</v>
      </c>
      <c r="F20" s="31">
        <f t="shared" si="0"/>
        <v>15295</v>
      </c>
      <c r="IN20" s="1"/>
    </row>
    <row r="21" spans="1:248" s="5" customFormat="1" ht="60.75" customHeight="1" x14ac:dyDescent="0.3">
      <c r="A21" s="21"/>
      <c r="B21" s="15" t="s">
        <v>30</v>
      </c>
      <c r="C21" s="16">
        <f>'1.melléklet'!C21</f>
        <v>197800</v>
      </c>
      <c r="D21" s="447">
        <v>307300</v>
      </c>
      <c r="E21" s="16">
        <v>369595</v>
      </c>
      <c r="F21" s="31">
        <f t="shared" si="0"/>
        <v>62295</v>
      </c>
      <c r="IN21" s="1"/>
    </row>
    <row r="22" spans="1:248" s="5" customFormat="1" ht="21.4" customHeight="1" x14ac:dyDescent="0.3">
      <c r="A22" s="23"/>
      <c r="B22" s="24" t="s">
        <v>31</v>
      </c>
      <c r="C22" s="16">
        <f>'1.melléklet'!C22</f>
        <v>0</v>
      </c>
      <c r="D22" s="447">
        <v>42000</v>
      </c>
      <c r="E22" s="16">
        <v>0</v>
      </c>
      <c r="F22" s="31">
        <f t="shared" si="0"/>
        <v>-42000</v>
      </c>
      <c r="IN22" s="1"/>
    </row>
    <row r="23" spans="1:248" s="5" customFormat="1" x14ac:dyDescent="0.3">
      <c r="A23" s="21"/>
      <c r="B23" s="24" t="s">
        <v>32</v>
      </c>
      <c r="C23" s="16">
        <f>'1.melléklet'!C23</f>
        <v>3000</v>
      </c>
      <c r="D23" s="447">
        <v>3000</v>
      </c>
      <c r="E23" s="16"/>
      <c r="F23" s="31">
        <f t="shared" si="0"/>
        <v>-3000</v>
      </c>
      <c r="IN23" s="1"/>
    </row>
    <row r="24" spans="1:248" s="5" customFormat="1" ht="79.150000000000006" customHeight="1" x14ac:dyDescent="0.3">
      <c r="A24" s="14"/>
      <c r="B24" s="24" t="s">
        <v>33</v>
      </c>
      <c r="C24" s="16">
        <f>'1.melléklet'!C24</f>
        <v>2500</v>
      </c>
      <c r="D24" s="447">
        <v>2000</v>
      </c>
      <c r="E24" s="16"/>
      <c r="F24" s="31">
        <f t="shared" si="0"/>
        <v>-2000</v>
      </c>
      <c r="IN24" s="1"/>
    </row>
    <row r="25" spans="1:248" s="5" customFormat="1" x14ac:dyDescent="0.3">
      <c r="A25" s="19" t="s">
        <v>34</v>
      </c>
      <c r="B25" s="25" t="s">
        <v>35</v>
      </c>
      <c r="C25" s="13">
        <f>C26+C27+C28+C29+C30</f>
        <v>95632</v>
      </c>
      <c r="D25" s="13">
        <f>D26+D27+D28+D29+D30</f>
        <v>113342</v>
      </c>
      <c r="E25" s="13">
        <f>E26+E27+E28+E29+E30</f>
        <v>84626</v>
      </c>
      <c r="F25" s="31">
        <f t="shared" si="0"/>
        <v>-28716</v>
      </c>
      <c r="IN25" s="1"/>
    </row>
    <row r="26" spans="1:248" s="5" customFormat="1" ht="40.5" x14ac:dyDescent="0.3">
      <c r="A26" s="21"/>
      <c r="B26" s="24" t="s">
        <v>219</v>
      </c>
      <c r="C26" s="16">
        <f>'1.melléklet'!C26</f>
        <v>95632</v>
      </c>
      <c r="D26" s="447">
        <v>113342</v>
      </c>
      <c r="E26" s="16">
        <v>84626</v>
      </c>
      <c r="F26" s="31">
        <f t="shared" si="0"/>
        <v>-28716</v>
      </c>
      <c r="IN26" s="1"/>
    </row>
    <row r="27" spans="1:248" s="5" customFormat="1" x14ac:dyDescent="0.3">
      <c r="A27" s="21"/>
      <c r="B27" s="24" t="s">
        <v>37</v>
      </c>
      <c r="C27" s="16">
        <f>'1.melléklet'!C27</f>
        <v>0</v>
      </c>
      <c r="D27" s="16"/>
      <c r="E27" s="16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31">
        <f t="shared" si="0"/>
        <v>0</v>
      </c>
      <c r="IN27" s="1"/>
    </row>
    <row r="28" spans="1:248" s="5" customFormat="1" x14ac:dyDescent="0.3">
      <c r="A28" s="21"/>
      <c r="B28" s="24" t="s">
        <v>38</v>
      </c>
      <c r="C28" s="16">
        <f>'1.melléklet'!C28</f>
        <v>0</v>
      </c>
      <c r="D28" s="16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</f>
        <v>0</v>
      </c>
      <c r="E28" s="16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31">
        <f t="shared" si="0"/>
        <v>0</v>
      </c>
      <c r="IN28" s="1"/>
    </row>
    <row r="29" spans="1:248" s="5" customFormat="1" x14ac:dyDescent="0.3">
      <c r="A29" s="21"/>
      <c r="B29" s="24" t="s">
        <v>39</v>
      </c>
      <c r="C29" s="16">
        <f>'1.melléklet'!C29</f>
        <v>0</v>
      </c>
      <c r="D29" s="16"/>
      <c r="E29" s="16"/>
      <c r="F29" s="31">
        <f t="shared" si="0"/>
        <v>0</v>
      </c>
      <c r="IN29" s="1"/>
    </row>
    <row r="30" spans="1:248" s="5" customFormat="1" x14ac:dyDescent="0.3">
      <c r="A30" s="21"/>
      <c r="B30" s="24" t="s">
        <v>40</v>
      </c>
      <c r="C30" s="16">
        <f>'1.melléklet'!C30</f>
        <v>0</v>
      </c>
      <c r="D30" s="16">
        <v>0</v>
      </c>
      <c r="E30" s="16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0</v>
      </c>
      <c r="F30" s="31">
        <f t="shared" si="0"/>
        <v>0</v>
      </c>
      <c r="IN30" s="1"/>
    </row>
    <row r="31" spans="1:248" s="5" customFormat="1" x14ac:dyDescent="0.3">
      <c r="A31" s="19" t="s">
        <v>41</v>
      </c>
      <c r="B31" s="20" t="s">
        <v>42</v>
      </c>
      <c r="C31" s="13">
        <f>C32+C33</f>
        <v>64930</v>
      </c>
      <c r="D31" s="13">
        <f>D32+D33</f>
        <v>0</v>
      </c>
      <c r="E31" s="13">
        <f>E32+E33</f>
        <v>2400</v>
      </c>
      <c r="F31" s="31">
        <f t="shared" si="0"/>
        <v>2400</v>
      </c>
      <c r="IN31" s="1"/>
    </row>
    <row r="32" spans="1:248" s="5" customFormat="1" x14ac:dyDescent="0.3">
      <c r="A32" s="23"/>
      <c r="B32" s="24" t="s">
        <v>43</v>
      </c>
      <c r="C32" s="16">
        <f>'1.melléklet'!C32</f>
        <v>64930</v>
      </c>
      <c r="E32" s="16">
        <v>2400</v>
      </c>
      <c r="F32" s="31">
        <f t="shared" si="0"/>
        <v>2400</v>
      </c>
      <c r="IN32" s="1"/>
    </row>
    <row r="33" spans="1:248" s="5" customFormat="1" x14ac:dyDescent="0.3">
      <c r="A33" s="26"/>
      <c r="B33" s="24" t="s">
        <v>369</v>
      </c>
      <c r="C33" s="16">
        <f>'1.melléklet'!C33</f>
        <v>0</v>
      </c>
      <c r="D33" s="16"/>
      <c r="E33" s="16"/>
      <c r="F33" s="31">
        <f t="shared" si="0"/>
        <v>0</v>
      </c>
      <c r="IN33" s="1"/>
    </row>
    <row r="34" spans="1:248" s="5" customFormat="1" x14ac:dyDescent="0.3">
      <c r="A34" s="27" t="s">
        <v>44</v>
      </c>
      <c r="B34" s="20" t="s">
        <v>45</v>
      </c>
      <c r="C34" s="13">
        <f>C35</f>
        <v>0</v>
      </c>
      <c r="D34" s="13">
        <f>D35</f>
        <v>0</v>
      </c>
      <c r="E34" s="13">
        <f>E35</f>
        <v>4829</v>
      </c>
      <c r="F34" s="31">
        <f t="shared" si="0"/>
        <v>4829</v>
      </c>
      <c r="IN34" s="1"/>
    </row>
    <row r="35" spans="1:248" s="5" customFormat="1" x14ac:dyDescent="0.3">
      <c r="A35" s="28"/>
      <c r="B35" s="22" t="s">
        <v>46</v>
      </c>
      <c r="C35" s="18">
        <f>'1.melléklet'!C35</f>
        <v>0</v>
      </c>
      <c r="D35" s="18">
        <f>'8. melléklet Önkormányzat'!D38+'9.  melléklet Hivatal'!D37+'10. melléklet Isaszegi Héts'!D37+'11.  melléklet Isaszegi Bóbi'!D37+'12. mell. Isaszegi Humánszol'!D37+'13.  mellékletMűvelődési ház'!D37+'14. melléklet Könyvtár'!D37+'15.melléklet IVÜSZ'!D37</f>
        <v>0</v>
      </c>
      <c r="E35" s="16">
        <v>4829</v>
      </c>
      <c r="F35" s="31">
        <f t="shared" si="0"/>
        <v>4829</v>
      </c>
      <c r="IN35" s="1"/>
    </row>
    <row r="36" spans="1:248" s="5" customFormat="1" x14ac:dyDescent="0.3">
      <c r="A36" s="27" t="s">
        <v>47</v>
      </c>
      <c r="B36" s="20" t="s">
        <v>48</v>
      </c>
      <c r="C36" s="13">
        <f>C37+C38</f>
        <v>76816</v>
      </c>
      <c r="D36" s="13">
        <f>D37+D38</f>
        <v>145522</v>
      </c>
      <c r="E36" s="13">
        <f>E37+E38</f>
        <v>74473</v>
      </c>
      <c r="F36" s="31">
        <f t="shared" si="0"/>
        <v>-71049</v>
      </c>
      <c r="IN36" s="1"/>
    </row>
    <row r="37" spans="1:248" s="5" customFormat="1" ht="49.35" customHeight="1" x14ac:dyDescent="0.3">
      <c r="A37" s="28"/>
      <c r="B37" s="24" t="s">
        <v>49</v>
      </c>
      <c r="C37" s="16">
        <f>'1.melléklet'!C37</f>
        <v>1013</v>
      </c>
      <c r="D37" s="447">
        <v>1700</v>
      </c>
      <c r="E37" s="16">
        <v>1013</v>
      </c>
      <c r="F37" s="31">
        <f t="shared" si="0"/>
        <v>-687</v>
      </c>
      <c r="IN37" s="1"/>
    </row>
    <row r="38" spans="1:248" s="5" customFormat="1" ht="35.85" customHeight="1" x14ac:dyDescent="0.3">
      <c r="A38" s="28"/>
      <c r="B38" s="24" t="s">
        <v>50</v>
      </c>
      <c r="C38" s="16">
        <f>'1.melléklet'!C38</f>
        <v>75803</v>
      </c>
      <c r="D38" s="447">
        <v>143822</v>
      </c>
      <c r="E38" s="16">
        <f>72480+980</f>
        <v>73460</v>
      </c>
      <c r="F38" s="31">
        <f t="shared" si="0"/>
        <v>-70362</v>
      </c>
      <c r="IN38" s="1"/>
    </row>
    <row r="39" spans="1:248" s="5" customFormat="1" x14ac:dyDescent="0.3">
      <c r="A39" s="29"/>
      <c r="B39" s="20" t="s">
        <v>51</v>
      </c>
      <c r="C39" s="13">
        <f>C6+C13+C18+C20+C25+C31+C34+C36</f>
        <v>1230734</v>
      </c>
      <c r="D39" s="13">
        <f>D6+D13+D18+D20+D25+D31+D34+D36</f>
        <v>1300652</v>
      </c>
      <c r="E39" s="13">
        <f>E6+E13+E18+E20+E25+E31+E34+E36</f>
        <v>1277411</v>
      </c>
      <c r="F39" s="31">
        <f t="shared" si="0"/>
        <v>-23241</v>
      </c>
      <c r="IN39" s="1"/>
    </row>
    <row r="40" spans="1:248" s="5" customFormat="1" x14ac:dyDescent="0.3">
      <c r="A40" s="27" t="s">
        <v>52</v>
      </c>
      <c r="B40" s="20" t="s">
        <v>393</v>
      </c>
      <c r="C40" s="13">
        <f>'1.melléklet'!C40</f>
        <v>81967</v>
      </c>
      <c r="D40" s="446">
        <v>77024</v>
      </c>
      <c r="E40" s="13">
        <f>52781+27793+10000</f>
        <v>90574</v>
      </c>
      <c r="F40" s="31">
        <f t="shared" si="0"/>
        <v>13550</v>
      </c>
      <c r="IN40" s="1"/>
    </row>
    <row r="41" spans="1:248" s="5" customFormat="1" x14ac:dyDescent="0.3">
      <c r="A41" s="27" t="s">
        <v>53</v>
      </c>
      <c r="B41" s="20" t="s">
        <v>54</v>
      </c>
      <c r="C41" s="13">
        <f>'1.melléklet'!C41</f>
        <v>186228</v>
      </c>
      <c r="D41" s="446">
        <v>58942</v>
      </c>
      <c r="E41" s="13">
        <v>21592</v>
      </c>
      <c r="F41" s="31">
        <f t="shared" si="0"/>
        <v>-37350</v>
      </c>
      <c r="IN41" s="1"/>
    </row>
    <row r="42" spans="1:248" s="5" customFormat="1" x14ac:dyDescent="0.3">
      <c r="A42" s="27" t="s">
        <v>55</v>
      </c>
      <c r="B42" s="20" t="s">
        <v>56</v>
      </c>
      <c r="C42" s="13">
        <f>'1.melléklet'!C42</f>
        <v>153772</v>
      </c>
      <c r="D42" s="446">
        <v>148107</v>
      </c>
      <c r="E42" s="13">
        <v>148107</v>
      </c>
      <c r="F42" s="31">
        <f t="shared" si="0"/>
        <v>0</v>
      </c>
      <c r="IN42" s="1"/>
    </row>
    <row r="43" spans="1:248" s="5" customFormat="1" x14ac:dyDescent="0.3">
      <c r="A43" s="29"/>
      <c r="B43" s="20" t="s">
        <v>57</v>
      </c>
      <c r="C43" s="13">
        <f>'1.melléklet'!C43</f>
        <v>421967</v>
      </c>
      <c r="D43" s="13">
        <f>SUM(D40:D42)</f>
        <v>284073</v>
      </c>
      <c r="E43" s="13">
        <f>SUM(E40:E42)</f>
        <v>260273</v>
      </c>
      <c r="F43" s="31">
        <f t="shared" si="0"/>
        <v>-23800</v>
      </c>
      <c r="IN43" s="1"/>
    </row>
    <row r="44" spans="1:248" s="5" customFormat="1" ht="23.25" x14ac:dyDescent="0.35">
      <c r="A44" s="28"/>
      <c r="B44" s="30" t="s">
        <v>58</v>
      </c>
      <c r="C44" s="13">
        <f>C6+C13+C18+C20+C25+C31+C34+C36+C40+C41+C42</f>
        <v>1652701</v>
      </c>
      <c r="D44" s="13">
        <f>D6+D13+D18+D20+D25+D31+D34+D36+D40+D41+D42</f>
        <v>1584725</v>
      </c>
      <c r="E44" s="13">
        <f>E6+E13+E18+E20+E25+E31+E34+E36+E40+E41+E42</f>
        <v>1537684</v>
      </c>
      <c r="F44" s="31">
        <f t="shared" si="0"/>
        <v>-47041</v>
      </c>
      <c r="IN44" s="1"/>
    </row>
    <row r="45" spans="1:248" s="5" customFormat="1" x14ac:dyDescent="0.3">
      <c r="A45" s="1"/>
      <c r="B45" s="1" t="s">
        <v>59</v>
      </c>
      <c r="C45" s="32">
        <f>C76</f>
        <v>685358</v>
      </c>
      <c r="D45" s="448">
        <v>678581</v>
      </c>
      <c r="E45" s="32">
        <v>629849</v>
      </c>
      <c r="F45" s="31">
        <f t="shared" si="0"/>
        <v>-48732</v>
      </c>
      <c r="IN45" s="1"/>
    </row>
    <row r="46" spans="1:248" s="5" customFormat="1" ht="23.25" x14ac:dyDescent="0.35">
      <c r="A46" s="1"/>
      <c r="B46" s="30" t="s">
        <v>60</v>
      </c>
      <c r="C46" s="13">
        <f>C44+C45</f>
        <v>2338059</v>
      </c>
      <c r="D46" s="13">
        <f>D44+D45</f>
        <v>2263306</v>
      </c>
      <c r="E46" s="13">
        <f>E44+E45</f>
        <v>2167533</v>
      </c>
      <c r="F46" s="31">
        <f t="shared" si="0"/>
        <v>-95773</v>
      </c>
      <c r="IN46" s="1"/>
    </row>
    <row r="47" spans="1:248" s="5" customFormat="1" x14ac:dyDescent="0.3">
      <c r="B47" s="1"/>
      <c r="C47" s="33"/>
      <c r="D47" s="35"/>
      <c r="F47" s="31">
        <f t="shared" si="0"/>
        <v>0</v>
      </c>
    </row>
    <row r="48" spans="1:248" s="5" customFormat="1" ht="39" customHeight="1" x14ac:dyDescent="0.3">
      <c r="A48" s="7" t="s">
        <v>2</v>
      </c>
      <c r="B48" s="7" t="s">
        <v>3</v>
      </c>
      <c r="C48" s="497" t="s">
        <v>8</v>
      </c>
      <c r="D48" s="498"/>
      <c r="E48" s="498"/>
      <c r="F48" s="31">
        <f t="shared" si="0"/>
        <v>0</v>
      </c>
      <c r="IN48" s="1"/>
    </row>
    <row r="49" spans="1:248" s="5" customFormat="1" ht="65.45" customHeight="1" x14ac:dyDescent="0.3">
      <c r="A49" s="7"/>
      <c r="B49" s="9" t="s">
        <v>61</v>
      </c>
      <c r="C49" s="497"/>
      <c r="D49" s="445" t="s">
        <v>383</v>
      </c>
      <c r="E49" s="445" t="s">
        <v>384</v>
      </c>
      <c r="F49" s="31"/>
      <c r="IN49" s="1"/>
    </row>
    <row r="50" spans="1:248" s="5" customFormat="1" ht="25.5" customHeight="1" x14ac:dyDescent="0.3">
      <c r="A50" s="20" t="s">
        <v>11</v>
      </c>
      <c r="B50" s="20" t="s">
        <v>65</v>
      </c>
      <c r="C50" s="13">
        <f>C51+C52+C53+C56+C57</f>
        <v>1231782</v>
      </c>
      <c r="D50" s="13">
        <f>D51+D52+D53+D56+D57</f>
        <v>1209853</v>
      </c>
      <c r="E50" s="13">
        <f>E51+E52+E53+E56+E57</f>
        <v>1037429</v>
      </c>
      <c r="F50" s="31">
        <f t="shared" si="0"/>
        <v>-172424</v>
      </c>
      <c r="IN50" s="1"/>
    </row>
    <row r="51" spans="1:248" s="5" customFormat="1" ht="25.5" customHeight="1" x14ac:dyDescent="0.3">
      <c r="A51" s="36"/>
      <c r="B51" s="37" t="s">
        <v>66</v>
      </c>
      <c r="C51" s="38">
        <f>'1.melléklet'!C51</f>
        <v>606284</v>
      </c>
      <c r="D51" s="490">
        <v>582135</v>
      </c>
      <c r="E51" s="38">
        <v>545786</v>
      </c>
      <c r="F51" s="31">
        <f t="shared" si="0"/>
        <v>-36349</v>
      </c>
      <c r="IN51" s="1"/>
    </row>
    <row r="52" spans="1:248" s="5" customFormat="1" x14ac:dyDescent="0.3">
      <c r="A52" s="28"/>
      <c r="B52" s="24" t="s">
        <v>67</v>
      </c>
      <c r="C52" s="38">
        <f>'1.melléklet'!C52</f>
        <v>95661</v>
      </c>
      <c r="D52" s="449">
        <v>104663</v>
      </c>
      <c r="E52" s="38">
        <v>94100</v>
      </c>
      <c r="F52" s="31">
        <f t="shared" si="0"/>
        <v>-10563</v>
      </c>
      <c r="IN52" s="1"/>
    </row>
    <row r="53" spans="1:248" s="5" customFormat="1" x14ac:dyDescent="0.3">
      <c r="A53" s="28"/>
      <c r="B53" s="24" t="s">
        <v>68</v>
      </c>
      <c r="C53" s="38">
        <f>'1.melléklet'!C53</f>
        <v>464574</v>
      </c>
      <c r="D53" s="449">
        <v>447315</v>
      </c>
      <c r="E53" s="38">
        <f>380984+1325</f>
        <v>382309</v>
      </c>
      <c r="F53" s="31">
        <f t="shared" si="0"/>
        <v>-65006</v>
      </c>
      <c r="IN53" s="1"/>
    </row>
    <row r="54" spans="1:248" s="5" customFormat="1" ht="40.5" x14ac:dyDescent="0.3">
      <c r="A54" s="28"/>
      <c r="B54" s="40" t="s">
        <v>69</v>
      </c>
      <c r="C54" s="38">
        <f>'1.melléklet'!C54</f>
        <v>0</v>
      </c>
      <c r="D54" s="449">
        <v>0</v>
      </c>
      <c r="E54" s="38"/>
      <c r="F54" s="31">
        <f t="shared" si="0"/>
        <v>0</v>
      </c>
      <c r="IN54" s="1"/>
    </row>
    <row r="55" spans="1:248" s="5" customFormat="1" x14ac:dyDescent="0.3">
      <c r="A55" s="28"/>
      <c r="B55" s="40" t="s">
        <v>70</v>
      </c>
      <c r="C55" s="38">
        <f>'1.melléklet'!C55</f>
        <v>0</v>
      </c>
      <c r="D55" s="449">
        <v>0</v>
      </c>
      <c r="E55" s="38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31">
        <f t="shared" si="0"/>
        <v>0</v>
      </c>
      <c r="IN55" s="1"/>
    </row>
    <row r="56" spans="1:248" s="5" customFormat="1" x14ac:dyDescent="0.3">
      <c r="A56" s="28"/>
      <c r="B56" s="24" t="s">
        <v>71</v>
      </c>
      <c r="C56" s="38">
        <f>'1.melléklet'!C56</f>
        <v>31940</v>
      </c>
      <c r="D56" s="449">
        <v>28020</v>
      </c>
      <c r="E56" s="489">
        <v>8206</v>
      </c>
      <c r="F56" s="31">
        <f t="shared" si="0"/>
        <v>-19814</v>
      </c>
      <c r="IN56" s="1"/>
    </row>
    <row r="57" spans="1:248" s="5" customFormat="1" x14ac:dyDescent="0.3">
      <c r="A57" s="28"/>
      <c r="B57" s="24" t="s">
        <v>72</v>
      </c>
      <c r="C57" s="38">
        <f>'1.melléklet'!C57</f>
        <v>33323</v>
      </c>
      <c r="D57" s="449">
        <v>47720</v>
      </c>
      <c r="E57" s="38">
        <f>E58+E60</f>
        <v>7028</v>
      </c>
      <c r="F57" s="31">
        <f t="shared" si="0"/>
        <v>-40692</v>
      </c>
      <c r="IN57" s="1"/>
    </row>
    <row r="58" spans="1:248" s="5" customFormat="1" x14ac:dyDescent="0.3">
      <c r="A58" s="28"/>
      <c r="B58" s="40" t="s">
        <v>73</v>
      </c>
      <c r="C58" s="38">
        <f>'1.melléklet'!C58</f>
        <v>20070</v>
      </c>
      <c r="D58" s="449">
        <v>30000</v>
      </c>
      <c r="E58" s="38"/>
      <c r="F58" s="31">
        <f t="shared" si="0"/>
        <v>-30000</v>
      </c>
      <c r="IN58" s="1"/>
    </row>
    <row r="59" spans="1:248" s="5" customFormat="1" x14ac:dyDescent="0.3">
      <c r="A59" s="28"/>
      <c r="B59" s="40" t="s">
        <v>74</v>
      </c>
      <c r="C59" s="38">
        <f>'1.melléklet'!C59</f>
        <v>0</v>
      </c>
      <c r="D59" s="449">
        <v>0</v>
      </c>
      <c r="E59" s="38"/>
      <c r="F59" s="31">
        <f t="shared" si="0"/>
        <v>0</v>
      </c>
      <c r="IN59" s="1"/>
    </row>
    <row r="60" spans="1:248" s="5" customFormat="1" x14ac:dyDescent="0.3">
      <c r="A60" s="28"/>
      <c r="B60" s="40" t="s">
        <v>75</v>
      </c>
      <c r="C60" s="38">
        <f>'1.melléklet'!C60</f>
        <v>13253</v>
      </c>
      <c r="D60" s="449">
        <v>17720</v>
      </c>
      <c r="E60" s="38">
        <v>7028</v>
      </c>
      <c r="F60" s="31">
        <f t="shared" si="0"/>
        <v>-10692</v>
      </c>
      <c r="IN60" s="1"/>
    </row>
    <row r="61" spans="1:248" s="5" customFormat="1" x14ac:dyDescent="0.3">
      <c r="A61" s="28"/>
      <c r="B61" s="41"/>
      <c r="C61" s="38">
        <f>'1.melléklet'!C61</f>
        <v>0</v>
      </c>
      <c r="D61" s="449">
        <v>0</v>
      </c>
      <c r="E61" s="8"/>
      <c r="F61" s="31">
        <f t="shared" si="0"/>
        <v>0</v>
      </c>
      <c r="IN61" s="1"/>
    </row>
    <row r="62" spans="1:248" s="5" customFormat="1" x14ac:dyDescent="0.3">
      <c r="A62" s="20" t="s">
        <v>19</v>
      </c>
      <c r="B62" s="20" t="s">
        <v>76</v>
      </c>
      <c r="C62" s="43">
        <f>C63+C66+C67+C70</f>
        <v>391937</v>
      </c>
      <c r="D62" s="43">
        <f>D63+D66+D67+D70</f>
        <v>349540</v>
      </c>
      <c r="E62" s="43">
        <f>E63+E66+E67+E70</f>
        <v>65940</v>
      </c>
      <c r="F62" s="31">
        <f t="shared" si="0"/>
        <v>-283600</v>
      </c>
      <c r="IN62" s="1"/>
    </row>
    <row r="63" spans="1:248" s="5" customFormat="1" x14ac:dyDescent="0.3">
      <c r="A63" s="36"/>
      <c r="B63" s="37" t="s">
        <v>77</v>
      </c>
      <c r="C63" s="38">
        <f>'1.melléklet'!C63</f>
        <v>346937</v>
      </c>
      <c r="D63" s="449">
        <v>318694</v>
      </c>
      <c r="E63" s="38">
        <v>45987</v>
      </c>
      <c r="F63" s="31">
        <f t="shared" si="0"/>
        <v>-272707</v>
      </c>
    </row>
    <row r="64" spans="1:248" s="5" customFormat="1" ht="50.65" customHeight="1" x14ac:dyDescent="0.3">
      <c r="A64" s="36"/>
      <c r="B64" s="40" t="s">
        <v>78</v>
      </c>
      <c r="C64" s="38">
        <f>'1.melléklet'!C64</f>
        <v>0</v>
      </c>
      <c r="D64" s="449">
        <v>0</v>
      </c>
      <c r="E64" s="38"/>
      <c r="F64" s="31">
        <f t="shared" si="0"/>
        <v>0</v>
      </c>
    </row>
    <row r="65" spans="1:6" s="5" customFormat="1" ht="59.65" customHeight="1" x14ac:dyDescent="0.3">
      <c r="A65" s="36"/>
      <c r="B65" s="40" t="s">
        <v>79</v>
      </c>
      <c r="C65" s="38">
        <f>'1.melléklet'!C65</f>
        <v>0</v>
      </c>
      <c r="D65" s="449">
        <v>0</v>
      </c>
      <c r="E65" s="38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31">
        <f t="shared" si="0"/>
        <v>0</v>
      </c>
    </row>
    <row r="66" spans="1:6" x14ac:dyDescent="0.3">
      <c r="A66" s="28"/>
      <c r="B66" s="24" t="s">
        <v>80</v>
      </c>
      <c r="C66" s="38">
        <f>'1.melléklet'!C66</f>
        <v>25000</v>
      </c>
      <c r="D66" s="449">
        <v>846</v>
      </c>
      <c r="E66" s="38">
        <v>19953</v>
      </c>
      <c r="F66" s="31">
        <f t="shared" si="0"/>
        <v>19107</v>
      </c>
    </row>
    <row r="67" spans="1:6" x14ac:dyDescent="0.3">
      <c r="A67" s="28"/>
      <c r="B67" s="24" t="s">
        <v>81</v>
      </c>
      <c r="C67" s="38">
        <f>'1.melléklet'!C67</f>
        <v>0</v>
      </c>
      <c r="D67" s="449"/>
      <c r="E67" s="38"/>
      <c r="F67" s="31">
        <f t="shared" si="0"/>
        <v>0</v>
      </c>
    </row>
    <row r="68" spans="1:6" x14ac:dyDescent="0.3">
      <c r="A68" s="28"/>
      <c r="B68" s="40" t="s">
        <v>82</v>
      </c>
      <c r="C68" s="38">
        <f>'1.melléklet'!C68</f>
        <v>0</v>
      </c>
      <c r="D68" s="449">
        <v>0</v>
      </c>
      <c r="E68" s="38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31">
        <f t="shared" si="0"/>
        <v>0</v>
      </c>
    </row>
    <row r="69" spans="1:6" x14ac:dyDescent="0.3">
      <c r="A69" s="28"/>
      <c r="B69" s="40" t="s">
        <v>83</v>
      </c>
      <c r="C69" s="38">
        <f>'1.melléklet'!C69</f>
        <v>0</v>
      </c>
      <c r="D69" s="449">
        <v>0</v>
      </c>
      <c r="E69" s="38"/>
      <c r="F69" s="31">
        <f t="shared" si="0"/>
        <v>0</v>
      </c>
    </row>
    <row r="70" spans="1:6" x14ac:dyDescent="0.3">
      <c r="A70" s="28"/>
      <c r="B70" s="24" t="s">
        <v>84</v>
      </c>
      <c r="C70" s="38">
        <f>'1.melléklet'!C70</f>
        <v>20000</v>
      </c>
      <c r="D70" s="449">
        <v>30000</v>
      </c>
      <c r="E70" s="38"/>
      <c r="F70" s="31">
        <f t="shared" si="0"/>
        <v>-30000</v>
      </c>
    </row>
    <row r="71" spans="1:6" x14ac:dyDescent="0.3">
      <c r="A71" s="44"/>
      <c r="B71" s="44"/>
      <c r="C71" s="38">
        <f>'1.melléklet'!C71</f>
        <v>0</v>
      </c>
      <c r="D71" s="449">
        <v>0</v>
      </c>
      <c r="E71" s="38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31">
        <f t="shared" si="0"/>
        <v>0</v>
      </c>
    </row>
    <row r="72" spans="1:6" x14ac:dyDescent="0.3">
      <c r="A72" s="26"/>
      <c r="B72" s="45" t="s">
        <v>85</v>
      </c>
      <c r="C72" s="46">
        <f>C50+C62</f>
        <v>1623719</v>
      </c>
      <c r="D72" s="450">
        <v>1559393</v>
      </c>
      <c r="E72" s="46">
        <f>E50+E62</f>
        <v>1103369</v>
      </c>
      <c r="F72" s="31">
        <f t="shared" ref="F72:F81" si="1">E72-D72</f>
        <v>-456024</v>
      </c>
    </row>
    <row r="73" spans="1:6" x14ac:dyDescent="0.3">
      <c r="A73" s="26"/>
      <c r="B73" s="45"/>
      <c r="C73" s="38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449">
        <v>0</v>
      </c>
      <c r="E73" s="38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31">
        <f t="shared" si="1"/>
        <v>0</v>
      </c>
    </row>
    <row r="74" spans="1:6" x14ac:dyDescent="0.3">
      <c r="A74" s="20" t="s">
        <v>25</v>
      </c>
      <c r="B74" s="20" t="s">
        <v>86</v>
      </c>
      <c r="C74" s="43">
        <f>C75+C76</f>
        <v>714340</v>
      </c>
      <c r="D74" s="43">
        <f>D75+D76</f>
        <v>703183</v>
      </c>
      <c r="E74" s="43">
        <f>E75+E76</f>
        <v>707809</v>
      </c>
      <c r="F74" s="31">
        <f t="shared" si="1"/>
        <v>4626</v>
      </c>
    </row>
    <row r="75" spans="1:6" x14ac:dyDescent="0.3">
      <c r="A75" s="36"/>
      <c r="B75" s="37" t="s">
        <v>392</v>
      </c>
      <c r="C75" s="47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28982</v>
      </c>
      <c r="D75" s="47">
        <v>25332</v>
      </c>
      <c r="E75" s="47">
        <f>52860+24243+857</f>
        <v>77960</v>
      </c>
      <c r="F75" s="31">
        <f t="shared" si="1"/>
        <v>52628</v>
      </c>
    </row>
    <row r="76" spans="1:6" x14ac:dyDescent="0.3">
      <c r="A76" s="28"/>
      <c r="B76" s="37" t="s">
        <v>59</v>
      </c>
      <c r="C76" s="47">
        <f>'1.melléklet'!C76</f>
        <v>685358</v>
      </c>
      <c r="D76" s="47">
        <v>677851</v>
      </c>
      <c r="E76" s="47">
        <v>629849</v>
      </c>
      <c r="F76" s="31">
        <f t="shared" si="1"/>
        <v>-48002</v>
      </c>
    </row>
    <row r="77" spans="1:6" x14ac:dyDescent="0.3">
      <c r="A77" s="48"/>
      <c r="B77" s="49" t="s">
        <v>187</v>
      </c>
      <c r="C77" s="50">
        <f>C50+C62+C74</f>
        <v>2338059</v>
      </c>
      <c r="D77" s="50">
        <f>D50+D62+D74</f>
        <v>2262576</v>
      </c>
      <c r="E77" s="50">
        <f>E50+E62+E74</f>
        <v>1811178</v>
      </c>
      <c r="F77" s="31">
        <f t="shared" si="1"/>
        <v>-451398</v>
      </c>
    </row>
    <row r="78" spans="1:6" x14ac:dyDescent="0.3">
      <c r="A78" s="51"/>
      <c r="B78" s="52" t="s">
        <v>88</v>
      </c>
      <c r="C78" s="50">
        <f>C77-C76</f>
        <v>1652701</v>
      </c>
      <c r="D78" s="50">
        <f>D77-D76</f>
        <v>1584725</v>
      </c>
      <c r="E78" s="50">
        <f>E77-E76</f>
        <v>1181329</v>
      </c>
      <c r="F78" s="31">
        <f t="shared" si="1"/>
        <v>-403396</v>
      </c>
    </row>
    <row r="79" spans="1:6" x14ac:dyDescent="0.3">
      <c r="A79" s="53"/>
      <c r="B79" s="54" t="s">
        <v>89</v>
      </c>
      <c r="C79" s="55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IVÜSZ'!C79+'16. melléklet Bölcsőde'!C79</f>
        <v>144.75</v>
      </c>
      <c r="D79" s="55">
        <v>134.75</v>
      </c>
      <c r="E79" s="55">
        <v>140.75</v>
      </c>
      <c r="F79" s="31">
        <f t="shared" si="1"/>
        <v>6</v>
      </c>
    </row>
    <row r="80" spans="1:6" x14ac:dyDescent="0.3">
      <c r="A80" s="53"/>
      <c r="B80" s="54" t="s">
        <v>90</v>
      </c>
      <c r="C80" s="55">
        <f>'8. melléklet Önkormányzat'!C81+'9.  melléklet Hivatal'!C80+'10. melléklet Isaszegi Héts'!C80+'11.  melléklet Isaszegi Bóbi'!C80+'12. mell. Isaszegi Humánszol'!C80+'13.  mellékletMűvelődési ház'!C80+'14. melléklet Könyvtár'!C80+'15.melléklet IVÜSZ'!C80+'16. melléklet Bölcsőde'!C80</f>
        <v>6</v>
      </c>
      <c r="D80" s="55">
        <v>6</v>
      </c>
      <c r="E80" s="50">
        <v>6</v>
      </c>
      <c r="F80" s="31">
        <f>F78-F44</f>
        <v>-356355</v>
      </c>
    </row>
    <row r="81" spans="3:6" x14ac:dyDescent="0.3">
      <c r="C81" s="2">
        <f>C44-C78</f>
        <v>0</v>
      </c>
      <c r="D81" s="2">
        <f>D44-D78</f>
        <v>0</v>
      </c>
      <c r="E81" s="2">
        <f>E44-E78</f>
        <v>356355</v>
      </c>
      <c r="F81" s="31">
        <f t="shared" si="1"/>
        <v>356355</v>
      </c>
    </row>
    <row r="84" spans="3:6" ht="32.85" customHeight="1" x14ac:dyDescent="0.3"/>
    <row r="85" spans="3:6" ht="34.9" customHeight="1" x14ac:dyDescent="0.3"/>
    <row r="87" spans="3:6" ht="23.85" customHeight="1" x14ac:dyDescent="0.3"/>
    <row r="88" spans="3:6" ht="23.85" customHeight="1" x14ac:dyDescent="0.3"/>
  </sheetData>
  <sheetProtection selectLockedCells="1" selectUnlockedCells="1"/>
  <mergeCells count="6">
    <mergeCell ref="B1:C1"/>
    <mergeCell ref="C4:C5"/>
    <mergeCell ref="D4:E4"/>
    <mergeCell ref="C48:C49"/>
    <mergeCell ref="D48:E48"/>
    <mergeCell ref="B2:D2"/>
  </mergeCells>
  <pageMargins left="0.78740157480314965" right="0.78740157480314965" top="1.0629921259842521" bottom="1.0629921259842521" header="0.78740157480314965" footer="0.78740157480314965"/>
  <pageSetup paperSize="8" scale="32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2"/>
  <sheetViews>
    <sheetView topLeftCell="A7" zoomScale="70" zoomScaleNormal="70" workbookViewId="0">
      <selection activeCell="E16" sqref="E16"/>
    </sheetView>
  </sheetViews>
  <sheetFormatPr defaultColWidth="9" defaultRowHeight="18" x14ac:dyDescent="0.25"/>
  <cols>
    <col min="1" max="1" width="13.7109375" style="58" customWidth="1"/>
    <col min="2" max="2" width="124.7109375" style="58" customWidth="1"/>
    <col min="3" max="3" width="23" style="59" customWidth="1"/>
    <col min="4" max="4" width="12.85546875" style="58" customWidth="1"/>
    <col min="5" max="5" width="13.5703125" style="58" customWidth="1"/>
    <col min="6" max="6" width="11.5703125" style="58" customWidth="1"/>
    <col min="7" max="7" width="12.85546875" style="58" customWidth="1"/>
    <col min="8" max="8" width="11" style="58" customWidth="1"/>
    <col min="9" max="16384" width="9" style="58"/>
  </cols>
  <sheetData>
    <row r="1" spans="1:252" s="62" customFormat="1" x14ac:dyDescent="0.25">
      <c r="A1" s="60"/>
      <c r="B1" s="500" t="s">
        <v>0</v>
      </c>
      <c r="C1" s="500"/>
      <c r="D1" s="60"/>
      <c r="E1" s="60"/>
      <c r="F1" s="60"/>
    </row>
    <row r="2" spans="1:252" s="62" customFormat="1" x14ac:dyDescent="0.25">
      <c r="A2" s="61"/>
      <c r="B2" s="500" t="s">
        <v>370</v>
      </c>
      <c r="C2" s="500"/>
      <c r="D2" s="60"/>
      <c r="E2" s="60"/>
      <c r="F2" s="60"/>
    </row>
    <row r="3" spans="1:252" s="62" customFormat="1" x14ac:dyDescent="0.25">
      <c r="C3" s="63" t="s">
        <v>1</v>
      </c>
    </row>
    <row r="4" spans="1:252" s="62" customFormat="1" ht="39" customHeight="1" x14ac:dyDescent="0.25">
      <c r="A4" s="64" t="s">
        <v>2</v>
      </c>
      <c r="B4" s="64" t="s">
        <v>3</v>
      </c>
      <c r="C4" s="497" t="s">
        <v>8</v>
      </c>
      <c r="D4" s="498" t="s">
        <v>371</v>
      </c>
      <c r="E4" s="498"/>
      <c r="F4" s="498"/>
      <c r="IR4" s="58"/>
    </row>
    <row r="5" spans="1:252" s="62" customFormat="1" ht="66.599999999999994" customHeight="1" x14ac:dyDescent="0.25">
      <c r="A5" s="65"/>
      <c r="B5" s="66" t="s">
        <v>4</v>
      </c>
      <c r="C5" s="497"/>
      <c r="D5" s="10" t="s">
        <v>5</v>
      </c>
      <c r="E5" s="10" t="s">
        <v>6</v>
      </c>
      <c r="F5" s="10" t="s">
        <v>7</v>
      </c>
      <c r="IR5" s="58"/>
    </row>
    <row r="6" spans="1:252" s="62" customFormat="1" ht="20.25" x14ac:dyDescent="0.25">
      <c r="A6" s="67" t="s">
        <v>11</v>
      </c>
      <c r="B6" s="20" t="s">
        <v>29</v>
      </c>
      <c r="C6" s="13">
        <f>SUM(C7)</f>
        <v>57000</v>
      </c>
      <c r="D6" s="13">
        <f>SUM(D7)</f>
        <v>0</v>
      </c>
      <c r="E6" s="13">
        <f>SUM(E7)</f>
        <v>57000</v>
      </c>
      <c r="F6" s="13">
        <f>SUM(F7)</f>
        <v>0</v>
      </c>
      <c r="G6" s="495">
        <f>D6+E6+F6-C6</f>
        <v>0</v>
      </c>
      <c r="IR6" s="58"/>
    </row>
    <row r="7" spans="1:252" s="62" customFormat="1" ht="20.25" x14ac:dyDescent="0.25">
      <c r="A7" s="68"/>
      <c r="B7" s="24" t="s">
        <v>97</v>
      </c>
      <c r="C7" s="16">
        <v>57000</v>
      </c>
      <c r="D7" s="18">
        <f>'1.melléklet'!D19</f>
        <v>0</v>
      </c>
      <c r="E7" s="16">
        <v>57000</v>
      </c>
      <c r="F7" s="18">
        <f>'1.melléklet'!F19</f>
        <v>0</v>
      </c>
      <c r="G7" s="495">
        <f t="shared" ref="G7:G42" si="0">D7+E7+F7-C7</f>
        <v>0</v>
      </c>
      <c r="IR7" s="58"/>
    </row>
    <row r="8" spans="1:252" s="62" customFormat="1" ht="20.25" x14ac:dyDescent="0.25">
      <c r="A8" s="67" t="s">
        <v>19</v>
      </c>
      <c r="B8" s="20" t="s">
        <v>42</v>
      </c>
      <c r="C8" s="13">
        <f>'1.melléklet'!C31</f>
        <v>64930</v>
      </c>
      <c r="D8" s="13">
        <f>'1.melléklet'!D31</f>
        <v>0</v>
      </c>
      <c r="E8" s="13">
        <f>'1.melléklet'!E31</f>
        <v>64930</v>
      </c>
      <c r="F8" s="13">
        <f>'1.melléklet'!F31</f>
        <v>0</v>
      </c>
      <c r="G8" s="495">
        <f t="shared" si="0"/>
        <v>0</v>
      </c>
      <c r="IR8" s="58"/>
    </row>
    <row r="9" spans="1:252" s="62" customFormat="1" ht="20.25" x14ac:dyDescent="0.25">
      <c r="A9" s="69"/>
      <c r="B9" s="22" t="s">
        <v>408</v>
      </c>
      <c r="C9" s="16">
        <f>'1.melléklet'!C32</f>
        <v>64930</v>
      </c>
      <c r="D9" s="16"/>
      <c r="E9" s="16">
        <v>64930</v>
      </c>
      <c r="F9" s="18">
        <f>'1.melléklet'!F32</f>
        <v>0</v>
      </c>
      <c r="G9" s="495">
        <f t="shared" si="0"/>
        <v>0</v>
      </c>
      <c r="IR9" s="58"/>
    </row>
    <row r="10" spans="1:252" s="62" customFormat="1" ht="20.25" x14ac:dyDescent="0.25">
      <c r="A10" s="70"/>
      <c r="B10" s="24"/>
      <c r="C10" s="16"/>
      <c r="D10" s="16">
        <f>'1.melléklet'!D33</f>
        <v>0</v>
      </c>
      <c r="E10" s="16">
        <f>'1.melléklet'!E33</f>
        <v>0</v>
      </c>
      <c r="F10" s="18">
        <f>'1.melléklet'!F33</f>
        <v>0</v>
      </c>
      <c r="G10" s="495">
        <f t="shared" si="0"/>
        <v>0</v>
      </c>
      <c r="IR10" s="58"/>
    </row>
    <row r="11" spans="1:252" s="62" customFormat="1" ht="20.25" x14ac:dyDescent="0.25">
      <c r="A11" s="71" t="s">
        <v>25</v>
      </c>
      <c r="B11" s="20" t="s">
        <v>48</v>
      </c>
      <c r="C11" s="13">
        <f>'1.melléklet'!C36</f>
        <v>76816</v>
      </c>
      <c r="D11" s="13"/>
      <c r="E11" s="13">
        <f>E12+E13</f>
        <v>76816</v>
      </c>
      <c r="F11" s="13">
        <f>'1.melléklet'!F36</f>
        <v>0</v>
      </c>
      <c r="G11" s="495">
        <f t="shared" si="0"/>
        <v>0</v>
      </c>
      <c r="IR11" s="58"/>
    </row>
    <row r="12" spans="1:252" s="62" customFormat="1" ht="61.15" customHeight="1" x14ac:dyDescent="0.25">
      <c r="A12" s="72"/>
      <c r="B12" s="24" t="s">
        <v>98</v>
      </c>
      <c r="C12" s="16">
        <f>'1.melléklet'!C37</f>
        <v>1013</v>
      </c>
      <c r="D12" s="16">
        <v>0</v>
      </c>
      <c r="E12" s="16">
        <v>1013</v>
      </c>
      <c r="F12" s="18">
        <f>'1.melléklet'!F37</f>
        <v>0</v>
      </c>
      <c r="G12" s="495">
        <f t="shared" si="0"/>
        <v>0</v>
      </c>
      <c r="IR12" s="58"/>
    </row>
    <row r="13" spans="1:252" s="62" customFormat="1" ht="20.25" x14ac:dyDescent="0.25">
      <c r="A13" s="72"/>
      <c r="B13" s="24" t="s">
        <v>50</v>
      </c>
      <c r="C13" s="16">
        <f>'1.melléklet'!C38</f>
        <v>75803</v>
      </c>
      <c r="D13" s="16">
        <f>'1.melléklet'!D38</f>
        <v>0</v>
      </c>
      <c r="E13" s="16">
        <v>75803</v>
      </c>
      <c r="F13" s="18">
        <f>'1.melléklet'!F38</f>
        <v>0</v>
      </c>
      <c r="G13" s="495">
        <f t="shared" si="0"/>
        <v>0</v>
      </c>
      <c r="IR13" s="58"/>
    </row>
    <row r="14" spans="1:252" s="62" customFormat="1" ht="20.25" x14ac:dyDescent="0.25">
      <c r="A14" s="72"/>
      <c r="B14" s="26" t="s">
        <v>99</v>
      </c>
      <c r="C14" s="18">
        <f>C6+C8+C11</f>
        <v>198746</v>
      </c>
      <c r="D14" s="16">
        <v>0</v>
      </c>
      <c r="E14" s="16">
        <f>E6+E8+E11</f>
        <v>198746</v>
      </c>
      <c r="F14" s="18">
        <f>F6+F8+F11</f>
        <v>0</v>
      </c>
      <c r="G14" s="495">
        <f t="shared" si="0"/>
        <v>0</v>
      </c>
      <c r="IR14" s="58"/>
    </row>
    <row r="15" spans="1:252" s="62" customFormat="1" ht="20.25" x14ac:dyDescent="0.25">
      <c r="A15" s="71" t="s">
        <v>28</v>
      </c>
      <c r="B15" s="20" t="s">
        <v>388</v>
      </c>
      <c r="C15" s="13">
        <v>40608</v>
      </c>
      <c r="D15" s="13"/>
      <c r="E15" s="13">
        <v>40608</v>
      </c>
      <c r="F15" s="13"/>
      <c r="G15" s="495">
        <f t="shared" si="0"/>
        <v>0</v>
      </c>
      <c r="IR15" s="58"/>
    </row>
    <row r="16" spans="1:252" s="62" customFormat="1" ht="20.25" x14ac:dyDescent="0.25">
      <c r="A16" s="71" t="s">
        <v>34</v>
      </c>
      <c r="B16" s="20" t="s">
        <v>56</v>
      </c>
      <c r="C16" s="13">
        <f>'4_.melléklet'!E28</f>
        <v>153772</v>
      </c>
      <c r="D16" s="13">
        <f>D17</f>
        <v>0</v>
      </c>
      <c r="E16" s="13">
        <v>153772</v>
      </c>
      <c r="F16" s="13">
        <f>'1.melléklet'!F42</f>
        <v>0</v>
      </c>
      <c r="G16" s="495">
        <f t="shared" si="0"/>
        <v>0</v>
      </c>
      <c r="IR16" s="58"/>
    </row>
    <row r="17" spans="1:252" s="62" customFormat="1" ht="20.25" x14ac:dyDescent="0.25">
      <c r="A17" s="72"/>
      <c r="B17" s="26" t="s">
        <v>100</v>
      </c>
      <c r="C17" s="18">
        <f>C15+C16</f>
        <v>194380</v>
      </c>
      <c r="D17" s="16">
        <f>'8. melléklet Önkormányzat'!D45</f>
        <v>0</v>
      </c>
      <c r="E17" s="18">
        <f>E15+E16</f>
        <v>194380</v>
      </c>
      <c r="F17" s="18">
        <f>F15+F16</f>
        <v>0</v>
      </c>
      <c r="G17" s="495">
        <f t="shared" si="0"/>
        <v>0</v>
      </c>
      <c r="IR17" s="58"/>
    </row>
    <row r="18" spans="1:252" s="62" customFormat="1" ht="20.25" x14ac:dyDescent="0.25">
      <c r="A18" s="72"/>
      <c r="B18" s="49" t="s">
        <v>60</v>
      </c>
      <c r="C18" s="18">
        <f>C14+C17</f>
        <v>393126</v>
      </c>
      <c r="D18" s="18">
        <f>D14+D17</f>
        <v>0</v>
      </c>
      <c r="E18" s="18">
        <f>E14+E17</f>
        <v>393126</v>
      </c>
      <c r="F18" s="18">
        <f>F14+F17</f>
        <v>0</v>
      </c>
      <c r="G18" s="495">
        <f t="shared" si="0"/>
        <v>0</v>
      </c>
      <c r="IR18" s="58"/>
    </row>
    <row r="19" spans="1:252" s="62" customFormat="1" x14ac:dyDescent="0.25">
      <c r="A19" s="58"/>
      <c r="B19" s="58"/>
      <c r="C19" s="73"/>
      <c r="D19" s="74"/>
      <c r="E19" s="58"/>
      <c r="F19" s="58"/>
      <c r="G19" s="495">
        <f t="shared" si="0"/>
        <v>0</v>
      </c>
      <c r="IR19" s="58"/>
    </row>
    <row r="20" spans="1:252" s="62" customFormat="1" x14ac:dyDescent="0.25">
      <c r="A20" s="58"/>
      <c r="B20" s="58"/>
      <c r="C20" s="73"/>
      <c r="D20" s="74"/>
      <c r="E20" s="58"/>
      <c r="F20" s="58"/>
      <c r="G20" s="495">
        <f t="shared" si="0"/>
        <v>0</v>
      </c>
      <c r="IR20" s="58"/>
    </row>
    <row r="21" spans="1:252" s="62" customFormat="1" x14ac:dyDescent="0.25">
      <c r="B21" s="58"/>
      <c r="C21" s="73"/>
      <c r="D21" s="74"/>
      <c r="G21" s="495">
        <f t="shared" si="0"/>
        <v>0</v>
      </c>
    </row>
    <row r="22" spans="1:252" s="62" customFormat="1" ht="39" customHeight="1" x14ac:dyDescent="0.25">
      <c r="A22" s="64" t="s">
        <v>2</v>
      </c>
      <c r="B22" s="64" t="s">
        <v>3</v>
      </c>
      <c r="C22" s="497" t="s">
        <v>8</v>
      </c>
      <c r="D22" s="498" t="s">
        <v>371</v>
      </c>
      <c r="E22" s="498"/>
      <c r="F22" s="498"/>
      <c r="G22" s="495"/>
      <c r="IR22" s="58"/>
    </row>
    <row r="23" spans="1:252" s="62" customFormat="1" ht="57.75" x14ac:dyDescent="0.25">
      <c r="A23" s="64"/>
      <c r="B23" s="66" t="s">
        <v>61</v>
      </c>
      <c r="C23" s="497"/>
      <c r="D23" s="10" t="s">
        <v>62</v>
      </c>
      <c r="E23" s="10" t="s">
        <v>63</v>
      </c>
      <c r="F23" s="10" t="s">
        <v>64</v>
      </c>
      <c r="G23" s="495"/>
      <c r="IR23" s="58"/>
    </row>
    <row r="24" spans="1:252" s="62" customFormat="1" ht="20.25" x14ac:dyDescent="0.25">
      <c r="A24" s="75" t="s">
        <v>11</v>
      </c>
      <c r="B24" s="76" t="s">
        <v>76</v>
      </c>
      <c r="C24" s="77">
        <f>C25+C28+C29+C32</f>
        <v>391937</v>
      </c>
      <c r="D24" s="77">
        <f>D25+D28+D29+D32</f>
        <v>0</v>
      </c>
      <c r="E24" s="77">
        <f>E25+E28+E29+E32</f>
        <v>391937</v>
      </c>
      <c r="F24" s="78">
        <f>'1.melléklet'!F62</f>
        <v>0</v>
      </c>
      <c r="G24" s="495"/>
      <c r="IR24" s="58"/>
    </row>
    <row r="25" spans="1:252" s="62" customFormat="1" ht="20.25" x14ac:dyDescent="0.25">
      <c r="A25" s="79"/>
      <c r="B25" s="37" t="s">
        <v>77</v>
      </c>
      <c r="C25" s="38">
        <f>'1.melléklet'!C63</f>
        <v>346937</v>
      </c>
      <c r="D25" s="38">
        <f>'1.melléklet'!D63</f>
        <v>0</v>
      </c>
      <c r="E25" s="38">
        <f>'1.melléklet'!E63</f>
        <v>346937</v>
      </c>
      <c r="F25" s="38">
        <f>'1.melléklet'!F63</f>
        <v>0</v>
      </c>
      <c r="G25" s="495">
        <f t="shared" si="0"/>
        <v>0</v>
      </c>
    </row>
    <row r="26" spans="1:252" s="62" customFormat="1" ht="40.5" x14ac:dyDescent="0.25">
      <c r="A26" s="79"/>
      <c r="B26" s="80" t="s">
        <v>78</v>
      </c>
      <c r="C26" s="38">
        <f>'1.melléklet'!C64</f>
        <v>0</v>
      </c>
      <c r="D26" s="38">
        <f>'1.melléklet'!D64</f>
        <v>0</v>
      </c>
      <c r="E26" s="38">
        <f>'1.melléklet'!E64</f>
        <v>0</v>
      </c>
      <c r="F26" s="38">
        <f>'1.melléklet'!F64</f>
        <v>0</v>
      </c>
      <c r="G26" s="495">
        <f t="shared" si="0"/>
        <v>0</v>
      </c>
    </row>
    <row r="27" spans="1:252" s="62" customFormat="1" ht="40.5" x14ac:dyDescent="0.25">
      <c r="A27" s="79"/>
      <c r="B27" s="80" t="s">
        <v>79</v>
      </c>
      <c r="C27" s="38">
        <f>'1.melléklet'!C65</f>
        <v>0</v>
      </c>
      <c r="D27" s="38">
        <f>'1.melléklet'!D65</f>
        <v>0</v>
      </c>
      <c r="E27" s="38">
        <f>'1.melléklet'!E65</f>
        <v>0</v>
      </c>
      <c r="F27" s="38">
        <f>'1.melléklet'!F65</f>
        <v>0</v>
      </c>
      <c r="G27" s="495">
        <f t="shared" si="0"/>
        <v>0</v>
      </c>
    </row>
    <row r="28" spans="1:252" ht="20.25" x14ac:dyDescent="0.25">
      <c r="A28" s="72"/>
      <c r="B28" s="81" t="s">
        <v>80</v>
      </c>
      <c r="C28" s="38">
        <f>'1.melléklet'!C66</f>
        <v>25000</v>
      </c>
      <c r="D28" s="38">
        <f>'1.melléklet'!D66</f>
        <v>0</v>
      </c>
      <c r="E28" s="38">
        <f>'1.melléklet'!E66</f>
        <v>25000</v>
      </c>
      <c r="F28" s="38">
        <f>'1.melléklet'!F66</f>
        <v>0</v>
      </c>
      <c r="G28" s="495">
        <f t="shared" si="0"/>
        <v>0</v>
      </c>
    </row>
    <row r="29" spans="1:252" ht="20.25" x14ac:dyDescent="0.25">
      <c r="A29" s="72"/>
      <c r="B29" s="81" t="s">
        <v>101</v>
      </c>
      <c r="C29" s="38">
        <f>'1.melléklet'!C67</f>
        <v>0</v>
      </c>
      <c r="D29" s="38">
        <f>'1.melléklet'!D67</f>
        <v>0</v>
      </c>
      <c r="E29" s="38">
        <f>'1.melléklet'!E67</f>
        <v>0</v>
      </c>
      <c r="F29" s="38">
        <f>'1.melléklet'!F67</f>
        <v>0</v>
      </c>
      <c r="G29" s="495">
        <f t="shared" si="0"/>
        <v>0</v>
      </c>
    </row>
    <row r="30" spans="1:252" ht="20.25" x14ac:dyDescent="0.25">
      <c r="A30" s="72"/>
      <c r="B30" s="80" t="s">
        <v>82</v>
      </c>
      <c r="C30" s="38">
        <f>'1.melléklet'!C68</f>
        <v>0</v>
      </c>
      <c r="D30" s="38">
        <f>'1.melléklet'!D68</f>
        <v>0</v>
      </c>
      <c r="E30" s="38">
        <f>'1.melléklet'!E68</f>
        <v>0</v>
      </c>
      <c r="F30" s="38">
        <f>'1.melléklet'!F68</f>
        <v>0</v>
      </c>
      <c r="G30" s="495">
        <f t="shared" si="0"/>
        <v>0</v>
      </c>
    </row>
    <row r="31" spans="1:252" ht="20.25" x14ac:dyDescent="0.25">
      <c r="A31" s="72"/>
      <c r="B31" s="80" t="s">
        <v>83</v>
      </c>
      <c r="C31" s="38">
        <f>'1.melléklet'!C69</f>
        <v>0</v>
      </c>
      <c r="D31" s="38">
        <f>'1.melléklet'!D69</f>
        <v>0</v>
      </c>
      <c r="E31" s="38">
        <f>'1.melléklet'!E69</f>
        <v>0</v>
      </c>
      <c r="F31" s="38">
        <f>'1.melléklet'!F69</f>
        <v>0</v>
      </c>
      <c r="G31" s="495">
        <f t="shared" si="0"/>
        <v>0</v>
      </c>
    </row>
    <row r="32" spans="1:252" ht="20.25" x14ac:dyDescent="0.25">
      <c r="A32" s="72"/>
      <c r="B32" s="81" t="s">
        <v>84</v>
      </c>
      <c r="C32" s="38">
        <f>'6.melléket'!C15</f>
        <v>20000</v>
      </c>
      <c r="D32" s="38">
        <v>0</v>
      </c>
      <c r="E32" s="38">
        <v>20000</v>
      </c>
      <c r="F32" s="38">
        <f>'1.melléklet'!F70</f>
        <v>0</v>
      </c>
      <c r="G32" s="495">
        <f t="shared" si="0"/>
        <v>0</v>
      </c>
    </row>
    <row r="33" spans="1:7" ht="20.25" x14ac:dyDescent="0.25">
      <c r="A33" s="70"/>
      <c r="B33" s="82"/>
      <c r="C33" s="38">
        <f>'10. melléklet Isaszegi Héts'!C73+'11.  melléklet Isaszegi Bóbi'!C73+'12. mell. Isaszegi Humánszol'!C73+'13.  mellékletMűvelődési ház'!C73+'14. melléklet Könyvtár'!C73+'15.melléklet IVÜSZ'!C73+'17. melléklet'!C75+'18. melléklet'!C73</f>
        <v>0</v>
      </c>
      <c r="D33" s="38">
        <f>'10. melléklet Isaszegi Héts'!D73+'11.  melléklet Isaszegi Bóbi'!D73+'12. mell. Isaszegi Humánszol'!D73+'13.  mellékletMűvelődési ház'!D73+'14. melléklet Könyvtár'!D73+'15.melléklet IVÜSZ'!D73+'17. melléklet'!D75+'18. melléklet'!D73</f>
        <v>0</v>
      </c>
      <c r="E33" s="38">
        <f>'10. melléklet Isaszegi Héts'!E73+'11.  melléklet Isaszegi Bóbi'!E73+'12. mell. Isaszegi Humánszol'!E73+'13.  mellékletMűvelődési ház'!E73+'14. melléklet Könyvtár'!E73+'15.melléklet IVÜSZ'!E73+'17. melléklet'!E75+'18. melléklet'!E73</f>
        <v>0</v>
      </c>
      <c r="F33" s="38">
        <f>'10. melléklet Isaszegi Héts'!F73+'11.  melléklet Isaszegi Bóbi'!F73+'12. mell. Isaszegi Humánszol'!F73+'13.  mellékletMűvelődési ház'!F73+'14. melléklet Könyvtár'!F73+'15.melléklet IVÜSZ'!F73+'17. melléklet'!F75+'18. melléklet'!F73</f>
        <v>0</v>
      </c>
      <c r="G33" s="495">
        <f t="shared" si="0"/>
        <v>0</v>
      </c>
    </row>
    <row r="34" spans="1:7" ht="20.25" x14ac:dyDescent="0.25">
      <c r="A34" s="75" t="s">
        <v>19</v>
      </c>
      <c r="B34" s="76" t="s">
        <v>86</v>
      </c>
      <c r="C34" s="78">
        <f>SUM(C35:C36)</f>
        <v>1189</v>
      </c>
      <c r="D34" s="78">
        <f>SUM(D35:D36)</f>
        <v>0</v>
      </c>
      <c r="E34" s="78">
        <f>SUM(E35:E36)</f>
        <v>1189</v>
      </c>
      <c r="F34" s="78">
        <f>SUM(F35:F36)</f>
        <v>0</v>
      </c>
      <c r="G34" s="495">
        <f t="shared" si="0"/>
        <v>0</v>
      </c>
    </row>
    <row r="35" spans="1:7" ht="20.25" x14ac:dyDescent="0.25">
      <c r="A35" s="79"/>
      <c r="B35" s="83" t="s">
        <v>102</v>
      </c>
      <c r="C35" s="38">
        <v>1189</v>
      </c>
      <c r="D35" s="38"/>
      <c r="E35" s="38">
        <v>1189</v>
      </c>
      <c r="F35" s="38"/>
      <c r="G35" s="495">
        <f t="shared" si="0"/>
        <v>0</v>
      </c>
    </row>
    <row r="36" spans="1:7" ht="20.25" x14ac:dyDescent="0.25">
      <c r="A36" s="72"/>
      <c r="B36" s="83"/>
      <c r="C36" s="38"/>
      <c r="D36" s="38"/>
      <c r="E36" s="38"/>
      <c r="F36" s="38"/>
      <c r="G36" s="495">
        <f t="shared" si="0"/>
        <v>0</v>
      </c>
    </row>
    <row r="37" spans="1:7" ht="20.25" x14ac:dyDescent="0.25">
      <c r="A37" s="84"/>
      <c r="B37" s="85" t="s">
        <v>95</v>
      </c>
      <c r="C37" s="46">
        <f>C24+C34</f>
        <v>393126</v>
      </c>
      <c r="D37" s="46">
        <f>D24+D34</f>
        <v>0</v>
      </c>
      <c r="E37" s="46">
        <f>E24+E34</f>
        <v>393126</v>
      </c>
      <c r="F37" s="46">
        <f>F24+F34</f>
        <v>0</v>
      </c>
      <c r="G37" s="495">
        <f t="shared" si="0"/>
        <v>0</v>
      </c>
    </row>
    <row r="38" spans="1:7" ht="20.25" x14ac:dyDescent="0.3">
      <c r="A38" s="86"/>
      <c r="B38" s="87"/>
      <c r="C38" s="38">
        <f>'10. melléklet Isaszegi Héts'!C78+'11.  melléklet Isaszegi Bóbi'!C78+'12. mell. Isaszegi Humánszol'!C78+'13.  mellékletMűvelődési ház'!C78+'14. melléklet Könyvtár'!C78+'15.melléklet IVÜSZ'!C78+'17. melléklet'!C80+'18. melléklet'!C78</f>
        <v>0</v>
      </c>
      <c r="D38" s="34"/>
      <c r="E38" s="34"/>
      <c r="F38" s="34"/>
      <c r="G38" s="495">
        <f t="shared" si="0"/>
        <v>0</v>
      </c>
    </row>
    <row r="39" spans="1:7" ht="20.25" x14ac:dyDescent="0.3">
      <c r="A39" s="88"/>
      <c r="B39" s="89" t="s">
        <v>89</v>
      </c>
      <c r="C39" s="38"/>
      <c r="D39" s="34"/>
      <c r="E39" s="34"/>
      <c r="F39" s="34"/>
      <c r="G39" s="495">
        <f t="shared" si="0"/>
        <v>0</v>
      </c>
    </row>
    <row r="40" spans="1:7" ht="20.25" x14ac:dyDescent="0.3">
      <c r="A40" s="88"/>
      <c r="B40" s="89" t="s">
        <v>90</v>
      </c>
      <c r="C40" s="38">
        <f>'10. melléklet Isaszegi Héts'!C80+'11.  melléklet Isaszegi Bóbi'!C80+'12. mell. Isaszegi Humánszol'!C80+'13.  mellékletMűvelődési ház'!C80+'14. melléklet Könyvtár'!C80+'15.melléklet IVÜSZ'!C80+'17. melléklet'!C82+'18. melléklet'!C80</f>
        <v>0</v>
      </c>
      <c r="D40" s="34"/>
      <c r="E40" s="34"/>
      <c r="F40" s="34"/>
      <c r="G40" s="495">
        <f t="shared" si="0"/>
        <v>0</v>
      </c>
    </row>
    <row r="41" spans="1:7" x14ac:dyDescent="0.25">
      <c r="B41" s="58" t="s">
        <v>103</v>
      </c>
      <c r="C41" s="59">
        <f>C18-C37</f>
        <v>0</v>
      </c>
      <c r="D41" s="59"/>
      <c r="E41" s="59"/>
      <c r="F41" s="59"/>
      <c r="G41" s="495">
        <f t="shared" si="0"/>
        <v>0</v>
      </c>
    </row>
    <row r="42" spans="1:7" x14ac:dyDescent="0.25">
      <c r="G42" s="495">
        <f t="shared" si="0"/>
        <v>0</v>
      </c>
    </row>
  </sheetData>
  <sheetProtection selectLockedCells="1" selectUnlockedCells="1"/>
  <mergeCells count="6">
    <mergeCell ref="B1:C1"/>
    <mergeCell ref="B2:C2"/>
    <mergeCell ref="C4:C5"/>
    <mergeCell ref="D4:F4"/>
    <mergeCell ref="C22:C23"/>
    <mergeCell ref="D22:F22"/>
  </mergeCells>
  <printOptions horizontalCentered="1"/>
  <pageMargins left="0.78749999999999998" right="0.78749999999999998" top="0.98402777777777772" bottom="0.98402777777777772" header="0.5" footer="0.51180555555555551"/>
  <pageSetup paperSize="8" scale="45" firstPageNumber="0" orientation="portrait" horizontalDpi="300" verticalDpi="300" r:id="rId1"/>
  <headerFooter alignWithMargins="0">
    <oddHeader>&amp;R 1-B melléklet a  /2021.(.)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31" zoomScale="70" zoomScaleNormal="70" workbookViewId="0">
      <selection activeCell="B16" sqref="B16"/>
    </sheetView>
  </sheetViews>
  <sheetFormatPr defaultColWidth="9" defaultRowHeight="18" x14ac:dyDescent="0.25"/>
  <cols>
    <col min="1" max="1" width="6.28515625" style="90" customWidth="1"/>
    <col min="2" max="2" width="78.85546875" style="90" customWidth="1"/>
    <col min="3" max="3" width="15.140625" style="90" customWidth="1"/>
    <col min="4" max="4" width="5" style="90" customWidth="1"/>
    <col min="5" max="5" width="52.7109375" style="90" customWidth="1"/>
    <col min="6" max="6" width="20" style="90" customWidth="1"/>
    <col min="7" max="16384" width="9" style="90"/>
  </cols>
  <sheetData>
    <row r="1" spans="1:6" x14ac:dyDescent="0.25">
      <c r="A1" s="501" t="s">
        <v>373</v>
      </c>
      <c r="B1" s="501"/>
      <c r="C1" s="501"/>
      <c r="D1" s="501"/>
      <c r="E1" s="501"/>
      <c r="F1" s="501"/>
    </row>
    <row r="2" spans="1:6" x14ac:dyDescent="0.25">
      <c r="A2" s="58"/>
      <c r="B2" s="58"/>
      <c r="C2" s="58"/>
      <c r="D2" s="58"/>
      <c r="E2" s="58"/>
      <c r="F2" s="58"/>
    </row>
    <row r="3" spans="1:6" x14ac:dyDescent="0.25">
      <c r="A3" s="501" t="s">
        <v>104</v>
      </c>
      <c r="B3" s="501"/>
      <c r="C3" s="501"/>
      <c r="D3" s="501"/>
      <c r="E3" s="501"/>
      <c r="F3" s="501"/>
    </row>
    <row r="4" spans="1:6" x14ac:dyDescent="0.25">
      <c r="A4" s="502" t="s">
        <v>105</v>
      </c>
      <c r="B4" s="502"/>
      <c r="C4" s="502"/>
      <c r="D4" s="502"/>
      <c r="E4" s="502"/>
      <c r="F4" s="502"/>
    </row>
    <row r="5" spans="1:6" ht="19.7" customHeight="1" x14ac:dyDescent="0.25">
      <c r="A5" s="58"/>
      <c r="B5" s="91" t="s">
        <v>106</v>
      </c>
      <c r="C5" s="92" t="s">
        <v>107</v>
      </c>
      <c r="D5" s="503" t="s">
        <v>108</v>
      </c>
      <c r="E5" s="503"/>
      <c r="F5" s="92" t="s">
        <v>107</v>
      </c>
    </row>
    <row r="6" spans="1:6" ht="23.85" customHeight="1" x14ac:dyDescent="0.25">
      <c r="A6" s="93" t="s">
        <v>11</v>
      </c>
      <c r="B6" s="94" t="s">
        <v>12</v>
      </c>
      <c r="C6" s="95">
        <f>C7+C8+C9+C10+C11+C12</f>
        <v>694830</v>
      </c>
      <c r="D6" s="96" t="s">
        <v>11</v>
      </c>
      <c r="E6" s="97" t="s">
        <v>65</v>
      </c>
      <c r="F6" s="95">
        <f>F7+F8+F9+F12+F13</f>
        <v>1231782</v>
      </c>
    </row>
    <row r="7" spans="1:6" ht="18.75" x14ac:dyDescent="0.25">
      <c r="A7" s="98"/>
      <c r="B7" s="99" t="s">
        <v>13</v>
      </c>
      <c r="C7" s="100">
        <f>'1_A melléklet'!C7</f>
        <v>245811</v>
      </c>
      <c r="D7" s="101"/>
      <c r="E7" s="102" t="s">
        <v>66</v>
      </c>
      <c r="F7" s="100">
        <f>'1_A melléklet'!C41</f>
        <v>606284</v>
      </c>
    </row>
    <row r="8" spans="1:6" ht="36" x14ac:dyDescent="0.25">
      <c r="A8" s="103"/>
      <c r="B8" s="99" t="s">
        <v>14</v>
      </c>
      <c r="C8" s="100">
        <f>'1_A melléklet'!C8</f>
        <v>229062</v>
      </c>
      <c r="D8" s="104"/>
      <c r="E8" s="105" t="s">
        <v>67</v>
      </c>
      <c r="F8" s="100">
        <f>'1_A melléklet'!C42</f>
        <v>95661</v>
      </c>
    </row>
    <row r="9" spans="1:6" ht="36" x14ac:dyDescent="0.25">
      <c r="A9" s="103"/>
      <c r="B9" s="106" t="s">
        <v>15</v>
      </c>
      <c r="C9" s="100">
        <f>'1_A melléklet'!C9</f>
        <v>194763</v>
      </c>
      <c r="D9" s="104"/>
      <c r="E9" s="105" t="s">
        <v>68</v>
      </c>
      <c r="F9" s="100">
        <f>'1_A melléklet'!C43</f>
        <v>464574</v>
      </c>
    </row>
    <row r="10" spans="1:6" ht="54" x14ac:dyDescent="0.25">
      <c r="A10" s="103"/>
      <c r="B10" s="99" t="s">
        <v>16</v>
      </c>
      <c r="C10" s="100">
        <f>'1_A melléklet'!C10</f>
        <v>25194</v>
      </c>
      <c r="D10" s="104"/>
      <c r="E10" s="105" t="s">
        <v>69</v>
      </c>
      <c r="F10" s="100">
        <f>'1_A melléklet'!C44</f>
        <v>0</v>
      </c>
    </row>
    <row r="11" spans="1:6" ht="18" customHeight="1" x14ac:dyDescent="0.25">
      <c r="A11" s="103"/>
      <c r="B11" s="99" t="s">
        <v>17</v>
      </c>
      <c r="C11" s="100">
        <f>'1_A melléklet'!C11</f>
        <v>0</v>
      </c>
      <c r="D11" s="104"/>
      <c r="E11" s="105" t="s">
        <v>70</v>
      </c>
      <c r="F11" s="100">
        <f>'1_A melléklet'!C45</f>
        <v>0</v>
      </c>
    </row>
    <row r="12" spans="1:6" x14ac:dyDescent="0.25">
      <c r="A12" s="103"/>
      <c r="B12" s="99" t="s">
        <v>18</v>
      </c>
      <c r="C12" s="107">
        <f>'1_A melléklet'!C12</f>
        <v>0</v>
      </c>
      <c r="D12" s="104"/>
      <c r="E12" s="105" t="s">
        <v>71</v>
      </c>
      <c r="F12" s="100">
        <f>'1_A melléklet'!C46</f>
        <v>31940</v>
      </c>
    </row>
    <row r="13" spans="1:6" ht="28.5" customHeight="1" x14ac:dyDescent="0.25">
      <c r="A13" s="108" t="s">
        <v>19</v>
      </c>
      <c r="B13" s="94" t="s">
        <v>20</v>
      </c>
      <c r="C13" s="95">
        <f>C14+C15+C16+C17</f>
        <v>95226</v>
      </c>
      <c r="D13" s="104"/>
      <c r="E13" s="105" t="s">
        <v>72</v>
      </c>
      <c r="F13" s="100">
        <f>F14+F15+F16</f>
        <v>33323</v>
      </c>
    </row>
    <row r="14" spans="1:6" ht="36" x14ac:dyDescent="0.25">
      <c r="A14" s="98"/>
      <c r="B14" s="99" t="s">
        <v>21</v>
      </c>
      <c r="C14" s="100">
        <f>'1_A melléklet'!C14</f>
        <v>2160</v>
      </c>
      <c r="D14" s="104"/>
      <c r="E14" s="105" t="s">
        <v>73</v>
      </c>
      <c r="F14" s="100">
        <f>'1_A melléklet'!C48</f>
        <v>20070</v>
      </c>
    </row>
    <row r="15" spans="1:6" ht="36" x14ac:dyDescent="0.25">
      <c r="A15" s="103"/>
      <c r="B15" s="99" t="s">
        <v>109</v>
      </c>
      <c r="C15" s="100">
        <f>'1_A melléklet'!C15</f>
        <v>0</v>
      </c>
      <c r="D15" s="104"/>
      <c r="E15" s="105" t="s">
        <v>74</v>
      </c>
      <c r="F15" s="100">
        <f>'1_A melléklet'!C49</f>
        <v>0</v>
      </c>
    </row>
    <row r="16" spans="1:6" ht="40.5" x14ac:dyDescent="0.25">
      <c r="A16" s="103"/>
      <c r="B16" s="15" t="s">
        <v>390</v>
      </c>
      <c r="C16" s="100">
        <f>'1_A melléklet'!C16</f>
        <v>90208</v>
      </c>
      <c r="D16" s="104"/>
      <c r="E16" s="105" t="s">
        <v>75</v>
      </c>
      <c r="F16" s="100">
        <f>'1_A melléklet'!C50</f>
        <v>13253</v>
      </c>
    </row>
    <row r="17" spans="1:6" ht="36" x14ac:dyDescent="0.25">
      <c r="A17" s="103"/>
      <c r="B17" s="99" t="s">
        <v>24</v>
      </c>
      <c r="C17" s="100">
        <f>'1_A melléklet'!C17</f>
        <v>2858</v>
      </c>
      <c r="D17" s="96" t="s">
        <v>19</v>
      </c>
      <c r="E17" s="97" t="s">
        <v>86</v>
      </c>
      <c r="F17" s="95">
        <f>F18</f>
        <v>27793</v>
      </c>
    </row>
    <row r="18" spans="1:6" x14ac:dyDescent="0.25">
      <c r="A18" s="108" t="s">
        <v>25</v>
      </c>
      <c r="B18" s="96" t="s">
        <v>29</v>
      </c>
      <c r="C18" s="95">
        <f>C19+C20+C21+C22</f>
        <v>146300</v>
      </c>
      <c r="D18" s="101"/>
      <c r="E18" s="105" t="s">
        <v>94</v>
      </c>
      <c r="F18" s="100">
        <f>'1_A melléklet'!C53</f>
        <v>27793</v>
      </c>
    </row>
    <row r="19" spans="1:6" ht="40.5" x14ac:dyDescent="0.25">
      <c r="A19" s="109"/>
      <c r="B19" s="15" t="s">
        <v>30</v>
      </c>
      <c r="C19" s="100">
        <f>'1_A melléklet'!C19</f>
        <v>140800</v>
      </c>
      <c r="D19" s="104"/>
      <c r="E19" s="102"/>
      <c r="F19" s="110">
        <f>'1_A melléklet'!C54</f>
        <v>0</v>
      </c>
    </row>
    <row r="20" spans="1:6" x14ac:dyDescent="0.25">
      <c r="A20" s="111"/>
      <c r="B20" s="105" t="s">
        <v>31</v>
      </c>
      <c r="C20" s="100">
        <f>'1_A melléklet'!C20</f>
        <v>0</v>
      </c>
      <c r="D20" s="112"/>
      <c r="E20" s="112"/>
      <c r="F20" s="112"/>
    </row>
    <row r="21" spans="1:6" x14ac:dyDescent="0.25">
      <c r="A21" s="109"/>
      <c r="B21" s="105" t="s">
        <v>32</v>
      </c>
      <c r="C21" s="100">
        <f>'1_A melléklet'!C21</f>
        <v>3000</v>
      </c>
      <c r="D21" s="112"/>
      <c r="E21" s="112"/>
      <c r="F21" s="112"/>
    </row>
    <row r="22" spans="1:6" ht="72" x14ac:dyDescent="0.25">
      <c r="A22" s="98"/>
      <c r="B22" s="105" t="s">
        <v>33</v>
      </c>
      <c r="C22" s="100">
        <f>'1_A melléklet'!C22</f>
        <v>2500</v>
      </c>
      <c r="D22" s="112"/>
      <c r="E22" s="112"/>
      <c r="F22" s="112"/>
    </row>
    <row r="23" spans="1:6" ht="19.350000000000001" customHeight="1" x14ac:dyDescent="0.25">
      <c r="A23" s="108" t="s">
        <v>28</v>
      </c>
      <c r="B23" s="113" t="s">
        <v>35</v>
      </c>
      <c r="C23" s="95">
        <f>C24+C25+C26+C27+C28</f>
        <v>95632</v>
      </c>
      <c r="D23" s="114"/>
      <c r="E23" s="112"/>
      <c r="F23" s="112"/>
    </row>
    <row r="24" spans="1:6" ht="36" x14ac:dyDescent="0.25">
      <c r="A24" s="109"/>
      <c r="B24" s="105" t="s">
        <v>36</v>
      </c>
      <c r="C24" s="100">
        <f>'1_A melléklet'!C24</f>
        <v>95632</v>
      </c>
      <c r="D24" s="112"/>
      <c r="E24" s="112"/>
      <c r="F24" s="115"/>
    </row>
    <row r="25" spans="1:6" ht="26.25" customHeight="1" x14ac:dyDescent="0.25">
      <c r="A25" s="109"/>
      <c r="B25" s="105" t="s">
        <v>37</v>
      </c>
      <c r="C25" s="100">
        <f>'1_A melléklet'!C25</f>
        <v>0</v>
      </c>
      <c r="D25" s="112"/>
      <c r="E25" s="112"/>
      <c r="F25" s="115"/>
    </row>
    <row r="26" spans="1:6" ht="23.85" customHeight="1" x14ac:dyDescent="0.25">
      <c r="A26" s="109"/>
      <c r="B26" s="105" t="s">
        <v>38</v>
      </c>
      <c r="C26" s="100">
        <f>'1_A melléklet'!C26</f>
        <v>0</v>
      </c>
      <c r="D26" s="112"/>
      <c r="E26" s="112"/>
      <c r="F26" s="115"/>
    </row>
    <row r="27" spans="1:6" x14ac:dyDescent="0.25">
      <c r="A27" s="109"/>
      <c r="B27" s="105" t="s">
        <v>39</v>
      </c>
      <c r="C27" s="100">
        <f>'1_A melléklet'!C27</f>
        <v>0</v>
      </c>
      <c r="D27" s="112"/>
      <c r="E27" s="112"/>
      <c r="F27" s="115"/>
    </row>
    <row r="28" spans="1:6" x14ac:dyDescent="0.25">
      <c r="A28" s="109"/>
      <c r="B28" s="105" t="s">
        <v>40</v>
      </c>
      <c r="C28" s="107">
        <f>'1_A melléklet'!C28</f>
        <v>0</v>
      </c>
      <c r="D28" s="112"/>
      <c r="E28" s="112"/>
      <c r="F28" s="115"/>
    </row>
    <row r="29" spans="1:6" x14ac:dyDescent="0.25">
      <c r="A29" s="116" t="s">
        <v>34</v>
      </c>
      <c r="B29" s="97" t="s">
        <v>45</v>
      </c>
      <c r="C29" s="95">
        <f>'1_A melléklet'!C29</f>
        <v>0</v>
      </c>
      <c r="D29" s="112"/>
      <c r="E29" s="112"/>
      <c r="F29" s="115"/>
    </row>
    <row r="30" spans="1:6" x14ac:dyDescent="0.25">
      <c r="A30" s="104"/>
      <c r="B30" s="117" t="s">
        <v>92</v>
      </c>
      <c r="C30" s="107">
        <f>C6+C13+C18+C23</f>
        <v>1031988</v>
      </c>
      <c r="D30" s="112"/>
      <c r="E30" s="112"/>
      <c r="F30" s="115"/>
    </row>
    <row r="31" spans="1:6" ht="20.25" x14ac:dyDescent="0.25">
      <c r="A31" s="116" t="s">
        <v>41</v>
      </c>
      <c r="B31" s="76" t="s">
        <v>389</v>
      </c>
      <c r="C31" s="95">
        <f>'1_A melléklet'!C31</f>
        <v>41359</v>
      </c>
      <c r="D31" s="64"/>
      <c r="E31" s="66"/>
      <c r="F31" s="118"/>
    </row>
    <row r="32" spans="1:6" ht="36" x14ac:dyDescent="0.25">
      <c r="A32" s="116" t="s">
        <v>44</v>
      </c>
      <c r="B32" s="97" t="s">
        <v>54</v>
      </c>
      <c r="C32" s="95">
        <f>'1_A melléklet'!C32</f>
        <v>186228</v>
      </c>
      <c r="D32" s="64"/>
      <c r="E32" s="66"/>
      <c r="F32" s="118"/>
    </row>
    <row r="33" spans="1:6" x14ac:dyDescent="0.25">
      <c r="A33" s="104"/>
      <c r="B33" s="117" t="s">
        <v>93</v>
      </c>
      <c r="C33" s="107">
        <f>C31+C32</f>
        <v>227587</v>
      </c>
      <c r="D33" s="64"/>
      <c r="E33" s="66"/>
      <c r="F33" s="118"/>
    </row>
    <row r="34" spans="1:6" x14ac:dyDescent="0.25">
      <c r="A34" s="104"/>
      <c r="B34" s="119" t="s">
        <v>60</v>
      </c>
      <c r="C34" s="107">
        <f>C30+C33</f>
        <v>1259575</v>
      </c>
      <c r="D34" s="64"/>
      <c r="E34" s="119" t="s">
        <v>95</v>
      </c>
      <c r="F34" s="107">
        <f>F6+F17</f>
        <v>1259575</v>
      </c>
    </row>
    <row r="35" spans="1:6" x14ac:dyDescent="0.25">
      <c r="A35" s="120"/>
      <c r="B35" s="66"/>
      <c r="C35" s="118"/>
      <c r="D35" s="64"/>
      <c r="E35" s="66"/>
      <c r="F35" s="66"/>
    </row>
    <row r="36" spans="1:6" x14ac:dyDescent="0.25">
      <c r="A36" s="120"/>
      <c r="B36" s="121"/>
      <c r="C36" s="73"/>
      <c r="D36" s="120"/>
      <c r="E36" s="121"/>
      <c r="F36" s="122">
        <f>C34-F34</f>
        <v>0</v>
      </c>
    </row>
    <row r="37" spans="1:6" ht="32.85" customHeight="1" x14ac:dyDescent="0.25">
      <c r="A37" s="501" t="s">
        <v>110</v>
      </c>
      <c r="B37" s="501"/>
      <c r="C37" s="501"/>
      <c r="D37" s="501"/>
      <c r="E37" s="501"/>
      <c r="F37" s="501"/>
    </row>
    <row r="38" spans="1:6" x14ac:dyDescent="0.25">
      <c r="A38" s="91"/>
      <c r="B38" s="66" t="s">
        <v>4</v>
      </c>
      <c r="C38" s="92" t="s">
        <v>107</v>
      </c>
      <c r="D38" s="92"/>
      <c r="E38" s="66" t="s">
        <v>61</v>
      </c>
      <c r="F38" s="123" t="s">
        <v>107</v>
      </c>
    </row>
    <row r="39" spans="1:6" ht="20.25" x14ac:dyDescent="0.25">
      <c r="A39" s="124" t="s">
        <v>11</v>
      </c>
      <c r="B39" s="20" t="s">
        <v>29</v>
      </c>
      <c r="C39" s="125">
        <f>'1_B_MELLÉKLET'!C6</f>
        <v>57000</v>
      </c>
      <c r="D39" s="96" t="s">
        <v>11</v>
      </c>
      <c r="E39" s="126" t="s">
        <v>76</v>
      </c>
      <c r="F39" s="95">
        <f>F40+F43+F44</f>
        <v>371937</v>
      </c>
    </row>
    <row r="40" spans="1:6" ht="20.25" x14ac:dyDescent="0.25">
      <c r="A40" s="127"/>
      <c r="B40" s="24" t="s">
        <v>97</v>
      </c>
      <c r="C40" s="65">
        <f>'1_B_MELLÉKLET'!C7</f>
        <v>57000</v>
      </c>
      <c r="D40" s="101"/>
      <c r="E40" s="128" t="s">
        <v>77</v>
      </c>
      <c r="F40" s="100">
        <f>'1_B_MELLÉKLET'!C25</f>
        <v>346937</v>
      </c>
    </row>
    <row r="41" spans="1:6" ht="54" x14ac:dyDescent="0.25">
      <c r="A41" s="124" t="s">
        <v>19</v>
      </c>
      <c r="B41" s="97" t="s">
        <v>42</v>
      </c>
      <c r="C41" s="95">
        <f>C42+C43</f>
        <v>64930</v>
      </c>
      <c r="D41" s="101"/>
      <c r="E41" s="129" t="s">
        <v>78</v>
      </c>
      <c r="F41" s="100">
        <f>'1_B_MELLÉKLET'!C26</f>
        <v>0</v>
      </c>
    </row>
    <row r="42" spans="1:6" ht="68.45" customHeight="1" x14ac:dyDescent="0.25">
      <c r="A42" s="130"/>
      <c r="B42" s="105" t="s">
        <v>43</v>
      </c>
      <c r="C42" s="100">
        <f>'1_B_MELLÉKLET'!C9</f>
        <v>64930</v>
      </c>
      <c r="D42" s="101"/>
      <c r="E42" s="129" t="s">
        <v>79</v>
      </c>
      <c r="F42" s="65">
        <f>'1_B_MELLÉKLET'!C27</f>
        <v>0</v>
      </c>
    </row>
    <row r="43" spans="1:6" ht="26.25" customHeight="1" x14ac:dyDescent="0.25">
      <c r="A43" s="130"/>
      <c r="B43" s="105" t="s">
        <v>111</v>
      </c>
      <c r="C43" s="65">
        <f>'1_B_MELLÉKLET'!C10</f>
        <v>0</v>
      </c>
      <c r="D43" s="104"/>
      <c r="E43" s="129" t="s">
        <v>80</v>
      </c>
      <c r="F43" s="100">
        <f>'1_B_MELLÉKLET'!C28</f>
        <v>25000</v>
      </c>
    </row>
    <row r="44" spans="1:6" ht="26.25" customHeight="1" x14ac:dyDescent="0.25">
      <c r="A44" s="131" t="s">
        <v>25</v>
      </c>
      <c r="B44" s="97" t="s">
        <v>48</v>
      </c>
      <c r="C44" s="95">
        <f>C45+C46</f>
        <v>76816</v>
      </c>
      <c r="D44" s="104"/>
      <c r="E44" s="129" t="s">
        <v>101</v>
      </c>
      <c r="F44" s="100">
        <f>'1_B_MELLÉKLET'!C29</f>
        <v>0</v>
      </c>
    </row>
    <row r="45" spans="1:6" ht="39.950000000000003" customHeight="1" x14ac:dyDescent="0.25">
      <c r="A45" s="127"/>
      <c r="B45" s="105" t="s">
        <v>98</v>
      </c>
      <c r="C45" s="65">
        <f>'1_B_MELLÉKLET'!C12</f>
        <v>1013</v>
      </c>
      <c r="D45" s="104"/>
      <c r="E45" s="129" t="s">
        <v>82</v>
      </c>
      <c r="F45" s="65">
        <f>'1_B_MELLÉKLET'!C30</f>
        <v>0</v>
      </c>
    </row>
    <row r="46" spans="1:6" ht="43.9" customHeight="1" x14ac:dyDescent="0.25">
      <c r="A46" s="127"/>
      <c r="B46" s="105" t="s">
        <v>50</v>
      </c>
      <c r="C46" s="100">
        <f>'1_B_MELLÉKLET'!C13</f>
        <v>75803</v>
      </c>
      <c r="D46" s="104"/>
      <c r="E46" s="129" t="s">
        <v>83</v>
      </c>
      <c r="F46" s="65">
        <f>'1_B_MELLÉKLET'!C31</f>
        <v>0</v>
      </c>
    </row>
    <row r="47" spans="1:6" x14ac:dyDescent="0.25">
      <c r="A47" s="124" t="s">
        <v>28</v>
      </c>
      <c r="B47" s="97" t="s">
        <v>99</v>
      </c>
      <c r="C47" s="95">
        <f>C39+C41+C44</f>
        <v>198746</v>
      </c>
      <c r="D47" s="104"/>
      <c r="E47" s="129" t="s">
        <v>84</v>
      </c>
      <c r="F47" s="100">
        <f>'1_B_MELLÉKLET'!C32</f>
        <v>20000</v>
      </c>
    </row>
    <row r="48" spans="1:6" ht="36" x14ac:dyDescent="0.25">
      <c r="A48" s="124" t="s">
        <v>34</v>
      </c>
      <c r="B48" s="76"/>
      <c r="C48" s="125">
        <f>'1_B_MELLÉKLET'!C15</f>
        <v>40608</v>
      </c>
      <c r="D48" s="96" t="s">
        <v>19</v>
      </c>
      <c r="E48" s="126" t="s">
        <v>86</v>
      </c>
      <c r="F48" s="132">
        <f>'1_B_MELLÉKLET'!C34</f>
        <v>1189</v>
      </c>
    </row>
    <row r="49" spans="1:36" ht="36" x14ac:dyDescent="0.25">
      <c r="A49" s="124" t="s">
        <v>41</v>
      </c>
      <c r="B49" s="97" t="s">
        <v>56</v>
      </c>
      <c r="C49" s="95">
        <f>'1_B_MELLÉKLET'!C16</f>
        <v>153772</v>
      </c>
      <c r="D49" s="112"/>
      <c r="E49" s="129" t="s">
        <v>112</v>
      </c>
      <c r="F49" s="65">
        <f>'1_B_MELLÉKLET'!C35</f>
        <v>1189</v>
      </c>
    </row>
    <row r="50" spans="1:36" x14ac:dyDescent="0.25">
      <c r="A50" s="130"/>
      <c r="B50" s="117" t="s">
        <v>100</v>
      </c>
      <c r="C50" s="107">
        <f>C49</f>
        <v>153772</v>
      </c>
      <c r="D50" s="112"/>
      <c r="E50" s="129"/>
      <c r="F50" s="65">
        <f>'1_B_MELLÉKLET'!C36</f>
        <v>0</v>
      </c>
    </row>
    <row r="51" spans="1:36" s="134" customFormat="1" x14ac:dyDescent="0.25">
      <c r="A51" s="64"/>
      <c r="B51" s="119" t="s">
        <v>60</v>
      </c>
      <c r="C51" s="107">
        <f>'1_B_MELLÉKLET'!C18</f>
        <v>393126</v>
      </c>
      <c r="D51" s="112"/>
      <c r="E51" s="133" t="s">
        <v>95</v>
      </c>
      <c r="F51" s="107">
        <f>'1_B_MELLÉKLET'!C37</f>
        <v>393126</v>
      </c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</row>
    <row r="52" spans="1:36" s="134" customFormat="1" x14ac:dyDescent="0.25">
      <c r="A52" s="135"/>
      <c r="B52" s="135"/>
      <c r="C52" s="135"/>
      <c r="D52" s="90"/>
      <c r="E52" s="136"/>
      <c r="F52" s="137">
        <f>C51-F51</f>
        <v>0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</row>
    <row r="53" spans="1:36" s="134" customFormat="1" x14ac:dyDescent="0.25">
      <c r="A53" s="135"/>
      <c r="B53" s="135"/>
      <c r="C53" s="135"/>
      <c r="D53" s="90"/>
      <c r="E53" s="136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</row>
    <row r="54" spans="1:36" s="134" customFormat="1" x14ac:dyDescent="0.25">
      <c r="A54" s="135"/>
      <c r="B54" s="135"/>
      <c r="C54" s="135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ageMargins left="0.75" right="0.75" top="1" bottom="1" header="0.5" footer="0.51180555555555551"/>
  <pageSetup paperSize="9" scale="44" firstPageNumber="0" orientation="portrait" horizontalDpi="300" verticalDpi="300" r:id="rId1"/>
  <headerFooter alignWithMargins="0">
    <oddHeader>&amp;R2. melléklet a /2021. (.)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zoomScaleSheetLayoutView="100" workbookViewId="0">
      <selection activeCell="E6" sqref="E6"/>
    </sheetView>
  </sheetViews>
  <sheetFormatPr defaultColWidth="8.42578125" defaultRowHeight="15" x14ac:dyDescent="0.25"/>
  <cols>
    <col min="1" max="1" width="9" style="138" customWidth="1"/>
    <col min="2" max="2" width="40.140625" style="138" customWidth="1"/>
    <col min="3" max="3" width="13.5703125" style="138" bestFit="1" customWidth="1"/>
    <col min="4" max="4" width="13.5703125" style="138" customWidth="1"/>
    <col min="5" max="5" width="15.85546875" style="138" customWidth="1"/>
    <col min="6" max="6" width="14.28515625" style="138" customWidth="1"/>
    <col min="7" max="16384" width="8.42578125" style="138"/>
  </cols>
  <sheetData>
    <row r="1" spans="1:7" ht="33" customHeight="1" x14ac:dyDescent="0.25">
      <c r="A1" s="504" t="s">
        <v>113</v>
      </c>
      <c r="B1" s="504"/>
      <c r="C1" s="504"/>
      <c r="D1" s="504"/>
      <c r="E1" s="504"/>
      <c r="F1" s="504"/>
    </row>
    <row r="2" spans="1:7" ht="15.95" customHeight="1" x14ac:dyDescent="0.3">
      <c r="A2" s="139"/>
      <c r="B2" s="139"/>
      <c r="C2" s="505"/>
      <c r="D2" s="505"/>
      <c r="E2" s="505" t="s">
        <v>114</v>
      </c>
      <c r="F2" s="505"/>
      <c r="G2" s="141"/>
    </row>
    <row r="3" spans="1:7" ht="63" customHeight="1" x14ac:dyDescent="0.25">
      <c r="A3" s="506" t="s">
        <v>115</v>
      </c>
      <c r="B3" s="507" t="s">
        <v>116</v>
      </c>
      <c r="C3" s="508" t="s">
        <v>117</v>
      </c>
      <c r="D3" s="508"/>
      <c r="E3" s="508"/>
      <c r="F3" s="509" t="s">
        <v>118</v>
      </c>
    </row>
    <row r="4" spans="1:7" ht="36" x14ac:dyDescent="0.25">
      <c r="A4" s="506"/>
      <c r="B4" s="507"/>
      <c r="C4" s="142" t="s">
        <v>119</v>
      </c>
      <c r="D4" s="142" t="s">
        <v>353</v>
      </c>
      <c r="E4" s="142" t="s">
        <v>120</v>
      </c>
      <c r="F4" s="509"/>
    </row>
    <row r="5" spans="1:7" ht="18" x14ac:dyDescent="0.25">
      <c r="A5" s="143"/>
      <c r="B5" s="144" t="s">
        <v>121</v>
      </c>
      <c r="C5" s="144" t="s">
        <v>122</v>
      </c>
      <c r="D5" s="144" t="s">
        <v>123</v>
      </c>
      <c r="E5" s="144" t="s">
        <v>124</v>
      </c>
      <c r="F5" s="145" t="s">
        <v>125</v>
      </c>
    </row>
    <row r="6" spans="1:7" ht="29.85" customHeight="1" x14ac:dyDescent="0.25">
      <c r="A6" s="146" t="s">
        <v>126</v>
      </c>
      <c r="B6" s="147" t="s">
        <v>127</v>
      </c>
      <c r="C6" s="148">
        <v>1189</v>
      </c>
      <c r="D6" s="148">
        <v>1073</v>
      </c>
      <c r="E6" s="148"/>
      <c r="F6" s="149">
        <f>SUM(C6:E6)</f>
        <v>2262</v>
      </c>
    </row>
    <row r="7" spans="1:7" ht="18" x14ac:dyDescent="0.25">
      <c r="A7" s="150" t="s">
        <v>128</v>
      </c>
      <c r="B7" s="151"/>
      <c r="C7" s="152"/>
      <c r="D7" s="152"/>
      <c r="E7" s="152"/>
      <c r="F7" s="153"/>
    </row>
    <row r="8" spans="1:7" ht="18" x14ac:dyDescent="0.25">
      <c r="A8" s="150" t="s">
        <v>129</v>
      </c>
      <c r="B8" s="151"/>
      <c r="C8" s="152"/>
      <c r="D8" s="152"/>
      <c r="E8" s="152"/>
      <c r="F8" s="153"/>
    </row>
    <row r="9" spans="1:7" ht="18" x14ac:dyDescent="0.25">
      <c r="A9" s="150" t="s">
        <v>130</v>
      </c>
      <c r="B9" s="151"/>
      <c r="C9" s="152"/>
      <c r="D9" s="152"/>
      <c r="E9" s="152"/>
      <c r="F9" s="153"/>
    </row>
    <row r="10" spans="1:7" ht="18" x14ac:dyDescent="0.25">
      <c r="A10" s="154" t="s">
        <v>131</v>
      </c>
      <c r="B10" s="155"/>
      <c r="C10" s="156"/>
      <c r="D10" s="156"/>
      <c r="E10" s="156"/>
      <c r="F10" s="153"/>
    </row>
    <row r="11" spans="1:7" s="161" customFormat="1" ht="18" x14ac:dyDescent="0.25">
      <c r="A11" s="157" t="s">
        <v>132</v>
      </c>
      <c r="B11" s="158" t="s">
        <v>133</v>
      </c>
      <c r="C11" s="159">
        <f>SUM(C6:C10)</f>
        <v>1189</v>
      </c>
      <c r="D11" s="159">
        <f>SUM(D6:D10)</f>
        <v>1073</v>
      </c>
      <c r="E11" s="159">
        <f>SUM(E6:E10)</f>
        <v>0</v>
      </c>
      <c r="F11" s="160">
        <f>SUM(F6:F10)</f>
        <v>2262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ageMargins left="0.78740157480314965" right="0.78740157480314965" top="1.0629921259842521" bottom="0.9055118110236221" header="0.78740157480314965" footer="0.51181102362204722"/>
  <pageSetup paperSize="9" firstPageNumber="0" orientation="landscape" horizontalDpi="300" verticalDpi="300" r:id="rId1"/>
  <headerFooter alignWithMargins="0">
    <oddHeader>&amp;R&amp;"Times New Roman,Normál"&amp;12 3.  melléklet a /2021.(.)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zoomScale="65" zoomScaleNormal="65" zoomScaleSheetLayoutView="65" zoomScalePageLayoutView="70" workbookViewId="0">
      <selection activeCell="C23" sqref="C23"/>
    </sheetView>
  </sheetViews>
  <sheetFormatPr defaultRowHeight="18" x14ac:dyDescent="0.25"/>
  <cols>
    <col min="1" max="1" width="21.28515625" style="90" customWidth="1"/>
    <col min="2" max="2" width="78.7109375" style="90" customWidth="1"/>
    <col min="3" max="3" width="21.140625" style="90" customWidth="1"/>
    <col min="4" max="4" width="25.140625" style="90" customWidth="1"/>
    <col min="5" max="5" width="24" style="90" customWidth="1"/>
    <col min="6" max="6" width="20.5703125" style="90" customWidth="1"/>
    <col min="7" max="7" width="19.140625" style="90" customWidth="1"/>
    <col min="8" max="8" width="26.140625" style="90" customWidth="1"/>
    <col min="9" max="9" width="13.85546875" style="90" customWidth="1"/>
    <col min="10" max="10" width="13.28515625" style="90" customWidth="1"/>
    <col min="11" max="248" width="9" style="90" customWidth="1"/>
  </cols>
  <sheetData>
    <row r="1" spans="1:246" x14ac:dyDescent="0.25">
      <c r="A1" s="162" t="s">
        <v>374</v>
      </c>
      <c r="B1" s="163"/>
      <c r="C1" s="163"/>
      <c r="D1" s="164"/>
      <c r="E1" s="164"/>
      <c r="F1" s="164"/>
    </row>
    <row r="2" spans="1:246" ht="102.95" customHeight="1" x14ac:dyDescent="0.25">
      <c r="A2" s="165" t="s">
        <v>2</v>
      </c>
      <c r="B2" s="165" t="s">
        <v>134</v>
      </c>
      <c r="C2" s="166" t="s">
        <v>8</v>
      </c>
      <c r="D2" s="167" t="s">
        <v>405</v>
      </c>
      <c r="E2" s="168" t="s">
        <v>404</v>
      </c>
      <c r="F2" s="169" t="s">
        <v>403</v>
      </c>
      <c r="G2" s="170"/>
    </row>
    <row r="3" spans="1:246" x14ac:dyDescent="0.25">
      <c r="A3" s="171" t="s">
        <v>11</v>
      </c>
      <c r="B3" s="172" t="s">
        <v>135</v>
      </c>
      <c r="C3" s="173"/>
      <c r="D3" s="173"/>
      <c r="E3" s="173"/>
      <c r="F3" s="174"/>
      <c r="G3" s="170"/>
      <c r="H3" s="170"/>
      <c r="I3" s="170"/>
      <c r="J3" s="170"/>
    </row>
    <row r="4" spans="1:246" x14ac:dyDescent="0.25">
      <c r="A4" s="165"/>
      <c r="B4" s="167" t="s">
        <v>399</v>
      </c>
      <c r="C4" s="173">
        <v>20000</v>
      </c>
      <c r="D4" s="175"/>
      <c r="E4" s="173"/>
      <c r="F4" s="174">
        <f>C4-D4-E4</f>
        <v>20000</v>
      </c>
      <c r="G4" s="170"/>
      <c r="H4" s="170"/>
      <c r="I4" s="170"/>
      <c r="J4" s="170"/>
    </row>
    <row r="5" spans="1:246" x14ac:dyDescent="0.25">
      <c r="A5" s="492"/>
      <c r="B5" s="167" t="s">
        <v>400</v>
      </c>
      <c r="C5" s="173">
        <v>5000</v>
      </c>
      <c r="D5" s="175"/>
      <c r="E5" s="173"/>
      <c r="F5" s="174">
        <f t="shared" ref="F5:F27" si="0">C5-D5-E5</f>
        <v>5000</v>
      </c>
      <c r="G5" s="170"/>
      <c r="H5" s="170"/>
      <c r="I5" s="170"/>
      <c r="J5" s="170"/>
    </row>
    <row r="6" spans="1:246" x14ac:dyDescent="0.25">
      <c r="A6" s="492"/>
      <c r="B6" s="167"/>
      <c r="C6" s="173"/>
      <c r="D6" s="175"/>
      <c r="E6" s="173"/>
      <c r="F6" s="174">
        <f t="shared" si="0"/>
        <v>0</v>
      </c>
      <c r="G6" s="170"/>
      <c r="H6" s="170"/>
      <c r="I6" s="170"/>
      <c r="J6" s="170"/>
    </row>
    <row r="7" spans="1:246" s="178" customFormat="1" x14ac:dyDescent="0.25">
      <c r="A7" s="176"/>
      <c r="B7" s="167"/>
      <c r="C7" s="173"/>
      <c r="D7" s="173"/>
      <c r="E7" s="177"/>
      <c r="F7" s="174">
        <f t="shared" si="0"/>
        <v>0</v>
      </c>
      <c r="G7" s="170"/>
      <c r="H7" s="170"/>
      <c r="I7" s="170"/>
      <c r="J7" s="170"/>
    </row>
    <row r="8" spans="1:246" ht="27.75" customHeight="1" x14ac:dyDescent="0.25">
      <c r="A8" s="171"/>
      <c r="B8" s="179" t="s">
        <v>136</v>
      </c>
      <c r="C8" s="180">
        <f>SUM(C3:C7)</f>
        <v>25000</v>
      </c>
      <c r="D8" s="180">
        <f>SUM(D3:D7)</f>
        <v>0</v>
      </c>
      <c r="E8" s="180">
        <f>SUM(E3:E7)</f>
        <v>0</v>
      </c>
      <c r="F8" s="180">
        <f>SUM(F3:F7)</f>
        <v>25000</v>
      </c>
      <c r="G8" s="170"/>
      <c r="H8" s="170"/>
      <c r="I8" s="170"/>
      <c r="J8" s="170"/>
    </row>
    <row r="9" spans="1:246" s="178" customFormat="1" ht="33.75" customHeight="1" x14ac:dyDescent="0.25">
      <c r="A9" s="181" t="s">
        <v>137</v>
      </c>
      <c r="B9" s="179" t="s">
        <v>138</v>
      </c>
      <c r="C9"/>
      <c r="D9" s="173"/>
      <c r="E9" s="177"/>
      <c r="F9" s="174">
        <f t="shared" si="0"/>
        <v>0</v>
      </c>
      <c r="G9" s="170"/>
      <c r="H9" s="170"/>
      <c r="I9" s="170"/>
      <c r="J9" s="170"/>
    </row>
    <row r="10" spans="1:246" s="185" customFormat="1" ht="18.75" x14ac:dyDescent="0.3">
      <c r="A10" s="182"/>
      <c r="B10" s="167" t="s">
        <v>397</v>
      </c>
      <c r="C10" s="183">
        <v>8319</v>
      </c>
      <c r="D10" s="183">
        <v>0</v>
      </c>
      <c r="E10" s="177">
        <v>8319</v>
      </c>
      <c r="F10" s="174">
        <f t="shared" si="0"/>
        <v>0</v>
      </c>
      <c r="G10" s="170"/>
      <c r="H10" s="170"/>
      <c r="I10" s="170"/>
      <c r="J10" s="170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46" x14ac:dyDescent="0.25">
      <c r="A11" s="186"/>
      <c r="B11" s="167" t="s">
        <v>391</v>
      </c>
      <c r="C11" s="183">
        <v>5334</v>
      </c>
      <c r="D11" s="173"/>
      <c r="E11" s="183">
        <v>5334</v>
      </c>
      <c r="F11" s="174">
        <f t="shared" si="0"/>
        <v>0</v>
      </c>
      <c r="G11" s="170"/>
      <c r="H11" s="170"/>
      <c r="I11" s="170"/>
      <c r="J11" s="170"/>
    </row>
    <row r="12" spans="1:246" x14ac:dyDescent="0.25">
      <c r="A12" s="165"/>
      <c r="B12" s="165" t="s">
        <v>139</v>
      </c>
      <c r="C12" s="173">
        <v>211492</v>
      </c>
      <c r="D12" s="177">
        <v>74473</v>
      </c>
      <c r="E12" s="187">
        <f>C12-D12</f>
        <v>137019</v>
      </c>
      <c r="F12" s="174">
        <f t="shared" si="0"/>
        <v>0</v>
      </c>
      <c r="G12" s="170"/>
      <c r="H12" s="170"/>
      <c r="I12" s="170"/>
      <c r="J12" s="170"/>
    </row>
    <row r="13" spans="1:246" x14ac:dyDescent="0.25">
      <c r="A13" s="186"/>
      <c r="B13" s="167" t="s">
        <v>394</v>
      </c>
      <c r="C13" s="183">
        <v>2500</v>
      </c>
      <c r="D13" s="165"/>
      <c r="E13" s="187"/>
      <c r="F13" s="174">
        <f t="shared" si="0"/>
        <v>2500</v>
      </c>
      <c r="G13" s="170"/>
      <c r="H13" s="170"/>
      <c r="I13" s="170"/>
      <c r="J13" s="17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35.85" customHeight="1" x14ac:dyDescent="0.25">
      <c r="A14" s="179"/>
      <c r="B14" s="167" t="s">
        <v>140</v>
      </c>
      <c r="C14" s="183">
        <v>15192</v>
      </c>
      <c r="D14" s="183"/>
      <c r="E14" s="183"/>
      <c r="F14" s="174">
        <f t="shared" si="0"/>
        <v>15192</v>
      </c>
      <c r="G14" s="170"/>
      <c r="H14" s="170"/>
      <c r="I14" s="170"/>
      <c r="J14" s="170"/>
    </row>
    <row r="15" spans="1:246" ht="27" customHeight="1" x14ac:dyDescent="0.25">
      <c r="A15" s="179"/>
      <c r="B15" s="167" t="s">
        <v>398</v>
      </c>
      <c r="C15" s="183">
        <v>1100</v>
      </c>
      <c r="D15" s="183"/>
      <c r="E15" s="183">
        <v>1100</v>
      </c>
      <c r="F15" s="174">
        <f t="shared" si="0"/>
        <v>0</v>
      </c>
      <c r="G15" s="170"/>
      <c r="H15" s="170"/>
      <c r="I15" s="170"/>
      <c r="J15" s="170"/>
    </row>
    <row r="16" spans="1:246" ht="35.85" customHeight="1" x14ac:dyDescent="0.25">
      <c r="A16" s="179"/>
      <c r="B16" s="167" t="s">
        <v>407</v>
      </c>
      <c r="C16" s="183">
        <v>57000</v>
      </c>
      <c r="D16" s="183"/>
      <c r="E16" s="183"/>
      <c r="F16" s="174">
        <f t="shared" si="0"/>
        <v>57000</v>
      </c>
      <c r="G16" s="170"/>
      <c r="H16" s="170"/>
      <c r="I16" s="170"/>
      <c r="J16" s="170"/>
    </row>
    <row r="17" spans="1:10" ht="25.35" customHeight="1" x14ac:dyDescent="0.25">
      <c r="A17" s="179"/>
      <c r="B17" s="167" t="s">
        <v>408</v>
      </c>
      <c r="C17" s="173">
        <v>42000</v>
      </c>
      <c r="D17" s="167"/>
      <c r="E17" s="177"/>
      <c r="F17" s="174">
        <f t="shared" si="0"/>
        <v>42000</v>
      </c>
      <c r="G17" s="170"/>
      <c r="H17" s="170"/>
      <c r="I17" s="170"/>
      <c r="J17" s="170"/>
    </row>
    <row r="18" spans="1:10" ht="25.35" customHeight="1" x14ac:dyDescent="0.25">
      <c r="A18" s="179"/>
      <c r="B18" s="167" t="s">
        <v>429</v>
      </c>
      <c r="C18" s="173">
        <v>4000</v>
      </c>
      <c r="D18" s="167"/>
      <c r="E18" s="177">
        <v>2000</v>
      </c>
      <c r="F18" s="174">
        <f t="shared" si="0"/>
        <v>2000</v>
      </c>
      <c r="G18" s="170"/>
      <c r="H18" s="170"/>
      <c r="I18" s="170"/>
      <c r="J18" s="170"/>
    </row>
    <row r="19" spans="1:10" x14ac:dyDescent="0.25">
      <c r="A19" s="165"/>
      <c r="B19" s="165"/>
      <c r="C19" s="173"/>
      <c r="D19" s="165"/>
      <c r="E19" s="165"/>
      <c r="F19" s="174">
        <f t="shared" si="0"/>
        <v>0</v>
      </c>
      <c r="G19" s="170"/>
      <c r="H19" s="170"/>
      <c r="I19" s="170"/>
      <c r="J19" s="170"/>
    </row>
    <row r="20" spans="1:10" ht="18.75" x14ac:dyDescent="0.3">
      <c r="A20" s="179"/>
      <c r="B20" s="179" t="s">
        <v>141</v>
      </c>
      <c r="C20" s="188">
        <f>SUM(C10:C19)</f>
        <v>346937</v>
      </c>
      <c r="D20" s="188">
        <f>SUM(D10:D19)</f>
        <v>74473</v>
      </c>
      <c r="E20" s="188">
        <f>SUM(E10:E19)</f>
        <v>153772</v>
      </c>
      <c r="F20" s="188">
        <f>SUM(F10:F19)</f>
        <v>118692</v>
      </c>
      <c r="G20" s="170"/>
      <c r="H20" s="170"/>
      <c r="I20" s="170"/>
      <c r="J20" s="170"/>
    </row>
    <row r="21" spans="1:10" ht="18.75" x14ac:dyDescent="0.3">
      <c r="A21" s="165"/>
      <c r="B21" s="164"/>
      <c r="C21" s="164"/>
      <c r="D21" s="189"/>
      <c r="E21" s="183"/>
      <c r="F21" s="174">
        <f t="shared" si="0"/>
        <v>0</v>
      </c>
      <c r="G21" s="170"/>
      <c r="H21" s="170"/>
      <c r="I21" s="170"/>
      <c r="J21" s="170"/>
    </row>
    <row r="22" spans="1:10" x14ac:dyDescent="0.25">
      <c r="A22" s="176"/>
      <c r="B22" s="172" t="s">
        <v>142</v>
      </c>
      <c r="C22" s="180"/>
      <c r="D22" s="180">
        <f>SUM(D21:D21)</f>
        <v>0</v>
      </c>
      <c r="E22" s="180">
        <f>SUM(E21:E21)</f>
        <v>0</v>
      </c>
      <c r="F22" s="174">
        <f t="shared" si="0"/>
        <v>0</v>
      </c>
      <c r="G22" s="170"/>
      <c r="H22" s="170"/>
      <c r="I22" s="170"/>
      <c r="J22" s="170"/>
    </row>
    <row r="23" spans="1:10" x14ac:dyDescent="0.25">
      <c r="A23" s="165"/>
      <c r="B23" s="190" t="s">
        <v>143</v>
      </c>
      <c r="C23" s="180">
        <f>C8+C20+C22</f>
        <v>371937</v>
      </c>
      <c r="D23" s="180">
        <f>D8+D20+D22</f>
        <v>74473</v>
      </c>
      <c r="E23" s="180">
        <f>E8+E20+E22</f>
        <v>153772</v>
      </c>
      <c r="F23" s="180">
        <f>F8+F20+F22</f>
        <v>143692</v>
      </c>
      <c r="G23" s="170"/>
      <c r="H23" s="170"/>
      <c r="I23" s="170"/>
      <c r="J23" s="170"/>
    </row>
    <row r="24" spans="1:10" ht="18.75" x14ac:dyDescent="0.3">
      <c r="A24" s="165"/>
      <c r="B24" s="176"/>
      <c r="C24" s="176"/>
      <c r="D24" s="189"/>
      <c r="E24" s="164"/>
      <c r="F24" s="174">
        <f t="shared" si="0"/>
        <v>0</v>
      </c>
      <c r="G24" s="170"/>
      <c r="H24" s="170"/>
      <c r="I24" s="170"/>
      <c r="J24" s="170"/>
    </row>
    <row r="25" spans="1:10" ht="18.75" x14ac:dyDescent="0.3">
      <c r="A25" s="179" t="s">
        <v>25</v>
      </c>
      <c r="B25" s="179" t="s">
        <v>84</v>
      </c>
      <c r="C25" s="180">
        <v>20000</v>
      </c>
      <c r="D25" s="189"/>
      <c r="E25" s="188"/>
      <c r="F25" s="174">
        <f t="shared" si="0"/>
        <v>20000</v>
      </c>
      <c r="G25" s="170"/>
      <c r="H25" s="170"/>
      <c r="I25" s="170"/>
      <c r="J25" s="170"/>
    </row>
    <row r="26" spans="1:10" ht="18.75" x14ac:dyDescent="0.3">
      <c r="A26" s="165"/>
      <c r="B26" s="165"/>
      <c r="C26" s="191"/>
      <c r="D26" s="189"/>
      <c r="E26" s="191"/>
      <c r="F26" s="174">
        <f t="shared" si="0"/>
        <v>0</v>
      </c>
      <c r="G26" s="170"/>
      <c r="H26" s="170"/>
      <c r="I26" s="170"/>
      <c r="J26" s="170"/>
    </row>
    <row r="27" spans="1:10" ht="18.75" x14ac:dyDescent="0.3">
      <c r="A27" s="165"/>
      <c r="B27" s="165"/>
      <c r="C27" s="191"/>
      <c r="D27" s="189"/>
      <c r="E27" s="192"/>
      <c r="F27" s="174">
        <f t="shared" si="0"/>
        <v>0</v>
      </c>
      <c r="G27" s="170"/>
      <c r="H27" s="170"/>
      <c r="I27" s="170"/>
      <c r="J27" s="170"/>
    </row>
    <row r="28" spans="1:10" x14ac:dyDescent="0.25">
      <c r="A28" s="165"/>
      <c r="B28" s="172" t="s">
        <v>144</v>
      </c>
      <c r="C28" s="193">
        <f>SUM(C23:C27)</f>
        <v>391937</v>
      </c>
      <c r="D28" s="193">
        <f>SUM(D23:D27)</f>
        <v>74473</v>
      </c>
      <c r="E28" s="193">
        <f>SUM(E23:E27)</f>
        <v>153772</v>
      </c>
      <c r="F28" s="193">
        <f>SUM(F23:F27)</f>
        <v>163692</v>
      </c>
      <c r="G28" s="170"/>
      <c r="H28" s="170"/>
      <c r="I28" s="170"/>
      <c r="J28" s="170"/>
    </row>
    <row r="29" spans="1:10" ht="25.15" customHeight="1" x14ac:dyDescent="0.25">
      <c r="A29" s="164"/>
      <c r="B29" s="164"/>
      <c r="C29" s="194"/>
      <c r="D29" s="164"/>
      <c r="E29" s="194">
        <f>D28+E28+F28</f>
        <v>391937</v>
      </c>
      <c r="F29" s="164"/>
    </row>
  </sheetData>
  <sheetProtection selectLockedCells="1" selectUnlockedCells="1"/>
  <printOptions horizontalCentered="1"/>
  <pageMargins left="0.78740157480314965" right="0.78740157480314965" top="0.98425196850393704" bottom="0.98425196850393704" header="0.51181102362204722" footer="0.51181102362204722"/>
  <pageSetup paperSize="8" scale="64" firstPageNumber="0" orientation="landscape" horizontalDpi="300" verticalDpi="300" r:id="rId1"/>
  <headerFooter alignWithMargins="0">
    <oddHeader>&amp;R 4. melléklet a /2021.(.)önkormányzati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65" zoomScaleNormal="65" zoomScaleSheetLayoutView="50" workbookViewId="0">
      <selection activeCell="D1" sqref="D1"/>
    </sheetView>
  </sheetViews>
  <sheetFormatPr defaultRowHeight="18" x14ac:dyDescent="0.25"/>
  <cols>
    <col min="1" max="1" width="9.42578125" style="195" customWidth="1"/>
    <col min="2" max="2" width="72.140625" style="195" customWidth="1"/>
    <col min="3" max="3" width="20.140625" style="195" customWidth="1"/>
    <col min="4" max="16384" width="9.140625" style="195"/>
  </cols>
  <sheetData>
    <row r="1" spans="1:4" ht="56.85" customHeight="1" x14ac:dyDescent="0.25">
      <c r="A1" s="504" t="s">
        <v>145</v>
      </c>
      <c r="B1" s="504"/>
      <c r="C1" s="504"/>
    </row>
    <row r="2" spans="1:4" ht="34.5" customHeight="1" x14ac:dyDescent="0.3">
      <c r="A2" s="139"/>
      <c r="B2" s="139"/>
      <c r="C2" s="140" t="s">
        <v>114</v>
      </c>
      <c r="D2" s="196"/>
    </row>
    <row r="3" spans="1:4" ht="37.35" customHeight="1" x14ac:dyDescent="0.25">
      <c r="A3" s="197" t="s">
        <v>115</v>
      </c>
      <c r="B3" s="198" t="s">
        <v>146</v>
      </c>
      <c r="C3" s="199" t="s">
        <v>375</v>
      </c>
    </row>
    <row r="4" spans="1:4" x14ac:dyDescent="0.25">
      <c r="A4" s="200"/>
      <c r="B4" s="201" t="s">
        <v>121</v>
      </c>
      <c r="C4" s="202" t="s">
        <v>122</v>
      </c>
    </row>
    <row r="5" spans="1:4" ht="41.85" customHeight="1" x14ac:dyDescent="0.25">
      <c r="A5" s="203" t="s">
        <v>126</v>
      </c>
      <c r="B5" s="204" t="s">
        <v>147</v>
      </c>
      <c r="C5" s="205">
        <v>197800</v>
      </c>
    </row>
    <row r="6" spans="1:4" ht="79.150000000000006" customHeight="1" x14ac:dyDescent="0.25">
      <c r="A6" s="206" t="s">
        <v>128</v>
      </c>
      <c r="B6" s="207" t="s">
        <v>148</v>
      </c>
      <c r="C6" s="208"/>
    </row>
    <row r="7" spans="1:4" ht="32.85" customHeight="1" x14ac:dyDescent="0.25">
      <c r="A7" s="206" t="s">
        <v>129</v>
      </c>
      <c r="B7" s="209" t="s">
        <v>149</v>
      </c>
      <c r="C7" s="208"/>
    </row>
    <row r="8" spans="1:4" ht="71.650000000000006" customHeight="1" x14ac:dyDescent="0.25">
      <c r="A8" s="206" t="s">
        <v>130</v>
      </c>
      <c r="B8" s="209" t="s">
        <v>150</v>
      </c>
      <c r="C8" s="208"/>
    </row>
    <row r="9" spans="1:4" ht="31.35" customHeight="1" x14ac:dyDescent="0.25">
      <c r="A9" s="210" t="s">
        <v>131</v>
      </c>
      <c r="B9" s="209" t="s">
        <v>151</v>
      </c>
      <c r="C9" s="211">
        <v>2500</v>
      </c>
    </row>
    <row r="10" spans="1:4" ht="53.65" customHeight="1" x14ac:dyDescent="0.25">
      <c r="A10" s="206" t="s">
        <v>132</v>
      </c>
      <c r="B10" s="212" t="s">
        <v>152</v>
      </c>
      <c r="C10" s="208"/>
    </row>
    <row r="11" spans="1:4" ht="27.75" customHeight="1" x14ac:dyDescent="0.25">
      <c r="A11" s="510" t="s">
        <v>153</v>
      </c>
      <c r="B11" s="510"/>
      <c r="C11" s="213">
        <f>SUM(C5:C10)</f>
        <v>200300</v>
      </c>
    </row>
    <row r="12" spans="1:4" ht="67.900000000000006" customHeight="1" x14ac:dyDescent="0.25">
      <c r="A12" s="511" t="s">
        <v>154</v>
      </c>
      <c r="B12" s="511"/>
      <c r="C12" s="511"/>
    </row>
  </sheetData>
  <sheetProtection selectLockedCells="1" selectUnlockedCells="1"/>
  <mergeCells count="3">
    <mergeCell ref="A1:C1"/>
    <mergeCell ref="A11:B11"/>
    <mergeCell ref="A12:C12"/>
  </mergeCells>
  <pageMargins left="0.75" right="0.75" top="1" bottom="1" header="0.5" footer="0.51180555555555551"/>
  <pageSetup paperSize="9" scale="86" firstPageNumber="0" orientation="portrait" horizontalDpi="300" verticalDpi="300" r:id="rId1"/>
  <headerFooter alignWithMargins="0">
    <oddHeader>&amp;R5. melléklet a /2021.(.)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65" zoomScaleNormal="65" zoomScaleSheetLayoutView="50" workbookViewId="0">
      <selection activeCell="I4" sqref="I4"/>
    </sheetView>
  </sheetViews>
  <sheetFormatPr defaultColWidth="9" defaultRowHeight="18" x14ac:dyDescent="0.25"/>
  <cols>
    <col min="1" max="1" width="16.7109375" style="90" customWidth="1"/>
    <col min="2" max="2" width="32.28515625" style="90" customWidth="1"/>
    <col min="3" max="3" width="18.42578125" style="90" customWidth="1"/>
    <col min="4" max="4" width="22.42578125" style="90" customWidth="1"/>
    <col min="5" max="16384" width="9" style="90"/>
  </cols>
  <sheetData>
    <row r="1" spans="1:6" s="215" customFormat="1" x14ac:dyDescent="0.25">
      <c r="A1" s="512" t="s">
        <v>0</v>
      </c>
      <c r="B1" s="512"/>
      <c r="C1" s="512"/>
      <c r="D1" s="512"/>
      <c r="E1" s="214"/>
    </row>
    <row r="2" spans="1:6" s="215" customFormat="1" x14ac:dyDescent="0.25">
      <c r="A2" s="512" t="s">
        <v>376</v>
      </c>
      <c r="B2" s="512"/>
      <c r="C2" s="512"/>
      <c r="D2" s="512"/>
      <c r="E2" s="216"/>
      <c r="F2" s="214"/>
    </row>
    <row r="3" spans="1:6" s="215" customFormat="1" x14ac:dyDescent="0.25"/>
    <row r="4" spans="1:6" s="215" customFormat="1" x14ac:dyDescent="0.25"/>
    <row r="5" spans="1:6" s="215" customFormat="1" x14ac:dyDescent="0.25"/>
    <row r="6" spans="1:6" s="215" customFormat="1" x14ac:dyDescent="0.25"/>
    <row r="7" spans="1:6" s="215" customFormat="1" x14ac:dyDescent="0.25">
      <c r="A7" s="217" t="s">
        <v>155</v>
      </c>
      <c r="B7" s="217"/>
      <c r="C7" s="217"/>
      <c r="D7" s="217"/>
    </row>
    <row r="8" spans="1:6" s="215" customFormat="1" ht="55.15" customHeight="1" x14ac:dyDescent="0.25">
      <c r="A8" s="218" t="s">
        <v>2</v>
      </c>
      <c r="B8" s="218" t="s">
        <v>156</v>
      </c>
      <c r="C8" s="219" t="s">
        <v>375</v>
      </c>
      <c r="D8" s="219" t="s">
        <v>157</v>
      </c>
    </row>
    <row r="9" spans="1:6" s="215" customFormat="1" ht="24.2" customHeight="1" x14ac:dyDescent="0.25">
      <c r="A9" s="220" t="s">
        <v>126</v>
      </c>
      <c r="B9" s="221" t="s">
        <v>158</v>
      </c>
      <c r="C9" s="222">
        <f>SUM(C11:C12)</f>
        <v>20070</v>
      </c>
      <c r="D9" s="223" t="s">
        <v>159</v>
      </c>
    </row>
    <row r="10" spans="1:6" x14ac:dyDescent="0.25">
      <c r="A10" s="165"/>
      <c r="B10" s="164"/>
      <c r="C10" s="224"/>
      <c r="D10" s="223"/>
    </row>
    <row r="11" spans="1:6" s="215" customFormat="1" x14ac:dyDescent="0.25">
      <c r="A11" s="220"/>
      <c r="B11" s="223" t="s">
        <v>160</v>
      </c>
      <c r="C11" s="225">
        <f>'8. melléklet Önkormányzat'!C59</f>
        <v>20070</v>
      </c>
      <c r="D11" s="223" t="s">
        <v>159</v>
      </c>
    </row>
    <row r="12" spans="1:6" s="215" customFormat="1" ht="26.25" customHeight="1" x14ac:dyDescent="0.25">
      <c r="A12" s="220"/>
      <c r="B12"/>
      <c r="C12" s="220"/>
      <c r="D12" s="223"/>
    </row>
    <row r="13" spans="1:6" s="215" customFormat="1" x14ac:dyDescent="0.25">
      <c r="A13" s="220" t="s">
        <v>128</v>
      </c>
      <c r="B13" s="221" t="s">
        <v>84</v>
      </c>
      <c r="C13" s="226">
        <f>SUM(C14:C15)</f>
        <v>20000</v>
      </c>
      <c r="D13" s="223" t="s">
        <v>159</v>
      </c>
    </row>
    <row r="14" spans="1:6" s="215" customFormat="1" ht="28.35" customHeight="1" x14ac:dyDescent="0.25">
      <c r="A14" s="220"/>
      <c r="B14" s="227"/>
      <c r="C14" s="228"/>
      <c r="D14" s="223"/>
    </row>
    <row r="15" spans="1:6" s="215" customFormat="1" ht="28.35" customHeight="1" x14ac:dyDescent="0.25">
      <c r="A15" s="220"/>
      <c r="B15" s="227" t="s">
        <v>84</v>
      </c>
      <c r="C15" s="228">
        <f>'8. melléklet Önkormányzat'!C71</f>
        <v>20000</v>
      </c>
      <c r="D15" s="223" t="s">
        <v>159</v>
      </c>
    </row>
    <row r="16" spans="1:6" s="215" customFormat="1" x14ac:dyDescent="0.25">
      <c r="A16" s="223"/>
      <c r="B16" s="221" t="s">
        <v>161</v>
      </c>
      <c r="C16" s="229">
        <f>SUM(C9,C13)</f>
        <v>40070</v>
      </c>
      <c r="D16" s="22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9999999999998" right="0.78749999999999998" top="0.98402777777777772" bottom="0.98402777777777772" header="0.5" footer="0.51180555555555551"/>
  <pageSetup paperSize="9" firstPageNumber="0" orientation="landscape" horizontalDpi="300" verticalDpi="300" r:id="rId1"/>
  <headerFooter alignWithMargins="0">
    <oddHeader>&amp;R 6.melléklet a /2021. (.)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65" zoomScaleNormal="65" zoomScaleSheetLayoutView="50" zoomScalePageLayoutView="70" workbookViewId="0">
      <selection activeCell="J1" sqref="J1"/>
    </sheetView>
  </sheetViews>
  <sheetFormatPr defaultColWidth="9" defaultRowHeight="19.7" customHeight="1" x14ac:dyDescent="0.25"/>
  <cols>
    <col min="1" max="1" width="32.140625" style="90" customWidth="1"/>
    <col min="2" max="2" width="18.42578125" style="90" customWidth="1"/>
    <col min="3" max="3" width="17" style="90" customWidth="1"/>
    <col min="4" max="5" width="18.42578125" style="90" customWidth="1"/>
    <col min="6" max="16384" width="9" style="90"/>
  </cols>
  <sheetData>
    <row r="1" spans="1:12" ht="36" customHeight="1" x14ac:dyDescent="0.25">
      <c r="A1" s="513" t="s">
        <v>377</v>
      </c>
      <c r="B1" s="513"/>
      <c r="C1" s="513"/>
      <c r="D1" s="513"/>
      <c r="E1" s="513"/>
      <c r="F1" s="513"/>
      <c r="G1" s="513"/>
      <c r="H1" s="513"/>
      <c r="I1" s="513"/>
      <c r="J1" s="164"/>
      <c r="K1" s="164"/>
      <c r="L1" s="164"/>
    </row>
    <row r="2" spans="1:12" ht="12.6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</row>
    <row r="3" spans="1:12" ht="57.2" customHeight="1" x14ac:dyDescent="0.25">
      <c r="A3" s="514" t="s">
        <v>162</v>
      </c>
      <c r="B3" s="514"/>
      <c r="C3" s="514"/>
      <c r="D3" s="514"/>
      <c r="E3" s="514"/>
      <c r="F3" s="514"/>
      <c r="G3" s="514"/>
      <c r="H3" s="514"/>
      <c r="I3" s="514"/>
    </row>
    <row r="4" spans="1:12" ht="19.7" customHeight="1" x14ac:dyDescent="0.25">
      <c r="A4" s="164" t="s">
        <v>163</v>
      </c>
      <c r="B4" s="164"/>
      <c r="C4" s="164"/>
      <c r="D4" s="164"/>
      <c r="E4" s="164"/>
      <c r="F4" s="164"/>
      <c r="G4" s="164"/>
      <c r="H4" s="164"/>
      <c r="I4" s="164"/>
    </row>
    <row r="5" spans="1:12" ht="19.7" customHeight="1" x14ac:dyDescent="0.25">
      <c r="A5" s="164" t="s">
        <v>164</v>
      </c>
      <c r="B5" s="164"/>
      <c r="C5" s="164"/>
      <c r="D5" s="164"/>
      <c r="E5" s="164"/>
      <c r="F5" s="164"/>
      <c r="G5" s="164"/>
      <c r="H5" s="164"/>
      <c r="I5" s="164"/>
    </row>
    <row r="6" spans="1:12" ht="19.7" customHeight="1" x14ac:dyDescent="0.25">
      <c r="A6" s="164" t="s">
        <v>165</v>
      </c>
      <c r="B6" s="164"/>
      <c r="C6" s="164"/>
      <c r="D6" s="164"/>
      <c r="E6" s="164"/>
      <c r="F6" s="164"/>
      <c r="G6" s="164"/>
      <c r="H6" s="164"/>
      <c r="I6" s="164"/>
    </row>
    <row r="7" spans="1:12" ht="19.7" customHeight="1" x14ac:dyDescent="0.25">
      <c r="A7" s="164" t="s">
        <v>166</v>
      </c>
      <c r="B7" s="164"/>
      <c r="C7" s="164"/>
      <c r="D7" s="164"/>
      <c r="E7" s="164"/>
      <c r="F7" s="164"/>
      <c r="G7" s="164"/>
      <c r="H7" s="164"/>
      <c r="I7" s="164"/>
    </row>
    <row r="8" spans="1:12" ht="19.7" customHeight="1" x14ac:dyDescent="0.25">
      <c r="A8" s="164"/>
      <c r="B8" s="164"/>
      <c r="C8" s="164"/>
      <c r="D8" s="164"/>
      <c r="E8" s="164"/>
      <c r="F8" s="164"/>
      <c r="G8" s="164"/>
      <c r="H8" s="164"/>
      <c r="I8" s="164"/>
    </row>
    <row r="9" spans="1:12" ht="19.7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</row>
    <row r="10" spans="1:12" ht="19.7" customHeight="1" x14ac:dyDescent="0.25">
      <c r="A10" s="515" t="s">
        <v>167</v>
      </c>
      <c r="B10" s="515"/>
      <c r="C10" s="515"/>
      <c r="D10" s="164"/>
      <c r="E10" s="164"/>
      <c r="F10" s="164"/>
      <c r="G10" s="164"/>
      <c r="H10" s="164"/>
      <c r="I10" s="164"/>
    </row>
    <row r="11" spans="1:12" ht="19.7" customHeight="1" x14ac:dyDescent="0.25">
      <c r="A11" s="164" t="s">
        <v>168</v>
      </c>
      <c r="B11" s="164"/>
      <c r="C11" s="164"/>
      <c r="D11" s="164"/>
      <c r="E11" s="164"/>
      <c r="F11" s="164"/>
      <c r="G11" s="164"/>
      <c r="H11" s="164"/>
      <c r="I11" s="164"/>
    </row>
    <row r="12" spans="1:12" ht="19.7" customHeight="1" x14ac:dyDescent="0.25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12" ht="19.7" customHeight="1" x14ac:dyDescent="0.25">
      <c r="A13" s="181" t="s">
        <v>169</v>
      </c>
      <c r="B13" s="164"/>
      <c r="C13" s="164"/>
      <c r="D13" s="164"/>
      <c r="E13" s="164"/>
      <c r="F13" s="164"/>
      <c r="G13" s="164"/>
      <c r="H13" s="164"/>
      <c r="I13" s="164"/>
    </row>
    <row r="14" spans="1:12" ht="19.7" customHeight="1" x14ac:dyDescent="0.25">
      <c r="A14" s="164"/>
      <c r="B14" s="181"/>
      <c r="C14" s="181"/>
      <c r="D14" s="181"/>
      <c r="E14" s="181" t="s">
        <v>170</v>
      </c>
      <c r="F14" s="164"/>
      <c r="G14" s="164"/>
      <c r="H14" s="164"/>
      <c r="I14" s="164"/>
    </row>
    <row r="15" spans="1:12" ht="19.7" customHeight="1" x14ac:dyDescent="0.25">
      <c r="A15" s="164" t="s">
        <v>171</v>
      </c>
      <c r="B15" s="230"/>
      <c r="C15" s="230">
        <v>0</v>
      </c>
      <c r="D15" s="230"/>
      <c r="E15" s="231">
        <f>SUM(B15:D15)</f>
        <v>0</v>
      </c>
      <c r="F15" s="164"/>
      <c r="G15" s="164"/>
      <c r="H15" s="164"/>
      <c r="I15" s="164"/>
    </row>
    <row r="16" spans="1:12" ht="19.7" customHeight="1" x14ac:dyDescent="0.25">
      <c r="A16" s="164"/>
      <c r="B16" s="164"/>
      <c r="C16" s="232">
        <v>0</v>
      </c>
      <c r="D16" s="232">
        <v>0</v>
      </c>
      <c r="E16" s="231">
        <f>SUM(B16:D16)</f>
        <v>0</v>
      </c>
      <c r="F16" s="164"/>
      <c r="G16" s="164"/>
      <c r="H16" s="164"/>
      <c r="I16" s="164"/>
    </row>
    <row r="17" spans="1:9" ht="19.7" customHeight="1" x14ac:dyDescent="0.25">
      <c r="A17" s="181" t="s">
        <v>172</v>
      </c>
      <c r="B17" s="230"/>
      <c r="C17" s="230"/>
      <c r="D17" s="230"/>
      <c r="E17" s="231">
        <f>SUM(B17:D17)</f>
        <v>0</v>
      </c>
      <c r="F17" s="164"/>
      <c r="G17" s="164"/>
      <c r="H17" s="164"/>
      <c r="I17" s="164"/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93" firstPageNumber="0" orientation="landscape" horizontalDpi="300" verticalDpi="300" r:id="rId1"/>
  <headerFooter alignWithMargins="0">
    <oddHeader>&amp;R7.melléklet a /2021.()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13</vt:i4>
      </vt:variant>
    </vt:vector>
  </HeadingPairs>
  <TitlesOfParts>
    <vt:vector size="38" baseType="lpstr">
      <vt:lpstr>1.melléklet</vt:lpstr>
      <vt:lpstr>1_A melléklet</vt:lpstr>
      <vt:lpstr>1_B_MELLÉKLET</vt:lpstr>
      <vt:lpstr>2. melléklet</vt:lpstr>
      <vt:lpstr>3. melléklet</vt:lpstr>
      <vt:lpstr>4_.melléklet</vt:lpstr>
      <vt:lpstr>5.  melléklet</vt:lpstr>
      <vt:lpstr>6.melléket</vt:lpstr>
      <vt:lpstr>7. melléklet</vt:lpstr>
      <vt:lpstr>8. melléklet Önkormányzat</vt:lpstr>
      <vt:lpstr>9.  melléklet Hivatal</vt:lpstr>
      <vt:lpstr>10. melléklet Isaszegi Héts</vt:lpstr>
      <vt:lpstr>11.  melléklet Isaszegi Bóbi</vt:lpstr>
      <vt:lpstr>12. mell. Isaszegi Humánszol</vt:lpstr>
      <vt:lpstr>13.  mellékletMűvelődési ház</vt:lpstr>
      <vt:lpstr>14. melléklet Könyvtár</vt:lpstr>
      <vt:lpstr>15.melléklet IVÜSZ</vt:lpstr>
      <vt:lpstr>16. melléklet Bölcsőde</vt:lpstr>
      <vt:lpstr>17. melléklet</vt:lpstr>
      <vt:lpstr>18. melléklet</vt:lpstr>
      <vt:lpstr>19.melléklet</vt:lpstr>
      <vt:lpstr>20. melléklet</vt:lpstr>
      <vt:lpstr>21. melléklet</vt:lpstr>
      <vt:lpstr>22.melléklet</vt:lpstr>
      <vt:lpstr>1. függelék</vt:lpstr>
      <vt:lpstr>'1_A melléklet'!Excel_BuiltIn_Print_Area</vt:lpstr>
      <vt:lpstr>'1_B_MELLÉKLET'!Excel_BuiltIn_Print_Area</vt:lpstr>
      <vt:lpstr>'17. melléklet'!Excel_BuiltIn_Print_Area</vt:lpstr>
      <vt:lpstr>'4_.melléklet'!Excel_BuiltIn_Print_Area</vt:lpstr>
      <vt:lpstr>'1.melléklet'!Nyomtatási_terület</vt:lpstr>
      <vt:lpstr>'1_A melléklet'!Nyomtatási_terület</vt:lpstr>
      <vt:lpstr>'1_B_MELLÉKLET'!Nyomtatási_terület</vt:lpstr>
      <vt:lpstr>'12. mell. Isaszegi Humánszol'!Nyomtatási_terület</vt:lpstr>
      <vt:lpstr>'17. melléklet'!Nyomtatási_terület</vt:lpstr>
      <vt:lpstr>'20. melléklet'!Nyomtatási_terület</vt:lpstr>
      <vt:lpstr>'21. melléklet'!Nyomtatási_terület</vt:lpstr>
      <vt:lpstr>'4_.melléklet'!Nyomtatási_terület</vt:lpstr>
      <vt:lpstr>'6.melléket'!Nyomtatási_terület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ASP</cp:lastModifiedBy>
  <cp:lastPrinted>2021-03-05T08:00:56Z</cp:lastPrinted>
  <dcterms:created xsi:type="dcterms:W3CDTF">2020-02-05T15:18:07Z</dcterms:created>
  <dcterms:modified xsi:type="dcterms:W3CDTF">2021-06-21T09:30:52Z</dcterms:modified>
</cp:coreProperties>
</file>