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SP\Desktop\Munka\2021\07 július\"/>
    </mc:Choice>
  </mc:AlternateContent>
  <xr:revisionPtr revIDLastSave="0" documentId="8_{04F58687-3F2A-4807-A141-BCD39D6A079D}" xr6:coauthVersionLast="47" xr6:coauthVersionMax="47" xr10:uidLastSave="{00000000-0000-0000-0000-000000000000}"/>
  <bookViews>
    <workbookView xWindow="-120" yWindow="-120" windowWidth="29040" windowHeight="15840" tabRatio="606"/>
  </bookViews>
  <sheets>
    <sheet name="A melléklet" sheetId="1" r:id="rId1"/>
    <sheet name="A2 melléklet" sheetId="2" r:id="rId2"/>
    <sheet name="1.melléklet" sheetId="3" r:id="rId3"/>
    <sheet name="1_A melléklet" sheetId="4" r:id="rId4"/>
    <sheet name="1_B_MELLÉKLET" sheetId="5" r:id="rId5"/>
    <sheet name="2. melléklet" sheetId="6" r:id="rId6"/>
    <sheet name="3. melléklet" sheetId="7" r:id="rId7"/>
    <sheet name="4_.melléklet" sheetId="8" r:id="rId8"/>
    <sheet name="5.  melléklet" sheetId="9" r:id="rId9"/>
    <sheet name="6.melléket" sheetId="10" r:id="rId10"/>
    <sheet name="7. melléklet" sheetId="11" r:id="rId11"/>
    <sheet name="8. melléklet Önkormányzat" sheetId="12" r:id="rId12"/>
    <sheet name="9.  melléklet Hivatal" sheetId="13" r:id="rId13"/>
    <sheet name="10. melléklet Isaszegi Héts" sheetId="14" r:id="rId14"/>
    <sheet name="11.  melléklet Isaszegi Bóbi" sheetId="15" r:id="rId15"/>
    <sheet name="12. mell. Isaszegi Humánszol" sheetId="16" r:id="rId16"/>
    <sheet name="13.  mellékletMűvelődési ház" sheetId="17" r:id="rId17"/>
    <sheet name="14. melléklet Könyvtár" sheetId="18" r:id="rId18"/>
    <sheet name="15.melléklet IVÜSZ" sheetId="19" r:id="rId19"/>
    <sheet name="16. melléklet Bölcsőde" sheetId="22" r:id="rId20"/>
    <sheet name="17. melléklet" sheetId="20" r:id="rId21"/>
    <sheet name="18. melléklet" sheetId="21" r:id="rId22"/>
  </sheets>
  <externalReferences>
    <externalReference r:id="rId23"/>
  </externalReferences>
  <definedNames>
    <definedName name="Excel_BuiltIn_Print_Area" localSheetId="2">'1.melléklet'!$A$2:$F$81</definedName>
    <definedName name="Excel_BuiltIn_Print_Area" localSheetId="3">'1_A melléklet'!$A$1:$G$60</definedName>
    <definedName name="Excel_BuiltIn_Print_Area" localSheetId="4">'1_B_MELLÉKLET'!$A$1:$G$42</definedName>
    <definedName name="Excel_BuiltIn_Print_Area" localSheetId="20">'17. melléklet'!$A$1:$E$24</definedName>
    <definedName name="Excel_BuiltIn_Print_Area" localSheetId="7">'4_.melléklet'!$A$1:$M$41</definedName>
    <definedName name="Excel_BuiltIn_Print_Area" localSheetId="9">'6.melléket'!$A$2:$J$20</definedName>
    <definedName name="Excel_BuiltIn_Print_Area" localSheetId="0">'A melléklet'!$A$1:$E$68</definedName>
    <definedName name="_xlnm.Print_Area" localSheetId="2">'1.melléklet'!$A$2:$F$81</definedName>
    <definedName name="_xlnm.Print_Area" localSheetId="3">'1_A melléklet'!$A$1:$F$60</definedName>
    <definedName name="_xlnm.Print_Area" localSheetId="4">'1_B_MELLÉKLET'!$A$1:$F$42</definedName>
    <definedName name="_xlnm.Print_Area" localSheetId="20">'17. melléklet'!$A$1:$E$24</definedName>
    <definedName name="_xlnm.Print_Area" localSheetId="7">'4_.melléklet'!$A$1:$I$35</definedName>
    <definedName name="_xlnm.Print_Area" localSheetId="9">'6.melléket'!$A$2:$G$17</definedName>
    <definedName name="_xlnm.Print_Area" localSheetId="0">'A melléklet'!$A$1:$E$68</definedName>
  </definedNames>
  <calcPr calcId="181029"/>
</workbook>
</file>

<file path=xl/calcChain.xml><?xml version="1.0" encoding="utf-8"?>
<calcChain xmlns="http://schemas.openxmlformats.org/spreadsheetml/2006/main">
  <c r="I11" i="8" l="1"/>
  <c r="H11" i="8"/>
  <c r="I16" i="8"/>
  <c r="F72" i="2"/>
  <c r="F58" i="1"/>
  <c r="D59" i="12"/>
  <c r="E31" i="2"/>
  <c r="E54" i="1"/>
  <c r="E24" i="2"/>
  <c r="E54" i="12"/>
  <c r="D54" i="12"/>
  <c r="E12" i="12"/>
  <c r="E13" i="1"/>
  <c r="C32" i="6"/>
  <c r="C29" i="6"/>
  <c r="C47" i="6"/>
  <c r="C39" i="6"/>
  <c r="C40" i="6"/>
  <c r="E19" i="4"/>
  <c r="D14" i="5"/>
  <c r="E14" i="5"/>
  <c r="F14" i="5"/>
  <c r="C14" i="5"/>
  <c r="E18" i="5"/>
  <c r="D16" i="5"/>
  <c r="D44" i="12"/>
  <c r="F44" i="12"/>
  <c r="E8" i="4"/>
  <c r="E10" i="4"/>
  <c r="E11" i="4"/>
  <c r="E7" i="4"/>
  <c r="F7" i="4"/>
  <c r="C7" i="6"/>
  <c r="G15" i="5"/>
  <c r="D42" i="3"/>
  <c r="F42" i="3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3" i="8"/>
  <c r="F34" i="8"/>
  <c r="E52" i="3"/>
  <c r="E42" i="4"/>
  <c r="F42" i="4"/>
  <c r="F8" i="6"/>
  <c r="E51" i="3"/>
  <c r="E52" i="16"/>
  <c r="F52" i="16"/>
  <c r="E51" i="16"/>
  <c r="F51" i="16"/>
  <c r="E44" i="2"/>
  <c r="E53" i="3"/>
  <c r="E43" i="4"/>
  <c r="D44" i="2"/>
  <c r="D77" i="12"/>
  <c r="D11" i="8"/>
  <c r="E11" i="8"/>
  <c r="E67" i="12"/>
  <c r="C11" i="8"/>
  <c r="E57" i="2"/>
  <c r="D53" i="19"/>
  <c r="E72" i="2"/>
  <c r="E64" i="2"/>
  <c r="E17" i="2"/>
  <c r="D72" i="2"/>
  <c r="D64" i="2"/>
  <c r="D57" i="2"/>
  <c r="D17" i="2"/>
  <c r="C31" i="4"/>
  <c r="C79" i="3"/>
  <c r="C48" i="6"/>
  <c r="F19" i="6"/>
  <c r="F18" i="6"/>
  <c r="G28" i="8"/>
  <c r="H28" i="8"/>
  <c r="I28" i="8"/>
  <c r="I30" i="8"/>
  <c r="I35" i="8"/>
  <c r="C28" i="8"/>
  <c r="C30" i="8"/>
  <c r="C35" i="8"/>
  <c r="F4" i="8"/>
  <c r="E23" i="20"/>
  <c r="D23" i="20"/>
  <c r="C23" i="20"/>
  <c r="C24" i="20"/>
  <c r="D22" i="20"/>
  <c r="D21" i="20"/>
  <c r="B20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24" i="20"/>
  <c r="D7" i="20"/>
  <c r="C85" i="22"/>
  <c r="C86" i="22"/>
  <c r="A92" i="19"/>
  <c r="C86" i="16"/>
  <c r="C85" i="16"/>
  <c r="F80" i="22"/>
  <c r="F79" i="22"/>
  <c r="F78" i="22"/>
  <c r="F76" i="22"/>
  <c r="F75" i="22"/>
  <c r="C74" i="22"/>
  <c r="F74" i="22"/>
  <c r="F73" i="22"/>
  <c r="F71" i="22"/>
  <c r="F70" i="22"/>
  <c r="F69" i="22"/>
  <c r="F68" i="22"/>
  <c r="F67" i="22"/>
  <c r="F66" i="22"/>
  <c r="F65" i="22"/>
  <c r="F64" i="22"/>
  <c r="F63" i="22"/>
  <c r="E62" i="22"/>
  <c r="D62" i="22"/>
  <c r="C62" i="22"/>
  <c r="F61" i="22"/>
  <c r="F60" i="22"/>
  <c r="F59" i="22"/>
  <c r="F58" i="22"/>
  <c r="C57" i="22"/>
  <c r="F57" i="22"/>
  <c r="F56" i="22"/>
  <c r="F55" i="22"/>
  <c r="F54" i="22"/>
  <c r="F53" i="22"/>
  <c r="F52" i="22"/>
  <c r="F51" i="22"/>
  <c r="E50" i="22"/>
  <c r="E72" i="22"/>
  <c r="F72" i="22"/>
  <c r="D50" i="22"/>
  <c r="C50" i="22"/>
  <c r="F44" i="22"/>
  <c r="F43" i="22"/>
  <c r="F40" i="22"/>
  <c r="F39" i="22"/>
  <c r="C38" i="22"/>
  <c r="F38" i="22"/>
  <c r="F37" i="22"/>
  <c r="C36" i="22"/>
  <c r="F36" i="22"/>
  <c r="F35" i="22"/>
  <c r="F34" i="22"/>
  <c r="E33" i="22"/>
  <c r="D33" i="22"/>
  <c r="F33" i="22"/>
  <c r="C33" i="22"/>
  <c r="F32" i="22"/>
  <c r="F31" i="22"/>
  <c r="F30" i="22"/>
  <c r="F29" i="22"/>
  <c r="F28" i="22"/>
  <c r="E27" i="22"/>
  <c r="D27" i="22"/>
  <c r="C27" i="22"/>
  <c r="F26" i="22"/>
  <c r="F25" i="22"/>
  <c r="F24" i="22"/>
  <c r="F23" i="22"/>
  <c r="E22" i="22"/>
  <c r="F22" i="22"/>
  <c r="D22" i="22"/>
  <c r="C22" i="22"/>
  <c r="F21" i="22"/>
  <c r="E20" i="22"/>
  <c r="D20" i="22"/>
  <c r="C20" i="22"/>
  <c r="F19" i="22"/>
  <c r="F18" i="22"/>
  <c r="F17" i="22"/>
  <c r="F16" i="22"/>
  <c r="E15" i="22"/>
  <c r="D15" i="22"/>
  <c r="C15" i="22"/>
  <c r="F14" i="22"/>
  <c r="F13" i="22"/>
  <c r="F12" i="22"/>
  <c r="F11" i="22"/>
  <c r="F10" i="22"/>
  <c r="F9" i="22"/>
  <c r="E8" i="22"/>
  <c r="D8" i="22"/>
  <c r="C8" i="22"/>
  <c r="C41" i="22"/>
  <c r="C86" i="15"/>
  <c r="C97" i="12"/>
  <c r="C93" i="12"/>
  <c r="C67" i="12"/>
  <c r="C66" i="3"/>
  <c r="C64" i="12"/>
  <c r="C63" i="3"/>
  <c r="C63" i="12"/>
  <c r="C44" i="12"/>
  <c r="C32" i="4"/>
  <c r="C43" i="12"/>
  <c r="C40" i="3"/>
  <c r="F40" i="3"/>
  <c r="C45" i="12"/>
  <c r="F45" i="12"/>
  <c r="E44" i="12"/>
  <c r="E41" i="3"/>
  <c r="E32" i="4"/>
  <c r="C7" i="3"/>
  <c r="E7" i="3"/>
  <c r="F7" i="3"/>
  <c r="C8" i="3"/>
  <c r="E8" i="3"/>
  <c r="F8" i="3"/>
  <c r="C9" i="3"/>
  <c r="E9" i="3"/>
  <c r="F9" i="3"/>
  <c r="F6" i="3"/>
  <c r="C10" i="3"/>
  <c r="E10" i="3"/>
  <c r="F10" i="3"/>
  <c r="C11" i="3"/>
  <c r="D11" i="3"/>
  <c r="E11" i="3"/>
  <c r="F11" i="3"/>
  <c r="C12" i="3"/>
  <c r="D12" i="3"/>
  <c r="D6" i="3"/>
  <c r="E12" i="3"/>
  <c r="C14" i="3"/>
  <c r="C13" i="3"/>
  <c r="D14" i="3"/>
  <c r="E14" i="3"/>
  <c r="E13" i="3"/>
  <c r="C15" i="3"/>
  <c r="F15" i="3"/>
  <c r="D15" i="3"/>
  <c r="E15" i="3"/>
  <c r="E15" i="4"/>
  <c r="F15" i="4"/>
  <c r="C16" i="3"/>
  <c r="D16" i="3"/>
  <c r="E16" i="3"/>
  <c r="F16" i="3"/>
  <c r="C17" i="3"/>
  <c r="D17" i="3"/>
  <c r="E17" i="3"/>
  <c r="F17" i="3"/>
  <c r="C19" i="3"/>
  <c r="F19" i="3"/>
  <c r="F18" i="3"/>
  <c r="D19" i="3"/>
  <c r="D18" i="3"/>
  <c r="E19" i="3"/>
  <c r="E18" i="3"/>
  <c r="C21" i="3"/>
  <c r="D21" i="3"/>
  <c r="D20" i="3"/>
  <c r="E21" i="3"/>
  <c r="C22" i="3"/>
  <c r="D22" i="3"/>
  <c r="E22" i="3"/>
  <c r="F22" i="3"/>
  <c r="C23" i="3"/>
  <c r="F23" i="3"/>
  <c r="D23" i="3"/>
  <c r="E23" i="3"/>
  <c r="E21" i="4"/>
  <c r="C24" i="3"/>
  <c r="D24" i="3"/>
  <c r="D22" i="4"/>
  <c r="F22" i="4"/>
  <c r="E24" i="3"/>
  <c r="E22" i="4"/>
  <c r="C26" i="3"/>
  <c r="C24" i="4"/>
  <c r="D26" i="3"/>
  <c r="C27" i="3"/>
  <c r="D27" i="3"/>
  <c r="E27" i="3"/>
  <c r="C28" i="3"/>
  <c r="D28" i="3"/>
  <c r="E28" i="3"/>
  <c r="E26" i="4"/>
  <c r="C29" i="3"/>
  <c r="D29" i="3"/>
  <c r="F29" i="3"/>
  <c r="E29" i="3"/>
  <c r="C30" i="3"/>
  <c r="F30" i="3"/>
  <c r="D30" i="3"/>
  <c r="D28" i="4"/>
  <c r="E30" i="3"/>
  <c r="C32" i="3"/>
  <c r="C31" i="3"/>
  <c r="D32" i="3"/>
  <c r="E32" i="3"/>
  <c r="E31" i="3"/>
  <c r="E8" i="5"/>
  <c r="C33" i="3"/>
  <c r="F33" i="3"/>
  <c r="D33" i="3"/>
  <c r="D31" i="3"/>
  <c r="D8" i="5"/>
  <c r="C35" i="3"/>
  <c r="D35" i="3"/>
  <c r="D34" i="3"/>
  <c r="D29" i="4"/>
  <c r="E35" i="3"/>
  <c r="E34" i="3"/>
  <c r="E29" i="4"/>
  <c r="C37" i="3"/>
  <c r="C36" i="3"/>
  <c r="C11" i="5"/>
  <c r="F11" i="5"/>
  <c r="D37" i="3"/>
  <c r="D36" i="3"/>
  <c r="D11" i="5"/>
  <c r="E37" i="3"/>
  <c r="E36" i="3"/>
  <c r="C38" i="3"/>
  <c r="C13" i="5"/>
  <c r="F13" i="5"/>
  <c r="C46" i="6"/>
  <c r="D38" i="3"/>
  <c r="E38" i="3"/>
  <c r="E11" i="5"/>
  <c r="E40" i="3"/>
  <c r="E42" i="3"/>
  <c r="C51" i="3"/>
  <c r="C41" i="4"/>
  <c r="D51" i="3"/>
  <c r="C52" i="3"/>
  <c r="C42" i="4"/>
  <c r="D52" i="3"/>
  <c r="D42" i="4"/>
  <c r="C53" i="3"/>
  <c r="C43" i="4"/>
  <c r="C54" i="3"/>
  <c r="D54" i="3"/>
  <c r="D44" i="4"/>
  <c r="E54" i="3"/>
  <c r="E44" i="4"/>
  <c r="C55" i="3"/>
  <c r="D55" i="3"/>
  <c r="D45" i="4"/>
  <c r="E55" i="3"/>
  <c r="C56" i="3"/>
  <c r="C46" i="4"/>
  <c r="D56" i="3"/>
  <c r="D46" i="4"/>
  <c r="E56" i="3"/>
  <c r="C58" i="3"/>
  <c r="C59" i="3"/>
  <c r="C49" i="4"/>
  <c r="F49" i="4"/>
  <c r="F15" i="6"/>
  <c r="D59" i="3"/>
  <c r="D49" i="4"/>
  <c r="E59" i="3"/>
  <c r="C60" i="3"/>
  <c r="C50" i="4"/>
  <c r="D60" i="3"/>
  <c r="D50" i="4"/>
  <c r="E60" i="3"/>
  <c r="C61" i="3"/>
  <c r="D61" i="3"/>
  <c r="E61" i="3"/>
  <c r="D63" i="3"/>
  <c r="D25" i="5"/>
  <c r="C64" i="3"/>
  <c r="F64" i="3"/>
  <c r="F26" i="5"/>
  <c r="C26" i="5"/>
  <c r="F41" i="6"/>
  <c r="D64" i="3"/>
  <c r="D26" i="5"/>
  <c r="E64" i="3"/>
  <c r="E26" i="5"/>
  <c r="C65" i="3"/>
  <c r="D65" i="3"/>
  <c r="E65" i="3"/>
  <c r="E27" i="5"/>
  <c r="D66" i="3"/>
  <c r="D28" i="5"/>
  <c r="D67" i="3"/>
  <c r="F67" i="3"/>
  <c r="F29" i="5"/>
  <c r="C68" i="3"/>
  <c r="D68" i="3"/>
  <c r="E68" i="3"/>
  <c r="E30" i="5"/>
  <c r="C69" i="3"/>
  <c r="D69" i="3"/>
  <c r="E69" i="3"/>
  <c r="E31" i="5"/>
  <c r="C71" i="3"/>
  <c r="D71" i="3"/>
  <c r="E71" i="3"/>
  <c r="C73" i="3"/>
  <c r="F73" i="3"/>
  <c r="D73" i="3"/>
  <c r="E73" i="3"/>
  <c r="C75" i="3"/>
  <c r="D75" i="3"/>
  <c r="E75" i="3"/>
  <c r="F75" i="3"/>
  <c r="D79" i="3"/>
  <c r="C80" i="3"/>
  <c r="D80" i="3"/>
  <c r="E80" i="3"/>
  <c r="C7" i="4"/>
  <c r="D7" i="4"/>
  <c r="D6" i="4"/>
  <c r="C8" i="4"/>
  <c r="D8" i="4"/>
  <c r="C9" i="4"/>
  <c r="D9" i="4"/>
  <c r="C10" i="4"/>
  <c r="D10" i="4"/>
  <c r="C11" i="4"/>
  <c r="D11" i="4"/>
  <c r="C12" i="4"/>
  <c r="E12" i="4"/>
  <c r="C14" i="4"/>
  <c r="D14" i="4"/>
  <c r="C15" i="4"/>
  <c r="D15" i="4"/>
  <c r="C16" i="4"/>
  <c r="D16" i="4"/>
  <c r="F16" i="4"/>
  <c r="E16" i="4"/>
  <c r="C17" i="4"/>
  <c r="C13" i="4"/>
  <c r="D17" i="4"/>
  <c r="F17" i="4"/>
  <c r="E17" i="4"/>
  <c r="D20" i="4"/>
  <c r="D18" i="4"/>
  <c r="D21" i="4"/>
  <c r="D25" i="4"/>
  <c r="E25" i="4"/>
  <c r="D26" i="4"/>
  <c r="E27" i="4"/>
  <c r="D31" i="4"/>
  <c r="E45" i="4"/>
  <c r="E46" i="4"/>
  <c r="E49" i="4"/>
  <c r="C51" i="4"/>
  <c r="F51" i="4"/>
  <c r="D51" i="4"/>
  <c r="E51" i="4"/>
  <c r="C52" i="4"/>
  <c r="D52" i="4"/>
  <c r="E52" i="4"/>
  <c r="F53" i="4"/>
  <c r="F52" i="4"/>
  <c r="C56" i="4"/>
  <c r="C6" i="5"/>
  <c r="E6" i="5"/>
  <c r="D9" i="5"/>
  <c r="E9" i="5"/>
  <c r="F10" i="5"/>
  <c r="D12" i="5"/>
  <c r="D13" i="5"/>
  <c r="F15" i="5"/>
  <c r="D17" i="5"/>
  <c r="D18" i="5"/>
  <c r="E17" i="5"/>
  <c r="C27" i="5"/>
  <c r="F42" i="6"/>
  <c r="C29" i="5"/>
  <c r="F44" i="6"/>
  <c r="E29" i="5"/>
  <c r="D30" i="5"/>
  <c r="D31" i="5"/>
  <c r="C33" i="5"/>
  <c r="D33" i="5"/>
  <c r="E33" i="5"/>
  <c r="C34" i="5"/>
  <c r="D34" i="5"/>
  <c r="E34" i="5"/>
  <c r="F35" i="5"/>
  <c r="F49" i="6"/>
  <c r="C38" i="5"/>
  <c r="C40" i="5"/>
  <c r="C8" i="14"/>
  <c r="D8" i="14"/>
  <c r="E8" i="14"/>
  <c r="F9" i="14"/>
  <c r="F10" i="14"/>
  <c r="F11" i="14"/>
  <c r="F12" i="14"/>
  <c r="F13" i="14"/>
  <c r="F14" i="14"/>
  <c r="C15" i="14"/>
  <c r="D15" i="14"/>
  <c r="E15" i="14"/>
  <c r="F16" i="14"/>
  <c r="F17" i="14"/>
  <c r="F18" i="14"/>
  <c r="F19" i="14"/>
  <c r="C20" i="14"/>
  <c r="D20" i="14"/>
  <c r="F20" i="14"/>
  <c r="E20" i="14"/>
  <c r="F21" i="14"/>
  <c r="C22" i="14"/>
  <c r="F22" i="14"/>
  <c r="D22" i="14"/>
  <c r="E22" i="14"/>
  <c r="F23" i="14"/>
  <c r="F24" i="14"/>
  <c r="F25" i="14"/>
  <c r="F26" i="14"/>
  <c r="C27" i="14"/>
  <c r="D27" i="14"/>
  <c r="E27" i="14"/>
  <c r="F28" i="14"/>
  <c r="F29" i="14"/>
  <c r="F30" i="14"/>
  <c r="F31" i="14"/>
  <c r="F32" i="14"/>
  <c r="C33" i="14"/>
  <c r="F33" i="14"/>
  <c r="F34" i="14"/>
  <c r="F35" i="14"/>
  <c r="C36" i="14"/>
  <c r="F36" i="14"/>
  <c r="D36" i="14"/>
  <c r="E36" i="14"/>
  <c r="F37" i="14"/>
  <c r="C38" i="14"/>
  <c r="F38" i="14"/>
  <c r="D38" i="14"/>
  <c r="E38" i="14"/>
  <c r="F39" i="14"/>
  <c r="F40" i="14"/>
  <c r="F43" i="14"/>
  <c r="F44" i="14"/>
  <c r="D50" i="14"/>
  <c r="E50" i="14"/>
  <c r="E72" i="14"/>
  <c r="F72" i="14"/>
  <c r="F51" i="14"/>
  <c r="F52" i="14"/>
  <c r="F53" i="14"/>
  <c r="F54" i="14"/>
  <c r="F55" i="14"/>
  <c r="F56" i="14"/>
  <c r="C57" i="14"/>
  <c r="C50" i="14"/>
  <c r="C72" i="14"/>
  <c r="F57" i="14"/>
  <c r="F58" i="14"/>
  <c r="F59" i="14"/>
  <c r="F60" i="14"/>
  <c r="F61" i="14"/>
  <c r="C62" i="14"/>
  <c r="D62" i="14"/>
  <c r="D72" i="14"/>
  <c r="E62" i="14"/>
  <c r="F62" i="14"/>
  <c r="F63" i="14"/>
  <c r="F64" i="14"/>
  <c r="F65" i="14"/>
  <c r="F66" i="14"/>
  <c r="F67" i="14"/>
  <c r="F68" i="14"/>
  <c r="F69" i="14"/>
  <c r="F70" i="14"/>
  <c r="F71" i="14"/>
  <c r="F73" i="14"/>
  <c r="C74" i="14"/>
  <c r="F74" i="14"/>
  <c r="F75" i="14"/>
  <c r="F76" i="14"/>
  <c r="F78" i="14"/>
  <c r="F79" i="14"/>
  <c r="F80" i="14"/>
  <c r="C8" i="15"/>
  <c r="D8" i="15"/>
  <c r="E8" i="15"/>
  <c r="F9" i="15"/>
  <c r="F10" i="15"/>
  <c r="F11" i="15"/>
  <c r="F12" i="15"/>
  <c r="F13" i="15"/>
  <c r="F14" i="15"/>
  <c r="C15" i="15"/>
  <c r="D15" i="15"/>
  <c r="E15" i="15"/>
  <c r="F15" i="15"/>
  <c r="F16" i="15"/>
  <c r="F17" i="15"/>
  <c r="F18" i="15"/>
  <c r="F19" i="15"/>
  <c r="C20" i="15"/>
  <c r="D20" i="15"/>
  <c r="E20" i="15"/>
  <c r="F20" i="15"/>
  <c r="F21" i="15"/>
  <c r="C22" i="15"/>
  <c r="D22" i="15"/>
  <c r="E22" i="15"/>
  <c r="F22" i="15"/>
  <c r="F23" i="15"/>
  <c r="F24" i="15"/>
  <c r="F25" i="15"/>
  <c r="F26" i="15"/>
  <c r="C27" i="15"/>
  <c r="D27" i="15"/>
  <c r="E27" i="15"/>
  <c r="F27" i="15"/>
  <c r="F28" i="15"/>
  <c r="F29" i="15"/>
  <c r="F30" i="15"/>
  <c r="F31" i="15"/>
  <c r="F32" i="15"/>
  <c r="C33" i="15"/>
  <c r="D33" i="15"/>
  <c r="E33" i="15"/>
  <c r="F34" i="15"/>
  <c r="F35" i="15"/>
  <c r="C36" i="15"/>
  <c r="F36" i="15"/>
  <c r="D36" i="15"/>
  <c r="E36" i="15"/>
  <c r="F37" i="15"/>
  <c r="C38" i="15"/>
  <c r="D38" i="15"/>
  <c r="F38" i="15"/>
  <c r="E38" i="15"/>
  <c r="F39" i="15"/>
  <c r="F40" i="15"/>
  <c r="F43" i="15"/>
  <c r="F44" i="15"/>
  <c r="D50" i="15"/>
  <c r="E50" i="15"/>
  <c r="E72" i="15"/>
  <c r="F72" i="15"/>
  <c r="F51" i="15"/>
  <c r="F52" i="15"/>
  <c r="F53" i="15"/>
  <c r="F54" i="15"/>
  <c r="F55" i="15"/>
  <c r="F56" i="15"/>
  <c r="C57" i="15"/>
  <c r="F58" i="15"/>
  <c r="F59" i="15"/>
  <c r="F60" i="15"/>
  <c r="F61" i="15"/>
  <c r="C62" i="15"/>
  <c r="D62" i="15"/>
  <c r="E62" i="15"/>
  <c r="F63" i="15"/>
  <c r="F64" i="15"/>
  <c r="F65" i="15"/>
  <c r="F66" i="15"/>
  <c r="F67" i="15"/>
  <c r="F68" i="15"/>
  <c r="F69" i="15"/>
  <c r="F70" i="15"/>
  <c r="F71" i="15"/>
  <c r="F73" i="15"/>
  <c r="C74" i="15"/>
  <c r="F74" i="15"/>
  <c r="F75" i="15"/>
  <c r="F76" i="15"/>
  <c r="F78" i="15"/>
  <c r="F79" i="15"/>
  <c r="F80" i="15"/>
  <c r="C88" i="15"/>
  <c r="C8" i="16"/>
  <c r="F8" i="16"/>
  <c r="D8" i="16"/>
  <c r="E8" i="16"/>
  <c r="F9" i="16"/>
  <c r="F10" i="16"/>
  <c r="F11" i="16"/>
  <c r="F12" i="16"/>
  <c r="F13" i="16"/>
  <c r="F14" i="16"/>
  <c r="C15" i="16"/>
  <c r="F15" i="16"/>
  <c r="D15" i="16"/>
  <c r="E15" i="16"/>
  <c r="F16" i="16"/>
  <c r="F17" i="16"/>
  <c r="F18" i="16"/>
  <c r="F19" i="16"/>
  <c r="C20" i="16"/>
  <c r="D20" i="16"/>
  <c r="F20" i="16"/>
  <c r="E20" i="16"/>
  <c r="F21" i="16"/>
  <c r="C22" i="16"/>
  <c r="D22" i="16"/>
  <c r="E22" i="16"/>
  <c r="F23" i="16"/>
  <c r="F24" i="16"/>
  <c r="F25" i="16"/>
  <c r="F26" i="16"/>
  <c r="C27" i="16"/>
  <c r="D27" i="16"/>
  <c r="F27" i="16"/>
  <c r="E27" i="16"/>
  <c r="F28" i="16"/>
  <c r="F29" i="16"/>
  <c r="F30" i="16"/>
  <c r="F31" i="16"/>
  <c r="F32" i="16"/>
  <c r="C33" i="16"/>
  <c r="D33" i="16"/>
  <c r="E33" i="16"/>
  <c r="F33" i="16"/>
  <c r="F34" i="16"/>
  <c r="F35" i="16"/>
  <c r="C36" i="16"/>
  <c r="F36" i="16"/>
  <c r="F37" i="16"/>
  <c r="C38" i="16"/>
  <c r="F38" i="16"/>
  <c r="F39" i="16"/>
  <c r="F40" i="16"/>
  <c r="F43" i="16"/>
  <c r="F44" i="16"/>
  <c r="D50" i="16"/>
  <c r="D77" i="16"/>
  <c r="E50" i="16"/>
  <c r="E72" i="16"/>
  <c r="F72" i="16"/>
  <c r="F53" i="16"/>
  <c r="F54" i="16"/>
  <c r="F55" i="16"/>
  <c r="F56" i="16"/>
  <c r="C57" i="16"/>
  <c r="C50" i="16"/>
  <c r="F57" i="16"/>
  <c r="F58" i="16"/>
  <c r="F59" i="16"/>
  <c r="F60" i="16"/>
  <c r="F61" i="16"/>
  <c r="C62" i="16"/>
  <c r="F62" i="16"/>
  <c r="D62" i="16"/>
  <c r="E62" i="16"/>
  <c r="F63" i="16"/>
  <c r="F64" i="16"/>
  <c r="F65" i="16"/>
  <c r="F66" i="16"/>
  <c r="F67" i="16"/>
  <c r="F68" i="16"/>
  <c r="F69" i="16"/>
  <c r="F70" i="16"/>
  <c r="F71" i="16"/>
  <c r="F73" i="16"/>
  <c r="C74" i="16"/>
  <c r="F74" i="16"/>
  <c r="F75" i="16"/>
  <c r="F76" i="16"/>
  <c r="F78" i="16"/>
  <c r="F79" i="16"/>
  <c r="F80" i="16"/>
  <c r="C8" i="17"/>
  <c r="D8" i="17"/>
  <c r="E8" i="17"/>
  <c r="F9" i="17"/>
  <c r="F10" i="17"/>
  <c r="F11" i="17"/>
  <c r="F12" i="17"/>
  <c r="F13" i="17"/>
  <c r="F14" i="17"/>
  <c r="C15" i="17"/>
  <c r="D15" i="17"/>
  <c r="E15" i="17"/>
  <c r="F16" i="17"/>
  <c r="F17" i="17"/>
  <c r="F18" i="17"/>
  <c r="F19" i="17"/>
  <c r="C20" i="17"/>
  <c r="D20" i="17"/>
  <c r="E20" i="17"/>
  <c r="F21" i="17"/>
  <c r="C22" i="17"/>
  <c r="D22" i="17"/>
  <c r="E22" i="17"/>
  <c r="F23" i="17"/>
  <c r="F24" i="17"/>
  <c r="F25" i="17"/>
  <c r="F26" i="17"/>
  <c r="C27" i="17"/>
  <c r="F27" i="17"/>
  <c r="D27" i="17"/>
  <c r="E27" i="17"/>
  <c r="F28" i="17"/>
  <c r="F29" i="17"/>
  <c r="F30" i="17"/>
  <c r="F31" i="17"/>
  <c r="F32" i="17"/>
  <c r="C33" i="17"/>
  <c r="F33" i="17"/>
  <c r="D33" i="17"/>
  <c r="E33" i="17"/>
  <c r="F34" i="17"/>
  <c r="F35" i="17"/>
  <c r="C36" i="17"/>
  <c r="D36" i="17"/>
  <c r="E36" i="17"/>
  <c r="F37" i="17"/>
  <c r="C38" i="17"/>
  <c r="D38" i="17"/>
  <c r="D41" i="17"/>
  <c r="E38" i="17"/>
  <c r="F39" i="17"/>
  <c r="F40" i="17"/>
  <c r="F43" i="17"/>
  <c r="F44" i="17"/>
  <c r="D50" i="17"/>
  <c r="E50" i="17"/>
  <c r="E72" i="17"/>
  <c r="F51" i="17"/>
  <c r="F52" i="17"/>
  <c r="F53" i="17"/>
  <c r="F54" i="17"/>
  <c r="F55" i="17"/>
  <c r="F56" i="17"/>
  <c r="C57" i="17"/>
  <c r="F58" i="17"/>
  <c r="F59" i="17"/>
  <c r="F60" i="17"/>
  <c r="F61" i="17"/>
  <c r="C62" i="17"/>
  <c r="D62" i="17"/>
  <c r="E62" i="17"/>
  <c r="E77" i="17"/>
  <c r="F63" i="17"/>
  <c r="F64" i="17"/>
  <c r="F65" i="17"/>
  <c r="F66" i="17"/>
  <c r="F67" i="17"/>
  <c r="F68" i="17"/>
  <c r="F69" i="17"/>
  <c r="F70" i="17"/>
  <c r="F71" i="17"/>
  <c r="F73" i="17"/>
  <c r="C74" i="17"/>
  <c r="D74" i="17"/>
  <c r="F74" i="17"/>
  <c r="E74" i="17"/>
  <c r="F75" i="17"/>
  <c r="F76" i="17"/>
  <c r="F78" i="17"/>
  <c r="F79" i="17"/>
  <c r="F80" i="17"/>
  <c r="C87" i="17"/>
  <c r="C8" i="18"/>
  <c r="F8" i="18"/>
  <c r="D8" i="18"/>
  <c r="E8" i="18"/>
  <c r="F9" i="18"/>
  <c r="F10" i="18"/>
  <c r="F11" i="18"/>
  <c r="F12" i="18"/>
  <c r="F13" i="18"/>
  <c r="F14" i="18"/>
  <c r="C15" i="18"/>
  <c r="D15" i="18"/>
  <c r="E15" i="18"/>
  <c r="F16" i="18"/>
  <c r="F17" i="18"/>
  <c r="F18" i="18"/>
  <c r="F19" i="18"/>
  <c r="C20" i="18"/>
  <c r="D20" i="18"/>
  <c r="E20" i="18"/>
  <c r="F21" i="18"/>
  <c r="C22" i="18"/>
  <c r="D22" i="18"/>
  <c r="E22" i="18"/>
  <c r="F23" i="18"/>
  <c r="F24" i="18"/>
  <c r="F25" i="18"/>
  <c r="F26" i="18"/>
  <c r="C27" i="18"/>
  <c r="D27" i="18"/>
  <c r="E27" i="18"/>
  <c r="F28" i="18"/>
  <c r="F29" i="18"/>
  <c r="F30" i="18"/>
  <c r="F31" i="18"/>
  <c r="F32" i="18"/>
  <c r="C33" i="18"/>
  <c r="D33" i="18"/>
  <c r="E33" i="18"/>
  <c r="F34" i="18"/>
  <c r="F35" i="18"/>
  <c r="C36" i="18"/>
  <c r="D36" i="18"/>
  <c r="E36" i="18"/>
  <c r="F37" i="18"/>
  <c r="D38" i="18"/>
  <c r="F38" i="18"/>
  <c r="F39" i="18"/>
  <c r="F40" i="18"/>
  <c r="F43" i="18"/>
  <c r="F44" i="18"/>
  <c r="D50" i="18"/>
  <c r="F50" i="18"/>
  <c r="E50" i="18"/>
  <c r="F51" i="18"/>
  <c r="F52" i="18"/>
  <c r="F53" i="18"/>
  <c r="F54" i="18"/>
  <c r="F55" i="18"/>
  <c r="F56" i="18"/>
  <c r="C57" i="18"/>
  <c r="F58" i="18"/>
  <c r="F59" i="18"/>
  <c r="F60" i="18"/>
  <c r="F61" i="18"/>
  <c r="C62" i="18"/>
  <c r="D62" i="18"/>
  <c r="E62" i="18"/>
  <c r="E72" i="18"/>
  <c r="F63" i="18"/>
  <c r="F64" i="18"/>
  <c r="F65" i="18"/>
  <c r="F66" i="18"/>
  <c r="F67" i="18"/>
  <c r="F68" i="18"/>
  <c r="F69" i="18"/>
  <c r="F70" i="18"/>
  <c r="F71" i="18"/>
  <c r="F73" i="18"/>
  <c r="C74" i="18"/>
  <c r="F74" i="18"/>
  <c r="D74" i="18"/>
  <c r="E74" i="18"/>
  <c r="F75" i="18"/>
  <c r="F76" i="18"/>
  <c r="F78" i="18"/>
  <c r="F79" i="18"/>
  <c r="F80" i="18"/>
  <c r="A85" i="18"/>
  <c r="C85" i="18"/>
  <c r="C86" i="18"/>
  <c r="C8" i="19"/>
  <c r="D8" i="19"/>
  <c r="E8" i="19"/>
  <c r="F9" i="19"/>
  <c r="F10" i="19"/>
  <c r="F11" i="19"/>
  <c r="F12" i="19"/>
  <c r="F13" i="19"/>
  <c r="F14" i="19"/>
  <c r="C15" i="19"/>
  <c r="D15" i="19"/>
  <c r="F15" i="19"/>
  <c r="E15" i="19"/>
  <c r="F16" i="19"/>
  <c r="F17" i="19"/>
  <c r="F18" i="19"/>
  <c r="F19" i="19"/>
  <c r="C20" i="19"/>
  <c r="D20" i="19"/>
  <c r="F20" i="19"/>
  <c r="E20" i="19"/>
  <c r="F21" i="19"/>
  <c r="C22" i="19"/>
  <c r="C41" i="19"/>
  <c r="D22" i="19"/>
  <c r="E22" i="19"/>
  <c r="F23" i="19"/>
  <c r="F24" i="19"/>
  <c r="F25" i="19"/>
  <c r="F26" i="19"/>
  <c r="C27" i="19"/>
  <c r="D27" i="19"/>
  <c r="F27" i="19"/>
  <c r="E27" i="19"/>
  <c r="F28" i="19"/>
  <c r="F29" i="19"/>
  <c r="F30" i="19"/>
  <c r="F31" i="19"/>
  <c r="F32" i="19"/>
  <c r="C33" i="19"/>
  <c r="D33" i="19"/>
  <c r="F33" i="19"/>
  <c r="E33" i="19"/>
  <c r="F34" i="19"/>
  <c r="F35" i="19"/>
  <c r="C36" i="19"/>
  <c r="F36" i="19"/>
  <c r="D36" i="19"/>
  <c r="E36" i="19"/>
  <c r="F37" i="19"/>
  <c r="C38" i="19"/>
  <c r="D38" i="19"/>
  <c r="E38" i="19"/>
  <c r="F39" i="19"/>
  <c r="F40" i="19"/>
  <c r="F43" i="19"/>
  <c r="F44" i="19"/>
  <c r="D50" i="19"/>
  <c r="D72" i="19"/>
  <c r="E50" i="19"/>
  <c r="E72" i="19"/>
  <c r="F72" i="19"/>
  <c r="F51" i="19"/>
  <c r="F52" i="19"/>
  <c r="F53" i="19"/>
  <c r="F54" i="19"/>
  <c r="F55" i="19"/>
  <c r="F56" i="19"/>
  <c r="C57" i="19"/>
  <c r="F58" i="19"/>
  <c r="F59" i="19"/>
  <c r="F60" i="19"/>
  <c r="F61" i="19"/>
  <c r="C62" i="19"/>
  <c r="D62" i="19"/>
  <c r="E62" i="19"/>
  <c r="F63" i="19"/>
  <c r="F64" i="19"/>
  <c r="F65" i="19"/>
  <c r="F66" i="19"/>
  <c r="F67" i="19"/>
  <c r="F68" i="19"/>
  <c r="F69" i="19"/>
  <c r="F70" i="19"/>
  <c r="F71" i="19"/>
  <c r="F73" i="19"/>
  <c r="C74" i="19"/>
  <c r="F74" i="19"/>
  <c r="D74" i="19"/>
  <c r="E74" i="19"/>
  <c r="F75" i="19"/>
  <c r="F76" i="19"/>
  <c r="F78" i="19"/>
  <c r="F79" i="19"/>
  <c r="F80" i="19"/>
  <c r="C86" i="19"/>
  <c r="C93" i="19"/>
  <c r="C88" i="19"/>
  <c r="C89" i="19"/>
  <c r="C90" i="19"/>
  <c r="C91" i="19"/>
  <c r="G9" i="21"/>
  <c r="G10" i="21"/>
  <c r="G11" i="21"/>
  <c r="G12" i="21"/>
  <c r="G13" i="21"/>
  <c r="G14" i="21"/>
  <c r="C15" i="21"/>
  <c r="D15" i="21"/>
  <c r="E15" i="21"/>
  <c r="F15" i="21"/>
  <c r="G15" i="21"/>
  <c r="F17" i="6"/>
  <c r="C43" i="6"/>
  <c r="F48" i="6"/>
  <c r="F50" i="6"/>
  <c r="F6" i="7"/>
  <c r="F11" i="7"/>
  <c r="C11" i="7"/>
  <c r="D11" i="7"/>
  <c r="E11" i="7"/>
  <c r="F5" i="8"/>
  <c r="G11" i="8"/>
  <c r="G30" i="8"/>
  <c r="G35" i="8"/>
  <c r="D21" i="8"/>
  <c r="D28" i="8"/>
  <c r="D30" i="8"/>
  <c r="E28" i="8"/>
  <c r="E64" i="12"/>
  <c r="F64" i="12"/>
  <c r="G29" i="8"/>
  <c r="M72" i="8"/>
  <c r="C11" i="9"/>
  <c r="C9" i="10"/>
  <c r="D15" i="10"/>
  <c r="F15" i="10"/>
  <c r="D32" i="8"/>
  <c r="D35" i="8"/>
  <c r="F35" i="8"/>
  <c r="E15" i="10"/>
  <c r="E15" i="11"/>
  <c r="E16" i="11"/>
  <c r="C9" i="12"/>
  <c r="D9" i="12"/>
  <c r="E9" i="12"/>
  <c r="F9" i="12"/>
  <c r="F10" i="12"/>
  <c r="F11" i="12"/>
  <c r="F12" i="12"/>
  <c r="F13" i="12"/>
  <c r="F14" i="12"/>
  <c r="F15" i="12"/>
  <c r="C16" i="12"/>
  <c r="D16" i="12"/>
  <c r="E16" i="12"/>
  <c r="F17" i="12"/>
  <c r="F18" i="12"/>
  <c r="F19" i="12"/>
  <c r="F20" i="12"/>
  <c r="C21" i="12"/>
  <c r="F21" i="12"/>
  <c r="D21" i="12"/>
  <c r="E21" i="12"/>
  <c r="F22" i="12"/>
  <c r="C23" i="12"/>
  <c r="D23" i="12"/>
  <c r="E23" i="12"/>
  <c r="F23" i="12"/>
  <c r="F24" i="12"/>
  <c r="F25" i="12"/>
  <c r="F26" i="12"/>
  <c r="F27" i="12"/>
  <c r="C28" i="12"/>
  <c r="F28" i="12"/>
  <c r="D28" i="12"/>
  <c r="E28" i="12"/>
  <c r="E26" i="3"/>
  <c r="E24" i="4"/>
  <c r="F29" i="12"/>
  <c r="F30" i="12"/>
  <c r="F31" i="12"/>
  <c r="F32" i="12"/>
  <c r="F33" i="12"/>
  <c r="C34" i="12"/>
  <c r="F34" i="12"/>
  <c r="D34" i="12"/>
  <c r="E34" i="12"/>
  <c r="F35" i="12"/>
  <c r="F36" i="12"/>
  <c r="C37" i="12"/>
  <c r="F37" i="12"/>
  <c r="F38" i="12"/>
  <c r="C39" i="12"/>
  <c r="F39" i="12"/>
  <c r="D39" i="12"/>
  <c r="E39" i="12"/>
  <c r="F40" i="12"/>
  <c r="F41" i="12"/>
  <c r="F43" i="12"/>
  <c r="F48" i="12"/>
  <c r="F52" i="12"/>
  <c r="F53" i="12"/>
  <c r="F55" i="12"/>
  <c r="F56" i="12"/>
  <c r="F57" i="12"/>
  <c r="C58" i="12"/>
  <c r="C51" i="12"/>
  <c r="F60" i="12"/>
  <c r="F61" i="12"/>
  <c r="F62" i="12"/>
  <c r="F65" i="12"/>
  <c r="F66" i="12"/>
  <c r="F68" i="12"/>
  <c r="F69" i="12"/>
  <c r="F70" i="12"/>
  <c r="F72" i="12"/>
  <c r="F74" i="12"/>
  <c r="C75" i="12"/>
  <c r="F76" i="12"/>
  <c r="F80" i="12"/>
  <c r="F81" i="12"/>
  <c r="F80" i="3"/>
  <c r="C8" i="13"/>
  <c r="D8" i="13"/>
  <c r="D41" i="13"/>
  <c r="E8" i="13"/>
  <c r="E41" i="13"/>
  <c r="F9" i="13"/>
  <c r="F10" i="13"/>
  <c r="F8" i="13"/>
  <c r="F11" i="13"/>
  <c r="F12" i="13"/>
  <c r="F13" i="13"/>
  <c r="F14" i="13"/>
  <c r="C15" i="13"/>
  <c r="C41" i="13"/>
  <c r="D15" i="13"/>
  <c r="E15" i="13"/>
  <c r="F16" i="13"/>
  <c r="F17" i="13"/>
  <c r="F18" i="13"/>
  <c r="F19" i="13"/>
  <c r="C20" i="13"/>
  <c r="D20" i="13"/>
  <c r="E20" i="13"/>
  <c r="F21" i="13"/>
  <c r="F20" i="13"/>
  <c r="C22" i="13"/>
  <c r="D22" i="13"/>
  <c r="E22" i="13"/>
  <c r="F23" i="13"/>
  <c r="F22" i="13"/>
  <c r="F24" i="13"/>
  <c r="F25" i="13"/>
  <c r="F26" i="13"/>
  <c r="C27" i="13"/>
  <c r="D27" i="13"/>
  <c r="E27" i="13"/>
  <c r="F28" i="13"/>
  <c r="F27" i="13"/>
  <c r="F29" i="13"/>
  <c r="F30" i="13"/>
  <c r="F31" i="13"/>
  <c r="F32" i="13"/>
  <c r="C33" i="13"/>
  <c r="F34" i="13"/>
  <c r="F35" i="13"/>
  <c r="F33" i="13"/>
  <c r="C36" i="13"/>
  <c r="F37" i="13"/>
  <c r="F36" i="13"/>
  <c r="C38" i="13"/>
  <c r="F39" i="13"/>
  <c r="F40" i="13"/>
  <c r="F38" i="13"/>
  <c r="F43" i="13"/>
  <c r="D50" i="13"/>
  <c r="D72" i="13"/>
  <c r="E50" i="13"/>
  <c r="E77" i="13"/>
  <c r="E72" i="13"/>
  <c r="F51" i="13"/>
  <c r="F52" i="13"/>
  <c r="F53" i="13"/>
  <c r="F54" i="13"/>
  <c r="F55" i="13"/>
  <c r="F56" i="13"/>
  <c r="C57" i="13"/>
  <c r="C50" i="13"/>
  <c r="F57" i="13"/>
  <c r="F58" i="13"/>
  <c r="F59" i="13"/>
  <c r="F60" i="13"/>
  <c r="F61" i="13"/>
  <c r="C62" i="13"/>
  <c r="F62" i="13"/>
  <c r="F63" i="13"/>
  <c r="F64" i="13"/>
  <c r="F65" i="13"/>
  <c r="C74" i="13"/>
  <c r="C86" i="13"/>
  <c r="C87" i="13"/>
  <c r="D9" i="2"/>
  <c r="E9" i="2"/>
  <c r="D24" i="2"/>
  <c r="D31" i="2"/>
  <c r="D53" i="3"/>
  <c r="F54" i="12"/>
  <c r="E46" i="12"/>
  <c r="C50" i="15"/>
  <c r="C72" i="15"/>
  <c r="F57" i="15"/>
  <c r="C22" i="4"/>
  <c r="F38" i="19"/>
  <c r="F22" i="18"/>
  <c r="C72" i="13"/>
  <c r="D42" i="12"/>
  <c r="F57" i="19"/>
  <c r="C50" i="19"/>
  <c r="C72" i="19"/>
  <c r="F22" i="19"/>
  <c r="F38" i="17"/>
  <c r="F8" i="17"/>
  <c r="F20" i="18"/>
  <c r="C41" i="14"/>
  <c r="C88" i="18"/>
  <c r="E77" i="19"/>
  <c r="F27" i="18"/>
  <c r="F62" i="17"/>
  <c r="F22" i="17"/>
  <c r="F27" i="14"/>
  <c r="C27" i="4"/>
  <c r="C27" i="6"/>
  <c r="C57" i="3"/>
  <c r="F15" i="18"/>
  <c r="F57" i="17"/>
  <c r="C50" i="17"/>
  <c r="C77" i="17"/>
  <c r="F22" i="16"/>
  <c r="F33" i="15"/>
  <c r="F8" i="15"/>
  <c r="C77" i="14"/>
  <c r="C42" i="14"/>
  <c r="F10" i="4"/>
  <c r="C10" i="6"/>
  <c r="C28" i="4"/>
  <c r="C28" i="6"/>
  <c r="C19" i="4"/>
  <c r="F56" i="3"/>
  <c r="F27" i="3"/>
  <c r="C25" i="4"/>
  <c r="C23" i="4"/>
  <c r="C18" i="3"/>
  <c r="F28" i="3"/>
  <c r="C77" i="19"/>
  <c r="E77" i="18"/>
  <c r="F15" i="17"/>
  <c r="E77" i="15"/>
  <c r="E42" i="15"/>
  <c r="F50" i="14"/>
  <c r="E33" i="4"/>
  <c r="E43" i="3"/>
  <c r="E16" i="5"/>
  <c r="E13" i="5"/>
  <c r="F38" i="3"/>
  <c r="E20" i="4"/>
  <c r="C13" i="10"/>
  <c r="F13" i="10"/>
  <c r="E18" i="4"/>
  <c r="D67" i="1"/>
  <c r="F61" i="1"/>
  <c r="D71" i="12"/>
  <c r="E61" i="1"/>
  <c r="E67" i="1"/>
  <c r="G61" i="1"/>
  <c r="E71" i="12"/>
  <c r="C16" i="10"/>
  <c r="C70" i="3"/>
  <c r="C32" i="5"/>
  <c r="C24" i="5"/>
  <c r="C37" i="5"/>
  <c r="C62" i="3"/>
  <c r="C72" i="3"/>
  <c r="F34" i="5"/>
  <c r="C24" i="6"/>
  <c r="C28" i="5"/>
  <c r="C42" i="3"/>
  <c r="B24" i="20"/>
  <c r="E50" i="4"/>
  <c r="F20" i="22"/>
  <c r="D77" i="22"/>
  <c r="F61" i="3"/>
  <c r="F15" i="22"/>
  <c r="C25" i="3"/>
  <c r="C21" i="4"/>
  <c r="F21" i="4"/>
  <c r="C21" i="6"/>
  <c r="F26" i="3"/>
  <c r="F25" i="3"/>
  <c r="F23" i="4"/>
  <c r="C77" i="16"/>
  <c r="D72" i="16"/>
  <c r="C12" i="5"/>
  <c r="F50" i="4"/>
  <c r="F16" i="6"/>
  <c r="F59" i="3"/>
  <c r="C20" i="3"/>
  <c r="C72" i="22"/>
  <c r="C20" i="4"/>
  <c r="F20" i="4"/>
  <c r="C20" i="6"/>
  <c r="C22" i="6"/>
  <c r="D7" i="5"/>
  <c r="F7" i="5"/>
  <c r="D27" i="4"/>
  <c r="F27" i="4"/>
  <c r="F37" i="3"/>
  <c r="F36" i="3"/>
  <c r="D72" i="22"/>
  <c r="C77" i="22"/>
  <c r="C18" i="4"/>
  <c r="C26" i="4"/>
  <c r="C26" i="6"/>
  <c r="D29" i="5"/>
  <c r="C15" i="6"/>
  <c r="F54" i="3"/>
  <c r="C8" i="5"/>
  <c r="F50" i="15"/>
  <c r="C50" i="3"/>
  <c r="C77" i="13"/>
  <c r="C42" i="13"/>
  <c r="C25" i="5"/>
  <c r="C44" i="4"/>
  <c r="F44" i="4"/>
  <c r="F10" i="6"/>
  <c r="F32" i="3"/>
  <c r="F31" i="3"/>
  <c r="C9" i="5"/>
  <c r="E25" i="3"/>
  <c r="E28" i="4"/>
  <c r="F28" i="4"/>
  <c r="F24" i="3"/>
  <c r="F19" i="4"/>
  <c r="C19" i="6"/>
  <c r="C18" i="6"/>
  <c r="F16" i="12"/>
  <c r="D6" i="5"/>
  <c r="C42" i="22"/>
  <c r="F9" i="5"/>
  <c r="C42" i="6"/>
  <c r="C41" i="6"/>
  <c r="E23" i="4"/>
  <c r="F31" i="4"/>
  <c r="C31" i="6"/>
  <c r="C17" i="6"/>
  <c r="F6" i="5"/>
  <c r="C45" i="22"/>
  <c r="C46" i="22"/>
  <c r="C33" i="6"/>
  <c r="C33" i="4"/>
  <c r="C73" i="12"/>
  <c r="C78" i="12"/>
  <c r="C46" i="12"/>
  <c r="C41" i="3"/>
  <c r="C43" i="3"/>
  <c r="C16" i="6"/>
  <c r="F13" i="4"/>
  <c r="F41" i="13"/>
  <c r="F8" i="5"/>
  <c r="C45" i="13"/>
  <c r="C46" i="13"/>
  <c r="C81" i="13"/>
  <c r="F8" i="19"/>
  <c r="E41" i="19"/>
  <c r="F8" i="22"/>
  <c r="D41" i="22"/>
  <c r="E14" i="4"/>
  <c r="F14" i="4"/>
  <c r="C14" i="6"/>
  <c r="C13" i="6"/>
  <c r="C77" i="15"/>
  <c r="F57" i="18"/>
  <c r="C50" i="18"/>
  <c r="C41" i="18"/>
  <c r="D41" i="18"/>
  <c r="E41" i="17"/>
  <c r="E42" i="17"/>
  <c r="E45" i="17"/>
  <c r="F62" i="15"/>
  <c r="E77" i="14"/>
  <c r="F77" i="14"/>
  <c r="F71" i="3"/>
  <c r="C30" i="5"/>
  <c r="F45" i="6"/>
  <c r="F68" i="3"/>
  <c r="F30" i="5"/>
  <c r="C48" i="4"/>
  <c r="C45" i="4"/>
  <c r="F45" i="4"/>
  <c r="F11" i="6"/>
  <c r="F55" i="3"/>
  <c r="D25" i="3"/>
  <c r="D23" i="4"/>
  <c r="D24" i="4"/>
  <c r="F14" i="3"/>
  <c r="F13" i="3"/>
  <c r="D13" i="3"/>
  <c r="E41" i="22"/>
  <c r="C88" i="16"/>
  <c r="D41" i="16"/>
  <c r="F62" i="22"/>
  <c r="D41" i="19"/>
  <c r="F41" i="19"/>
  <c r="C89" i="13"/>
  <c r="F36" i="18"/>
  <c r="C41" i="17"/>
  <c r="E41" i="16"/>
  <c r="F24" i="4"/>
  <c r="F27" i="22"/>
  <c r="C79" i="12"/>
  <c r="C45" i="14"/>
  <c r="C42" i="19"/>
  <c r="E42" i="13"/>
  <c r="D77" i="18"/>
  <c r="F77" i="18"/>
  <c r="D42" i="18"/>
  <c r="F42" i="18"/>
  <c r="F62" i="18"/>
  <c r="C90" i="17"/>
  <c r="C88" i="17"/>
  <c r="F36" i="17"/>
  <c r="F20" i="17"/>
  <c r="C41" i="15"/>
  <c r="E41" i="15"/>
  <c r="E12" i="5"/>
  <c r="F12" i="5"/>
  <c r="C45" i="6"/>
  <c r="C44" i="6"/>
  <c r="C6" i="4"/>
  <c r="C34" i="3"/>
  <c r="C29" i="4"/>
  <c r="F35" i="3"/>
  <c r="F34" i="3"/>
  <c r="E13" i="4"/>
  <c r="F26" i="4"/>
  <c r="F33" i="5"/>
  <c r="C41" i="16"/>
  <c r="C72" i="17"/>
  <c r="F62" i="19"/>
  <c r="D77" i="19"/>
  <c r="F77" i="19"/>
  <c r="D42" i="19"/>
  <c r="D45" i="19"/>
  <c r="D41" i="15"/>
  <c r="D41" i="14"/>
  <c r="F15" i="14"/>
  <c r="E41" i="14"/>
  <c r="F8" i="14"/>
  <c r="D13" i="4"/>
  <c r="D30" i="4"/>
  <c r="F69" i="3"/>
  <c r="F31" i="5"/>
  <c r="C31" i="5"/>
  <c r="F46" i="6"/>
  <c r="F46" i="4"/>
  <c r="F12" i="6"/>
  <c r="D41" i="4"/>
  <c r="E20" i="3"/>
  <c r="F12" i="3"/>
  <c r="C6" i="3"/>
  <c r="F25" i="4"/>
  <c r="C25" i="6"/>
  <c r="C23" i="6"/>
  <c r="C42" i="17"/>
  <c r="E42" i="19"/>
  <c r="E45" i="19"/>
  <c r="E46" i="19"/>
  <c r="F46" i="19"/>
  <c r="D77" i="13"/>
  <c r="D42" i="13"/>
  <c r="D39" i="3"/>
  <c r="C42" i="12"/>
  <c r="F33" i="18"/>
  <c r="E41" i="18"/>
  <c r="E42" i="18"/>
  <c r="E45" i="18"/>
  <c r="C72" i="16"/>
  <c r="D72" i="15"/>
  <c r="D77" i="15"/>
  <c r="D42" i="15"/>
  <c r="F65" i="3"/>
  <c r="F27" i="5"/>
  <c r="D27" i="5"/>
  <c r="F21" i="3"/>
  <c r="F20" i="3"/>
  <c r="D77" i="14"/>
  <c r="F12" i="4"/>
  <c r="C12" i="6"/>
  <c r="F60" i="3"/>
  <c r="C87" i="19"/>
  <c r="C45" i="19"/>
  <c r="C47" i="4"/>
  <c r="F41" i="18"/>
  <c r="F41" i="16"/>
  <c r="C42" i="16"/>
  <c r="C46" i="14"/>
  <c r="C77" i="18"/>
  <c r="C72" i="18"/>
  <c r="C45" i="17"/>
  <c r="F41" i="14"/>
  <c r="C30" i="4"/>
  <c r="C46" i="17"/>
  <c r="F41" i="17"/>
  <c r="C39" i="3"/>
  <c r="C44" i="3"/>
  <c r="D42" i="14"/>
  <c r="C42" i="15"/>
  <c r="E46" i="17"/>
  <c r="C47" i="12"/>
  <c r="C94" i="19"/>
  <c r="C95" i="19"/>
  <c r="C92" i="19"/>
  <c r="E46" i="18"/>
  <c r="F41" i="15"/>
  <c r="E45" i="13"/>
  <c r="E46" i="13"/>
  <c r="E81" i="13"/>
  <c r="D42" i="22"/>
  <c r="D45" i="22"/>
  <c r="F41" i="22"/>
  <c r="C45" i="15"/>
  <c r="D45" i="14"/>
  <c r="C82" i="12"/>
  <c r="C34" i="4"/>
  <c r="C40" i="4"/>
  <c r="C55" i="4"/>
  <c r="C60" i="4"/>
  <c r="C45" i="16"/>
  <c r="C42" i="18"/>
  <c r="C76" i="3"/>
  <c r="C46" i="19"/>
  <c r="C74" i="3"/>
  <c r="C83" i="3"/>
  <c r="C45" i="3"/>
  <c r="C59" i="4"/>
  <c r="D46" i="14"/>
  <c r="C46" i="16"/>
  <c r="C45" i="18"/>
  <c r="C46" i="15"/>
  <c r="C46" i="3"/>
  <c r="C46" i="18"/>
  <c r="C77" i="3"/>
  <c r="C78" i="3"/>
  <c r="F50" i="17"/>
  <c r="D46" i="22"/>
  <c r="D45" i="18"/>
  <c r="D46" i="18"/>
  <c r="F46" i="18"/>
  <c r="D72" i="18"/>
  <c r="F72" i="18"/>
  <c r="F45" i="18"/>
  <c r="D46" i="19"/>
  <c r="D42" i="16"/>
  <c r="D45" i="15"/>
  <c r="D46" i="15"/>
  <c r="D72" i="17"/>
  <c r="F72" i="17"/>
  <c r="D77" i="17"/>
  <c r="D45" i="13"/>
  <c r="D46" i="13"/>
  <c r="D81" i="13"/>
  <c r="F42" i="13"/>
  <c r="F45" i="13"/>
  <c r="F46" i="13"/>
  <c r="F50" i="13"/>
  <c r="F8" i="4"/>
  <c r="C8" i="6"/>
  <c r="E6" i="3"/>
  <c r="E44" i="3"/>
  <c r="F29" i="4"/>
  <c r="D45" i="16"/>
  <c r="D42" i="17"/>
  <c r="F77" i="17"/>
  <c r="F77" i="13"/>
  <c r="F72" i="13"/>
  <c r="F81" i="13"/>
  <c r="D46" i="16"/>
  <c r="F42" i="17"/>
  <c r="D45" i="17"/>
  <c r="D76" i="3"/>
  <c r="F45" i="17"/>
  <c r="D46" i="17"/>
  <c r="F46" i="17"/>
  <c r="D45" i="3"/>
  <c r="D74" i="3"/>
  <c r="D75" i="12"/>
  <c r="F18" i="4"/>
  <c r="D41" i="3"/>
  <c r="D32" i="4"/>
  <c r="D33" i="4"/>
  <c r="F33" i="4"/>
  <c r="F41" i="3"/>
  <c r="F43" i="3"/>
  <c r="D46" i="12"/>
  <c r="E30" i="8"/>
  <c r="F67" i="12"/>
  <c r="E66" i="3"/>
  <c r="E63" i="3"/>
  <c r="E77" i="22"/>
  <c r="F50" i="22"/>
  <c r="F42" i="19"/>
  <c r="F50" i="19"/>
  <c r="F45" i="19"/>
  <c r="F52" i="3"/>
  <c r="F50" i="16"/>
  <c r="E77" i="16"/>
  <c r="E39" i="3"/>
  <c r="D43" i="3"/>
  <c r="D44" i="3"/>
  <c r="D46" i="3"/>
  <c r="F32" i="4"/>
  <c r="F46" i="12"/>
  <c r="D47" i="12"/>
  <c r="D34" i="4"/>
  <c r="F66" i="3"/>
  <c r="F28" i="5"/>
  <c r="F43" i="6"/>
  <c r="E28" i="5"/>
  <c r="E25" i="5"/>
  <c r="F63" i="3"/>
  <c r="F25" i="5"/>
  <c r="F40" i="6"/>
  <c r="F77" i="22"/>
  <c r="E42" i="22"/>
  <c r="F77" i="16"/>
  <c r="E42" i="16"/>
  <c r="F51" i="3"/>
  <c r="E41" i="4"/>
  <c r="F41" i="4"/>
  <c r="F7" i="6"/>
  <c r="F11" i="4"/>
  <c r="C11" i="6"/>
  <c r="D35" i="4"/>
  <c r="E45" i="22"/>
  <c r="F42" i="22"/>
  <c r="E45" i="16"/>
  <c r="F42" i="16"/>
  <c r="E46" i="22"/>
  <c r="F46" i="22"/>
  <c r="F45" i="22"/>
  <c r="F45" i="16"/>
  <c r="E46" i="16"/>
  <c r="F46" i="16"/>
  <c r="E32" i="8"/>
  <c r="E35" i="8"/>
  <c r="E42" i="14"/>
  <c r="E76" i="3"/>
  <c r="F42" i="15"/>
  <c r="E45" i="15"/>
  <c r="F77" i="15"/>
  <c r="G72" i="2"/>
  <c r="D54" i="1"/>
  <c r="D58" i="1"/>
  <c r="D68" i="1"/>
  <c r="E3" i="1"/>
  <c r="E58" i="1"/>
  <c r="F53" i="3"/>
  <c r="D43" i="4"/>
  <c r="F43" i="4"/>
  <c r="F9" i="6"/>
  <c r="F44" i="3"/>
  <c r="F39" i="3"/>
  <c r="F6" i="4"/>
  <c r="E9" i="4"/>
  <c r="E42" i="12"/>
  <c r="F42" i="14"/>
  <c r="E45" i="14"/>
  <c r="E77" i="12"/>
  <c r="F77" i="12"/>
  <c r="E46" i="15"/>
  <c r="F46" i="15"/>
  <c r="F45" i="15"/>
  <c r="F76" i="3"/>
  <c r="E74" i="3"/>
  <c r="F74" i="3"/>
  <c r="E45" i="3"/>
  <c r="E6" i="4"/>
  <c r="E30" i="4"/>
  <c r="E34" i="4"/>
  <c r="E35" i="4"/>
  <c r="F9" i="4"/>
  <c r="C9" i="6"/>
  <c r="C6" i="6"/>
  <c r="C30" i="6"/>
  <c r="C34" i="6"/>
  <c r="F42" i="12"/>
  <c r="E47" i="12"/>
  <c r="F47" i="12"/>
  <c r="F30" i="4"/>
  <c r="F34" i="4"/>
  <c r="G35" i="4"/>
  <c r="E75" i="12"/>
  <c r="F75" i="12"/>
  <c r="E46" i="14"/>
  <c r="F46" i="14"/>
  <c r="F45" i="14"/>
  <c r="F45" i="3"/>
  <c r="F46" i="3"/>
  <c r="E46" i="3"/>
  <c r="F32" i="8"/>
  <c r="E68" i="1"/>
  <c r="G58" i="1"/>
  <c r="E70" i="3"/>
  <c r="E63" i="12"/>
  <c r="D58" i="3"/>
  <c r="D58" i="12"/>
  <c r="F71" i="12"/>
  <c r="D63" i="12"/>
  <c r="D70" i="3"/>
  <c r="D9" i="10"/>
  <c r="F70" i="3"/>
  <c r="F32" i="5"/>
  <c r="F47" i="6"/>
  <c r="F39" i="6"/>
  <c r="D32" i="5"/>
  <c r="D24" i="5"/>
  <c r="D37" i="5"/>
  <c r="D41" i="5"/>
  <c r="D62" i="3"/>
  <c r="D51" i="12"/>
  <c r="D57" i="3"/>
  <c r="E9" i="10"/>
  <c r="E59" i="12"/>
  <c r="D11" i="10"/>
  <c r="D16" i="10"/>
  <c r="E62" i="3"/>
  <c r="E32" i="5"/>
  <c r="E24" i="5"/>
  <c r="E37" i="5"/>
  <c r="E41" i="5"/>
  <c r="F63" i="12"/>
  <c r="D48" i="4"/>
  <c r="D50" i="3"/>
  <c r="D47" i="4"/>
  <c r="E58" i="3"/>
  <c r="E58" i="12"/>
  <c r="F59" i="12"/>
  <c r="D73" i="12"/>
  <c r="D78" i="12"/>
  <c r="F9" i="10"/>
  <c r="F16" i="10"/>
  <c r="E11" i="10"/>
  <c r="F11" i="10"/>
  <c r="E16" i="10"/>
  <c r="F62" i="3"/>
  <c r="F24" i="5"/>
  <c r="F37" i="5"/>
  <c r="D72" i="3"/>
  <c r="D77" i="3"/>
  <c r="F51" i="6"/>
  <c r="E51" i="12"/>
  <c r="F58" i="12"/>
  <c r="D79" i="12"/>
  <c r="D82" i="12"/>
  <c r="E48" i="4"/>
  <c r="E57" i="3"/>
  <c r="F58" i="3"/>
  <c r="D40" i="4"/>
  <c r="D55" i="4"/>
  <c r="D60" i="4"/>
  <c r="D59" i="4"/>
  <c r="E73" i="12"/>
  <c r="E78" i="12"/>
  <c r="F51" i="12"/>
  <c r="F73" i="12"/>
  <c r="D78" i="3"/>
  <c r="F57" i="3"/>
  <c r="E50" i="3"/>
  <c r="E47" i="4"/>
  <c r="F48" i="4"/>
  <c r="F14" i="6"/>
  <c r="E40" i="4"/>
  <c r="E55" i="4"/>
  <c r="F47" i="4"/>
  <c r="D81" i="3"/>
  <c r="E72" i="3"/>
  <c r="F72" i="3"/>
  <c r="E77" i="3"/>
  <c r="F50" i="3"/>
  <c r="E79" i="12"/>
  <c r="F79" i="12"/>
  <c r="E82" i="12"/>
  <c r="F78" i="12"/>
  <c r="F82" i="12"/>
  <c r="E78" i="3"/>
  <c r="F77" i="3"/>
  <c r="F40" i="4"/>
  <c r="F55" i="4"/>
  <c r="F13" i="6"/>
  <c r="F6" i="6"/>
  <c r="F34" i="6"/>
  <c r="E60" i="4"/>
  <c r="E59" i="4"/>
  <c r="E81" i="3"/>
  <c r="F78" i="3"/>
  <c r="F81" i="3"/>
  <c r="F36" i="6"/>
  <c r="F52" i="6"/>
  <c r="F60" i="4"/>
  <c r="F59" i="4"/>
  <c r="H30" i="8"/>
  <c r="H35" i="8"/>
  <c r="C16" i="5"/>
  <c r="H36" i="8"/>
  <c r="F16" i="5"/>
  <c r="C17" i="5"/>
  <c r="C18" i="5"/>
  <c r="F17" i="5"/>
  <c r="C49" i="6"/>
  <c r="F18" i="5"/>
  <c r="F41" i="5"/>
  <c r="F35" i="4"/>
  <c r="H35" i="4"/>
  <c r="C51" i="6"/>
  <c r="C52" i="6"/>
  <c r="C50" i="6"/>
  <c r="C35" i="4"/>
  <c r="C41" i="5"/>
</calcChain>
</file>

<file path=xl/sharedStrings.xml><?xml version="1.0" encoding="utf-8"?>
<sst xmlns="http://schemas.openxmlformats.org/spreadsheetml/2006/main" count="1566" uniqueCount="377">
  <si>
    <t>adatok Eft-ban</t>
  </si>
  <si>
    <t>finanszírozott feladat</t>
  </si>
  <si>
    <t>testületi döntés</t>
  </si>
  <si>
    <t>pénzmaradvány tételei</t>
  </si>
  <si>
    <t>I.rendelet módosítás tételei</t>
  </si>
  <si>
    <t xml:space="preserve"> Általános tartalék</t>
  </si>
  <si>
    <t>Önkormányzat</t>
  </si>
  <si>
    <t>előző évi pénzmaradvány</t>
  </si>
  <si>
    <t>Személyi kiadások:</t>
  </si>
  <si>
    <t>Járulék kiadások:</t>
  </si>
  <si>
    <t>szociális hozzájárulási adó csökkentés</t>
  </si>
  <si>
    <t>Dologi kiadások:</t>
  </si>
  <si>
    <t>Egyéb működési célú kiadások</t>
  </si>
  <si>
    <t>Finanszírozási kiadások</t>
  </si>
  <si>
    <t>irányító szervi támogatás rendeletmódosítás miatt</t>
  </si>
  <si>
    <t>felhalmozási tartalékról átvezetés működési tartalékra</t>
  </si>
  <si>
    <t>Módosított működési tartalék összesen</t>
  </si>
  <si>
    <t>Felhalmozási tartalék</t>
  </si>
  <si>
    <t>Módosított felhalmozási tartalék összesen</t>
  </si>
  <si>
    <t>Tartalékok összesen</t>
  </si>
  <si>
    <t>adatok e Ft-ban</t>
  </si>
  <si>
    <t xml:space="preserve">Polgármesteri Hivatal </t>
  </si>
  <si>
    <t>intézményfinanszírozás</t>
  </si>
  <si>
    <t>Művelődési ház</t>
  </si>
  <si>
    <t>Bóbita Óvoda</t>
  </si>
  <si>
    <t>Hétszínvirág óvoda</t>
  </si>
  <si>
    <t>Isaszegi Humánszolgáltató Központ</t>
  </si>
  <si>
    <t>Isaszegi Városüzemeltető Szervezet</t>
  </si>
  <si>
    <t>Jókai Mór Városi Könyvtár</t>
  </si>
  <si>
    <t>Aprókfalva Bölcsőde</t>
  </si>
  <si>
    <t xml:space="preserve"> </t>
  </si>
  <si>
    <t>adatok eFt-ban</t>
  </si>
  <si>
    <t>sorszám</t>
  </si>
  <si>
    <t>megnevezés</t>
  </si>
  <si>
    <t>BEVÉTELEK</t>
  </si>
  <si>
    <t>eredeti előirányzat</t>
  </si>
  <si>
    <t>pénzmaradvány miatti rendeletmódosítás</t>
  </si>
  <si>
    <t>rendeletmódosítás miatti tételek</t>
  </si>
  <si>
    <t>módosított előirányzat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</si>
  <si>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</si>
  <si>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</si>
  <si>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</si>
  <si>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</si>
  <si>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</si>
  <si>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</si>
  <si>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</si>
  <si>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</si>
  <si>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</si>
  <si>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</si>
  <si>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(mezőőr)</t>
  </si>
  <si>
    <t>Egyéb működési célú támogatások államháztartáson belülről</t>
  </si>
  <si>
    <t>Egyéb működési célú támogatások államháztartáson belülről (OEP)</t>
  </si>
  <si>
    <t>Egyéb működési célú támogatások államháztartáson belülről (közcélú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</si>
  <si>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</si>
  <si>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</si>
  <si>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</si>
  <si>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</si>
  <si>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</si>
  <si>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Építményadó, telekadó, kommunális adó, iparűzési adó,idegenforgalmi adó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</si>
  <si>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</si>
  <si>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</si>
  <si>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</si>
  <si>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</si>
  <si>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</si>
  <si>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tulajdonosi bevételek, ellátási díjak, kiszámlázott általános forgalmi adó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</si>
  <si>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</si>
  <si>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</si>
  <si>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</si>
  <si>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</si>
  <si>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</si>
  <si>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</si>
  <si>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</si>
  <si>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</si>
  <si>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</si>
  <si>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</si>
  <si>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</si>
  <si>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</si>
  <si>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(kmk,úthozzájárulás)</t>
  </si>
  <si>
    <t xml:space="preserve">Egyéb felhalmozási célú átvett pénzeszköz </t>
  </si>
  <si>
    <t>Költségvetési bevételek mindösszesen (I.-VIII.)</t>
  </si>
  <si>
    <t>IX.</t>
  </si>
  <si>
    <t>00. havi állami támogatás , értékpapír eladás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</si>
  <si>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</si>
  <si>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</si>
  <si>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</si>
  <si>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</si>
  <si>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</si>
  <si>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Konszolidált bevétel</t>
  </si>
  <si>
    <t>Irányító szervi támogatások folyósítása (intézmény finanszírozás)</t>
  </si>
  <si>
    <t>BEVÉTELEK ÖSSZESEN</t>
  </si>
  <si>
    <t>KIADÁSOK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</si>
  <si>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</si>
  <si>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</si>
  <si>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</si>
  <si>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</si>
  <si>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</t>
  </si>
  <si>
    <t>ebből: kamatkiadás</t>
  </si>
  <si>
    <t>Ellátottak pénzbeli juttatásai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</si>
  <si>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</si>
  <si>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</si>
  <si>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</si>
  <si>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</si>
  <si>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</si>
  <si>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</si>
  <si>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</si>
  <si>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</si>
  <si>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 xml:space="preserve">Egyéb felhalmozási célú kiadások </t>
  </si>
  <si>
    <t xml:space="preserve"> ebből: Felhalmozási célú pénzeszköz átadás államháztartáson belülre</t>
  </si>
  <si>
    <t>ebből: egyéb felhalmozási célú támogatások államháztartáson kívülre</t>
  </si>
  <si>
    <t xml:space="preserve">KÖLTSÉGVETÉSI KIADÁSOK ÖSSZESEN </t>
  </si>
  <si>
    <t>00. Havi állami előleg, lízingdíj</t>
  </si>
  <si>
    <t>KIADÁSOK ÖSSZESEN: (I.+II.+III.)</t>
  </si>
  <si>
    <t>Konszolidált kiadás</t>
  </si>
  <si>
    <t>Éves engedélyezett létszám előirányzat (fő)</t>
  </si>
  <si>
    <t>Közfoglalkoztatottak létszáma (fő)</t>
  </si>
  <si>
    <t xml:space="preserve">Működési célú központosított támogatások </t>
  </si>
  <si>
    <t>Költségvetési bevételek mindösszesen (I.-V)</t>
  </si>
  <si>
    <t>Finanszírozási bevételek (VI.-VII.)</t>
  </si>
  <si>
    <t xml:space="preserve">00. havi állami támogatás </t>
  </si>
  <si>
    <t>KIADÁSOK ÖSSZESEN: (I.+II.)</t>
  </si>
  <si>
    <t>Működési többlet/hiány</t>
  </si>
  <si>
    <t>Kommunális adó bevétel</t>
  </si>
  <si>
    <t>Felhalmozási célú visszatérítendő támogatások, kölcsönök visszatérülése államháztartáson kívülről (kmk)</t>
  </si>
  <si>
    <t>Költségvetési bevételek mindösszesen (I.-III.)</t>
  </si>
  <si>
    <t>Finanszírozási bevételek (IV.-V.)</t>
  </si>
  <si>
    <t>Egyéb felhalmozási célú kiadások</t>
  </si>
  <si>
    <t>Lízingdíj</t>
  </si>
  <si>
    <t>Felhalmozási többlet/hiány</t>
  </si>
  <si>
    <t>MÉRLEG</t>
  </si>
  <si>
    <t>I. működési bevételek és kiadások</t>
  </si>
  <si>
    <t>Bevételek megnevezése</t>
  </si>
  <si>
    <t>összeg</t>
  </si>
  <si>
    <t>Kiadások megnevezése</t>
  </si>
  <si>
    <t xml:space="preserve">Egyéb működési célú támogatások államháztartáson belülről </t>
  </si>
  <si>
    <t>II. Felhalmozási célú bevételek és kiadások</t>
  </si>
  <si>
    <t>Egyéb tárgyi eszköz értékesítés</t>
  </si>
  <si>
    <t>lízingdíj</t>
  </si>
  <si>
    <t>Isaszeg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</si>
  <si>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</si>
  <si>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</si>
  <si>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</si>
  <si>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</si>
  <si>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 xml:space="preserve">
Összesen (B+C+D)</t>
  </si>
  <si>
    <t>2021.</t>
  </si>
  <si>
    <t>a futamidő végéig</t>
  </si>
  <si>
    <t>A</t>
  </si>
  <si>
    <t>B</t>
  </si>
  <si>
    <t>C</t>
  </si>
  <si>
    <t>D</t>
  </si>
  <si>
    <t>E</t>
  </si>
  <si>
    <t>1.</t>
  </si>
  <si>
    <t>gépjármű lízing díja</t>
  </si>
  <si>
    <t>2.</t>
  </si>
  <si>
    <t>3.</t>
  </si>
  <si>
    <t>4.</t>
  </si>
  <si>
    <t>5.</t>
  </si>
  <si>
    <t>6.</t>
  </si>
  <si>
    <t>ÖSSZES KÖTELEZETTSÉG</t>
  </si>
  <si>
    <t>feladat megnevezése</t>
  </si>
  <si>
    <t xml:space="preserve">Felújítások  </t>
  </si>
  <si>
    <t>Felújítások mindösszesen</t>
  </si>
  <si>
    <t>II-</t>
  </si>
  <si>
    <t xml:space="preserve">Beruházások  </t>
  </si>
  <si>
    <t>PM Piac_2018.</t>
  </si>
  <si>
    <t>DAKÖV  bérleti díj terhére kompenzáció</t>
  </si>
  <si>
    <t>Beruházások mindösszesen</t>
  </si>
  <si>
    <t>Felhalmozási célra átadott pénzeszközök</t>
  </si>
  <si>
    <t xml:space="preserve">FELHALMOZÁSI KIADÁSOK MINDÖSSZESEN </t>
  </si>
  <si>
    <t xml:space="preserve">FELHALMOZÁSI CÉLÚ KIADÁSOK MINDÖSSZESEN </t>
  </si>
  <si>
    <t>Isaszeg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</si>
  <si>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</si>
  <si>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</si>
  <si>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</si>
  <si>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</si>
  <si>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</si>
  <si>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</si>
  <si>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</si>
  <si>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</si>
  <si>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</si>
  <si>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   </t>
  </si>
  <si>
    <t>ezer Ft-ban</t>
  </si>
  <si>
    <t>feladat</t>
  </si>
  <si>
    <t>az átcsoportosítás jogát gyakorolja</t>
  </si>
  <si>
    <t>Működési tartalék</t>
  </si>
  <si>
    <t>Képviselő-testület</t>
  </si>
  <si>
    <t>általános tartalék</t>
  </si>
  <si>
    <t>Összesen (1-2)</t>
  </si>
  <si>
    <t xml:space="preserve">A projekt neve: </t>
  </si>
  <si>
    <t xml:space="preserve">A projekt kódszáma:  </t>
  </si>
  <si>
    <t xml:space="preserve">A megvalósítás helye: </t>
  </si>
  <si>
    <t xml:space="preserve">A projekt megvalósításának kezdete: </t>
  </si>
  <si>
    <t xml:space="preserve">A projekt megvalósításának befejezése: </t>
  </si>
  <si>
    <t>A projekt bevételei és kiadásai</t>
  </si>
  <si>
    <t>Bevétel</t>
  </si>
  <si>
    <t>összesen</t>
  </si>
  <si>
    <t>támogatás</t>
  </si>
  <si>
    <t>Kiadás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</si>
  <si>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</si>
  <si>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</si>
  <si>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</si>
  <si>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</si>
  <si>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</si>
  <si>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</si>
  <si>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Felhalmozási célú önkormányzati támogatások</t>
  </si>
  <si>
    <t>Egyéb működési célra átvett pénzeszközök</t>
  </si>
  <si>
    <t>Felhalmozási célú visszatérítendő támogatások, kölcsönök visszatérülése államháztartáson kívülről (kmk, LTP, csatorna hozzájárulás, úthozzájárulás)</t>
  </si>
  <si>
    <t>Egyéb felhalmozási célú átvett pénzeszköz (beruházások pályázati támogatásai)</t>
  </si>
  <si>
    <t>00.havi állami, értékpapír eladás</t>
  </si>
  <si>
    <t>Kiadások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</si>
  <si>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</si>
  <si>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</si>
  <si>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konszolidált kiadás</t>
  </si>
  <si>
    <t>cafeteria</t>
  </si>
  <si>
    <t>létszám</t>
  </si>
  <si>
    <t xml:space="preserve">mezőőri szolgálat </t>
  </si>
  <si>
    <t>2</t>
  </si>
  <si>
    <t>polgármester, alpolgármester, 2 fő részére</t>
  </si>
  <si>
    <t>Védőnői szolgálat 4 fő részére</t>
  </si>
  <si>
    <t>3</t>
  </si>
  <si>
    <t>Fogorvosi szolgálat 3 fő részére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</si>
  <si>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</si>
  <si>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</si>
  <si>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</si>
  <si>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 xml:space="preserve">Isaszegi Polgármesteri Hivatal </t>
  </si>
  <si>
    <t>02</t>
  </si>
  <si>
    <t>Igazgatási feladatok</t>
  </si>
  <si>
    <t>Felhalmozási célú önkormányzati támogatások (vis maior)</t>
  </si>
  <si>
    <t>Felhalmozási célú visszatérítendő támogatások, kölcsönök visszatérülése államháztartáson kívülről (kmk, munkáltatói)</t>
  </si>
  <si>
    <t>Egyéb felhalmozási célú átvett pénzeszköz (LTP)</t>
  </si>
  <si>
    <t>Irányító szervi támogatás</t>
  </si>
  <si>
    <t xml:space="preserve"> ebből: EU-s forrásból finanszírozott támogatással megvalósuló programok, projektek kiadásai ( ÁROP)</t>
  </si>
  <si>
    <t>Hitel-,kölcsöntörlesztés államháztartáson kívülre</t>
  </si>
  <si>
    <t>Köztisztviselő (175.019 Ft/fő/év)</t>
  </si>
  <si>
    <t>Járulék (  32,5%)</t>
  </si>
  <si>
    <t>Költségvetési szerv I.</t>
  </si>
  <si>
    <t>03</t>
  </si>
  <si>
    <t>Isaszegi Hétszínvirág Óvoda</t>
  </si>
  <si>
    <t>04</t>
  </si>
  <si>
    <t>Isaszegi Bóbita Óvoda</t>
  </si>
  <si>
    <t>közalkalmazottak részére (10000Ft/hó 12 hóra)</t>
  </si>
  <si>
    <t>járulék</t>
  </si>
  <si>
    <t>05</t>
  </si>
  <si>
    <t>közalkalmazottak részére (6000Ft/hó  12 hóra)</t>
  </si>
  <si>
    <t>06</t>
  </si>
  <si>
    <t>Dózsa György Művelődési Otthon és Isaszegi Múzeumi Kiállítóhely</t>
  </si>
  <si>
    <t>közalkalmazottak részére (6000Ft/hó 12 hóra)</t>
  </si>
  <si>
    <t>Járulék 32,5</t>
  </si>
  <si>
    <t>07</t>
  </si>
  <si>
    <t>08</t>
  </si>
  <si>
    <t>8,75 fő közalkalmazott részére 72000 Ft/fő/év</t>
  </si>
  <si>
    <t>IVÜSZ összes személyi jellegű kifizetéséből a cafeteria személyi előirányzata</t>
  </si>
  <si>
    <t>IVÜSZ összes személyi jellegű kifizetéséből a cafeteria járulék előirányzata</t>
  </si>
  <si>
    <t xml:space="preserve">       </t>
  </si>
  <si>
    <t>Megnevezés</t>
  </si>
  <si>
    <t>Nyugdíjas klubok</t>
  </si>
  <si>
    <t>Isaszegi Sportegyesület</t>
  </si>
  <si>
    <t>Turisztikai célok támogatása</t>
  </si>
  <si>
    <t>Ceglédi Mozgássérültek Egyesülete</t>
  </si>
  <si>
    <t>Szociális és Egészségügyi Bizottság</t>
  </si>
  <si>
    <t>Nyári táborozás</t>
  </si>
  <si>
    <t>Történelmi Lovasegyesület</t>
  </si>
  <si>
    <t>Civil szervezetek támogatása</t>
  </si>
  <si>
    <t>Humán Bizottság</t>
  </si>
  <si>
    <t>Pénzügyi, Jogi, Városfejlesztési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</si>
  <si>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</si>
  <si>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</si>
  <si>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</si>
  <si>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</si>
  <si>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</si>
  <si>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Nemzeti-kultúrális-sport-és társadalmi kapcsolatok támogatása</t>
  </si>
  <si>
    <t>Isaszegi Önkéntes Tűzoltó Egyesület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</si>
  <si>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</si>
  <si>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</si>
  <si>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</si>
  <si>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</si>
  <si>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</si>
  <si>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</si>
  <si>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</si>
  <si>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</si>
  <si>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</si>
  <si>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</si>
  <si>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</si>
  <si>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</si>
  <si>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</si>
  <si>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</si>
  <si>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</si>
  <si>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</si>
  <si>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</si>
  <si>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</si>
  <si>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</si>
  <si>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</si>
  <si>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Isaszeg Város  Önkormányzat 2021. évi bevételei és kiadásai</t>
  </si>
  <si>
    <t xml:space="preserve">2021. </t>
  </si>
  <si>
    <t>2021. I. rendeletmódosítás  tételeinek kimutatása</t>
  </si>
  <si>
    <t>2021. évi  működési és fejlesztési célú bevételek és kiadások  bemutatása .</t>
  </si>
  <si>
    <t>Isaszeg Város Önkormányzatának 2021. évi fejlesztési kiadási terve</t>
  </si>
  <si>
    <t>2021. évi terv</t>
  </si>
  <si>
    <t>Kiadás fedezeteként pályázati bevétel 2021. évi terv</t>
  </si>
  <si>
    <t>Kiadás fedezeteként pénzmaradvány 2021. évi terv</t>
  </si>
  <si>
    <t>Kiadás fedezeteként  2021. évben befolyó  bevételből terv</t>
  </si>
  <si>
    <t>2021. évi előirányzat</t>
  </si>
  <si>
    <t>Isaszeg Város Önkormányzat 2021. évi tartaléka</t>
  </si>
  <si>
    <t>Isaszeg Város Önkormányzatának 2021. évben Európai Uniós támogatással megvalósuló beruházásának bevételei, kiadásai</t>
  </si>
  <si>
    <t>Támogatások részletezése 2021. év</t>
  </si>
  <si>
    <t>......................, 2021. .......................... hó ..... nap</t>
  </si>
  <si>
    <t>2022.</t>
  </si>
  <si>
    <t>Felhalmozási kiadások:</t>
  </si>
  <si>
    <t>szállítói tartozás</t>
  </si>
  <si>
    <t>2020. évi beszámoló alapján normatíva bevétel</t>
  </si>
  <si>
    <t>Egyéb működési célú támogatások államháztartáson belülről (NEAK)</t>
  </si>
  <si>
    <t>járulék ( a 99.617 Ft/fő/év  után 30,5 %)</t>
  </si>
  <si>
    <t>járulék ( a 177.701 Ft/fő/év  után 30,5 %)</t>
  </si>
  <si>
    <t>járulék ( a 72.000 Ft/fő/év  után 30,5 %)</t>
  </si>
  <si>
    <t>járulék 30,5 %</t>
  </si>
  <si>
    <t>Járulék 30,5%</t>
  </si>
  <si>
    <t>2 fő részére 153.257Ft/fő/év</t>
  </si>
  <si>
    <t>13 fő közalkalmazott részére 99.617 Ft/fő/év</t>
  </si>
  <si>
    <t>kötelező feladatok költségei</t>
  </si>
  <si>
    <t>önként vállalt feladatok költségei</t>
  </si>
  <si>
    <t>államigazgatási feladatok költségei</t>
  </si>
  <si>
    <t>Polgármesteri Hivatal tetőfelújítás</t>
  </si>
  <si>
    <t>Polgármesteri Hivatal homlokzat felújítás</t>
  </si>
  <si>
    <t>Településszerkezeti terv felülvizsgálat tervezési díj</t>
  </si>
  <si>
    <t>Közvilágítás tervezési díj</t>
  </si>
  <si>
    <t>Gépjárművásárlás Polgármesteri Hivatal részére</t>
  </si>
  <si>
    <t>Szabályozási terv készítés a 4015/10. és 0130/8 területekre</t>
  </si>
  <si>
    <t>aszfaltozás</t>
  </si>
  <si>
    <t>ingatlan vásárlás</t>
  </si>
  <si>
    <t>Múzeum feljáró kialakítása</t>
  </si>
  <si>
    <t>értékpapír eladás</t>
  </si>
  <si>
    <t>szállítói tartozás dologi kiadás</t>
  </si>
  <si>
    <t>szállítói tartozás felhalmozási kiadásokra</t>
  </si>
  <si>
    <t>144/2021.(V.07.) polgármesteri határozat</t>
  </si>
  <si>
    <t>Sportcsarnok nyílászáró beépítése</t>
  </si>
  <si>
    <t>Sportcsarnok nyílászárók költsége</t>
  </si>
  <si>
    <t>Gazdaköri étkezde felújítási költségei</t>
  </si>
  <si>
    <t>Sportcsarnok felújítása</t>
  </si>
  <si>
    <t>tárgyi eszköz beszerzésre átcsoportosítás az önkormányzathoz</t>
  </si>
  <si>
    <t>Humánszolgáltató részére tárgyi eszköz beszerzés</t>
  </si>
  <si>
    <t>iskolai gyermekfelügyelet ideje alatt a gyermekétkeztetés biztosítására</t>
  </si>
  <si>
    <t>168/2021.(VI.14.) polgármesteri határozat</t>
  </si>
  <si>
    <t>Művelődési ház részére tárgyi eszköz beszerzés</t>
  </si>
  <si>
    <t>Aprókfalva Bölcsőde részére tárgyi eszköz beszerzés</t>
  </si>
  <si>
    <t>Hétszínvirág óvoda részére tárgyi eszköz beszezrése</t>
  </si>
  <si>
    <t>Művelődési Ház tárgyi eszköz beszerzése</t>
  </si>
  <si>
    <t>Gazdakör felújítása</t>
  </si>
  <si>
    <t>Humánszolgáltató részére tárgyi eszköz beszerzése</t>
  </si>
  <si>
    <t>Aprókfalva Bölcsőde részére tárgyi eszköz beszerzése</t>
  </si>
  <si>
    <t xml:space="preserve">Iparűzési adókompenzáció </t>
  </si>
  <si>
    <t>létszám bővítése egy fővel bérköltsége</t>
  </si>
  <si>
    <t>létszám bővítése egy fővel járulék költsége</t>
  </si>
  <si>
    <t>75/2021.(III.11.) Polgármesteri határozat</t>
  </si>
  <si>
    <t>Béke utca aszfalt burkolatának felújítása</t>
  </si>
  <si>
    <t>szociális ágazati pótlék</t>
  </si>
  <si>
    <t>szociális ágazati pótlék személyi kiadása</t>
  </si>
  <si>
    <t>szociális ágazati pótlék járulék kiadása</t>
  </si>
  <si>
    <t>bérkompenzáció</t>
  </si>
  <si>
    <t>bérkompenzáció személyi kiadása</t>
  </si>
  <si>
    <t>bérkompenzáció járulék kiadása</t>
  </si>
  <si>
    <t>Tárgyi eszköz vásárlás Hivatal részére</t>
  </si>
  <si>
    <t xml:space="preserve">irányító szervi támogatás </t>
  </si>
  <si>
    <t>Közhatalmi bevételek, iparűzési adó bevétel</t>
  </si>
  <si>
    <t>Kommunális adó bevétel, iparűzési adó bevétel</t>
  </si>
  <si>
    <t>Finanszírozási bevételek (V.-VI.)</t>
  </si>
  <si>
    <t>gyermekétkeztetési kiadások</t>
  </si>
  <si>
    <t>garantált bérminimum miatti személyi kiadás</t>
  </si>
  <si>
    <t>garantált bérminimum miatti járulék kiadás</t>
  </si>
  <si>
    <t>86/2021.(III.23.) Polgármesteri határozat</t>
  </si>
  <si>
    <t xml:space="preserve">8.  melléklet a…. / 2021. (VII.8.) önkormányzati rendelethez </t>
  </si>
  <si>
    <t xml:space="preserve">9.  melléklet a…. / 2021. (VII.8.) önkormányzati rendelethez </t>
  </si>
  <si>
    <t xml:space="preserve">10. melléklet a…. / 2021. (VII.8.) önkormányzati rendelethez </t>
  </si>
  <si>
    <t xml:space="preserve">11.  melléklet a…. / 2021. (VII.8.) önkormányzati rendelethez </t>
  </si>
  <si>
    <t xml:space="preserve">12.  melléklet a…. / 2021. (VII.8.) önkormányzati rendelethez </t>
  </si>
  <si>
    <t xml:space="preserve">13. melléklet a…. / 2021. (VII.8.) önkormányzati rendelethez </t>
  </si>
  <si>
    <t xml:space="preserve">14.  melléklet a…. / 2021. (VII.8.) önkormányzati rendelethez </t>
  </si>
  <si>
    <t xml:space="preserve">15.  melléklet a…. / 2021. (VII.8.) önkormányzati rendelethez </t>
  </si>
  <si>
    <t xml:space="preserve">16.  melléklet a…. / 2021. (VII.8.)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</si>
</sst>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F_t_-;\-* #,##0.00\ _F_t_-;_-* \-??\ _F_t_-;_-@_-"/>
    <numFmt numFmtId="165" formatCode="\ #,##0.00&quot;       &quot;;\-#,##0.00&quot;       &quot;;&quot; -&quot;#&quot;       &quot;;@\ "/>
    <numFmt numFmtId="166" formatCode="\ #,##0&quot;     &quot;;\-#,##0&quot;     &quot;;&quot; -&quot;#&quot;     &quot;;@\ "/>
    <numFmt numFmtId="167" formatCode="#,###"/>
    <numFmt numFmtId="168" formatCode="#,###.00"/>
    <numFmt numFmtId="169" formatCode="yyyy\-mm\-dd"/>
    <numFmt numFmtId="170" formatCode="0\."/>
    <numFmt numFmtId="171" formatCode="_-* #,##0\ _F_t_-;\-* #,##0\ _F_t_-;_-* \-??\ _F_t_-;_-@_-"/>
    <numFmt numFmtId="172" formatCode="mmm\ d/"/>
    <numFmt numFmtId="173" formatCode="#,##0.00&quot;       &quot;;\-#,##0.00&quot;       &quot;;&quot; -&quot;#&quot;       &quot;;@\ "/>
    <numFmt numFmtId="174" formatCode="#,##0&quot;     &quot;;\-#,##0&quot;     &quot;;&quot; -&quot;#&quot;     &quot;;@\ "/>
    <numFmt numFmtId="175" formatCode="\ #,##0&quot;       &quot;;\-#,##0&quot;       &quot;;&quot; -&quot;#&quot;       &quot;;@\ "/>
    <numFmt numFmtId="176" formatCode="#,##0&quot;       &quot;;\-#,##0&quot;       &quot;;&quot; -&quot;#&quot;       &quot;;@\ "/>
  </numFmts>
  <fonts count="27" x14ac:knownFonts="1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2"/>
      <name val="Times New Roman CE"/>
      <family val="1"/>
      <charset val="238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b/>
      <i/>
      <sz val="14"/>
      <color indexed="8"/>
      <name val="Times New Roman"/>
      <family val="1"/>
      <charset val="1"/>
    </font>
    <font>
      <i/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i/>
      <sz val="14"/>
      <name val="Times New Roman"/>
      <family val="1"/>
      <charset val="1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Arial"/>
      <family val="2"/>
      <charset val="1"/>
    </font>
    <font>
      <sz val="14"/>
      <color indexed="8"/>
      <name val="Times New Roman"/>
      <family val="1"/>
      <charset val="238"/>
    </font>
    <font>
      <sz val="14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3">
    <xf numFmtId="0" fontId="0" fillId="0" borderId="0"/>
    <xf numFmtId="173" fontId="11" fillId="0" borderId="0" applyBorder="0" applyProtection="0"/>
    <xf numFmtId="165" fontId="11" fillId="0" borderId="0" applyFill="0" applyBorder="0" applyAlignment="0" applyProtection="0"/>
    <xf numFmtId="164" fontId="11" fillId="0" borderId="0" applyFill="0" applyBorder="0" applyAlignment="0" applyProtection="0"/>
    <xf numFmtId="165" fontId="11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9" fontId="10" fillId="0" borderId="0" applyBorder="0" applyProtection="0"/>
  </cellStyleXfs>
  <cellXfs count="438">
    <xf numFmtId="0" fontId="0" fillId="0" borderId="0" xfId="0"/>
    <xf numFmtId="0" fontId="3" fillId="0" borderId="0" xfId="0" applyFont="1"/>
    <xf numFmtId="0" fontId="3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justify" vertical="center" wrapText="1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wrapText="1"/>
    </xf>
    <xf numFmtId="3" fontId="5" fillId="8" borderId="1" xfId="0" applyNumberFormat="1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wrapText="1"/>
    </xf>
    <xf numFmtId="166" fontId="4" fillId="8" borderId="1" xfId="2" applyNumberFormat="1" applyFont="1" applyFill="1" applyBorder="1" applyAlignment="1" applyProtection="1">
      <alignment horizontal="center"/>
    </xf>
    <xf numFmtId="166" fontId="7" fillId="8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" fontId="4" fillId="0" borderId="1" xfId="2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wrapText="1"/>
    </xf>
    <xf numFmtId="166" fontId="4" fillId="0" borderId="2" xfId="2" applyNumberFormat="1" applyFont="1" applyFill="1" applyBorder="1" applyAlignment="1" applyProtection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/>
    <xf numFmtId="3" fontId="8" fillId="9" borderId="3" xfId="0" applyNumberFormat="1" applyFont="1" applyFill="1" applyBorder="1" applyAlignment="1">
      <alignment horizontal="justify" vertical="center" wrapText="1"/>
    </xf>
    <xf numFmtId="0" fontId="6" fillId="0" borderId="3" xfId="0" applyFont="1" applyBorder="1" applyAlignment="1">
      <alignment wrapText="1"/>
    </xf>
    <xf numFmtId="166" fontId="4" fillId="10" borderId="3" xfId="2" applyNumberFormat="1" applyFont="1" applyFill="1" applyBorder="1" applyAlignment="1" applyProtection="1">
      <alignment horizontal="center"/>
    </xf>
    <xf numFmtId="0" fontId="3" fillId="0" borderId="1" xfId="11" applyFont="1" applyFill="1" applyBorder="1" applyAlignment="1" applyProtection="1">
      <alignment vertical="center" wrapText="1"/>
    </xf>
    <xf numFmtId="0" fontId="3" fillId="0" borderId="1" xfId="0" applyFont="1" applyBorder="1" applyAlignment="1">
      <alignment wrapText="1"/>
    </xf>
    <xf numFmtId="166" fontId="8" fillId="0" borderId="1" xfId="2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wrapText="1"/>
    </xf>
    <xf numFmtId="166" fontId="4" fillId="0" borderId="1" xfId="2" applyNumberFormat="1" applyFont="1" applyFill="1" applyBorder="1" applyAlignment="1" applyProtection="1">
      <alignment horizontal="center"/>
    </xf>
    <xf numFmtId="166" fontId="4" fillId="9" borderId="1" xfId="2" applyNumberFormat="1" applyFont="1" applyFill="1" applyBorder="1" applyAlignment="1" applyProtection="1">
      <alignment horizontal="center"/>
    </xf>
    <xf numFmtId="3" fontId="8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/>
    <xf numFmtId="0" fontId="8" fillId="9" borderId="1" xfId="0" applyFont="1" applyFill="1" applyBorder="1"/>
    <xf numFmtId="0" fontId="8" fillId="0" borderId="1" xfId="0" applyFont="1" applyBorder="1"/>
    <xf numFmtId="0" fontId="9" fillId="11" borderId="1" xfId="0" applyFont="1" applyFill="1" applyBorder="1"/>
    <xf numFmtId="0" fontId="6" fillId="11" borderId="1" xfId="0" applyFont="1" applyFill="1" applyBorder="1" applyAlignment="1">
      <alignment wrapText="1"/>
    </xf>
    <xf numFmtId="166" fontId="4" fillId="11" borderId="1" xfId="2" applyNumberFormat="1" applyFont="1" applyFill="1" applyBorder="1" applyAlignment="1" applyProtection="1">
      <alignment horizontal="center"/>
    </xf>
    <xf numFmtId="166" fontId="4" fillId="0" borderId="4" xfId="2" applyNumberFormat="1" applyFont="1" applyFill="1" applyBorder="1" applyAlignment="1" applyProtection="1">
      <alignment horizontal="center"/>
    </xf>
    <xf numFmtId="166" fontId="4" fillId="11" borderId="4" xfId="2" applyNumberFormat="1" applyFont="1" applyFill="1" applyBorder="1" applyAlignment="1" applyProtection="1">
      <alignment horizontal="center"/>
    </xf>
    <xf numFmtId="167" fontId="3" fillId="0" borderId="1" xfId="0" applyNumberFormat="1" applyFont="1" applyBorder="1" applyAlignment="1">
      <alignment horizontal="center"/>
    </xf>
    <xf numFmtId="166" fontId="9" fillId="11" borderId="4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Border="1"/>
    <xf numFmtId="0" fontId="3" fillId="0" borderId="1" xfId="0" applyFont="1" applyFill="1" applyBorder="1" applyAlignment="1">
      <alignment vertical="center" wrapText="1"/>
    </xf>
    <xf numFmtId="167" fontId="3" fillId="0" borderId="1" xfId="0" applyNumberFormat="1" applyFont="1" applyBorder="1"/>
    <xf numFmtId="0" fontId="3" fillId="9" borderId="1" xfId="0" applyFont="1" applyFill="1" applyBorder="1" applyAlignment="1">
      <alignment wrapText="1"/>
    </xf>
    <xf numFmtId="167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3" fillId="9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167" fontId="3" fillId="9" borderId="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vertical="center" wrapText="1"/>
    </xf>
    <xf numFmtId="167" fontId="3" fillId="0" borderId="0" xfId="0" applyNumberFormat="1" applyFont="1"/>
    <xf numFmtId="0" fontId="7" fillId="9" borderId="1" xfId="0" applyFont="1" applyFill="1" applyBorder="1" applyAlignment="1">
      <alignment horizontal="left" wrapText="1"/>
    </xf>
    <xf numFmtId="0" fontId="3" fillId="9" borderId="1" xfId="0" applyFont="1" applyFill="1" applyBorder="1"/>
    <xf numFmtId="167" fontId="3" fillId="0" borderId="1" xfId="0" applyNumberFormat="1" applyFont="1" applyBorder="1" applyAlignment="1">
      <alignment wrapText="1"/>
    </xf>
    <xf numFmtId="167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/>
    <xf numFmtId="1" fontId="8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10" borderId="1" xfId="0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left" vertical="center" wrapText="1" indent="1"/>
    </xf>
    <xf numFmtId="167" fontId="7" fillId="10" borderId="1" xfId="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67" fontId="3" fillId="0" borderId="1" xfId="0" applyNumberFormat="1" applyFont="1" applyBorder="1" applyAlignment="1">
      <alignment vertical="center" wrapText="1"/>
    </xf>
    <xf numFmtId="167" fontId="3" fillId="0" borderId="1" xfId="0" applyNumberFormat="1" applyFont="1" applyFill="1" applyBorder="1" applyAlignment="1" applyProtection="1">
      <alignment vertical="center" wrapText="1"/>
    </xf>
    <xf numFmtId="167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10" borderId="1" xfId="0" applyNumberFormat="1" applyFont="1" applyFill="1" applyBorder="1" applyAlignment="1" applyProtection="1">
      <alignment horizontal="center" vertical="center" wrapText="1"/>
    </xf>
    <xf numFmtId="0" fontId="7" fillId="10" borderId="1" xfId="11" applyFont="1" applyFill="1" applyBorder="1" applyAlignment="1" applyProtection="1">
      <alignment horizontal="left" vertical="center" wrapText="1" inden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11" applyFont="1" applyFill="1" applyBorder="1" applyAlignment="1" applyProtection="1">
      <alignment horizontal="left" vertical="center" wrapText="1" inden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11" applyFont="1" applyFill="1" applyBorder="1" applyAlignment="1" applyProtection="1">
      <alignment horizontal="left" vertical="center" wrapText="1" indent="1"/>
    </xf>
    <xf numFmtId="0" fontId="7" fillId="10" borderId="3" xfId="11" applyFont="1" applyFill="1" applyBorder="1" applyAlignment="1" applyProtection="1">
      <alignment horizontal="left" vertical="center" wrapText="1" indent="1"/>
    </xf>
    <xf numFmtId="0" fontId="7" fillId="0" borderId="1" xfId="11" applyFont="1" applyFill="1" applyBorder="1" applyAlignment="1" applyProtection="1">
      <alignment horizontal="left" vertical="center" wrapText="1" indent="1"/>
    </xf>
    <xf numFmtId="49" fontId="7" fillId="10" borderId="1" xfId="11" applyNumberFormat="1" applyFont="1" applyFill="1" applyBorder="1" applyAlignment="1" applyProtection="1">
      <alignment horizontal="center" vertical="center" wrapText="1"/>
    </xf>
    <xf numFmtId="49" fontId="3" fillId="0" borderId="1" xfId="11" applyNumberFormat="1" applyFont="1" applyFill="1" applyBorder="1" applyAlignment="1" applyProtection="1">
      <alignment horizontal="left" vertical="center" wrapText="1" indent="1"/>
    </xf>
    <xf numFmtId="49" fontId="3" fillId="10" borderId="1" xfId="11" applyNumberFormat="1" applyFont="1" applyFill="1" applyBorder="1" applyAlignment="1" applyProtection="1">
      <alignment horizontal="left" vertical="center" wrapText="1" indent="1"/>
    </xf>
    <xf numFmtId="0" fontId="7" fillId="9" borderId="0" xfId="0" applyFont="1" applyFill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8" fillId="0" borderId="0" xfId="0" applyFont="1" applyBorder="1"/>
    <xf numFmtId="49" fontId="3" fillId="0" borderId="3" xfId="11" applyNumberFormat="1" applyFont="1" applyFill="1" applyBorder="1" applyAlignment="1" applyProtection="1">
      <alignment horizontal="left" vertical="center" wrapText="1" indent="1"/>
    </xf>
    <xf numFmtId="0" fontId="3" fillId="0" borderId="3" xfId="11" applyFont="1" applyFill="1" applyBorder="1" applyAlignment="1" applyProtection="1">
      <alignment horizontal="left" vertical="center" wrapText="1" indent="1"/>
    </xf>
    <xf numFmtId="167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11" applyFont="1" applyFill="1" applyBorder="1" applyAlignment="1" applyProtection="1">
      <alignment horizontal="left" vertical="center" wrapText="1" indent="6"/>
    </xf>
    <xf numFmtId="0" fontId="3" fillId="0" borderId="1" xfId="11" applyFont="1" applyFill="1" applyBorder="1" applyAlignment="1" applyProtection="1">
      <alignment horizontal="left" indent="6"/>
    </xf>
    <xf numFmtId="167" fontId="7" fillId="1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11" applyFont="1" applyFill="1" applyBorder="1" applyAlignment="1" applyProtection="1">
      <alignment horizontal="left" vertical="center" wrapText="1" indent="1"/>
    </xf>
    <xf numFmtId="167" fontId="7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/>
    </xf>
    <xf numFmtId="168" fontId="7" fillId="0" borderId="1" xfId="0" applyNumberFormat="1" applyFont="1" applyFill="1" applyBorder="1" applyAlignment="1" applyProtection="1">
      <alignment vertical="center" wrapText="1"/>
      <protection locked="0"/>
    </xf>
    <xf numFmtId="0" fontId="8" fillId="12" borderId="1" xfId="0" applyFont="1" applyFill="1" applyBorder="1" applyAlignment="1">
      <alignment wrapText="1"/>
    </xf>
    <xf numFmtId="167" fontId="7" fillId="12" borderId="1" xfId="0" applyNumberFormat="1" applyFont="1" applyFill="1" applyBorder="1" applyAlignment="1" applyProtection="1">
      <alignment vertical="center" wrapText="1"/>
    </xf>
    <xf numFmtId="167" fontId="3" fillId="10" borderId="1" xfId="0" applyNumberFormat="1" applyFont="1" applyFill="1" applyBorder="1" applyAlignment="1" applyProtection="1">
      <alignment vertical="center" wrapText="1"/>
      <protection locked="0"/>
    </xf>
    <xf numFmtId="0" fontId="7" fillId="0" borderId="4" xfId="0" applyFont="1" applyBorder="1"/>
    <xf numFmtId="0" fontId="7" fillId="10" borderId="1" xfId="11" applyFont="1" applyFill="1" applyBorder="1" applyAlignment="1" applyProtection="1">
      <alignment vertical="center" wrapText="1"/>
    </xf>
    <xf numFmtId="0" fontId="3" fillId="0" borderId="3" xfId="11" applyFont="1" applyFill="1" applyBorder="1" applyAlignment="1" applyProtection="1">
      <alignment vertical="center" wrapText="1"/>
    </xf>
    <xf numFmtId="3" fontId="3" fillId="0" borderId="1" xfId="0" applyNumberFormat="1" applyFont="1" applyBorder="1"/>
    <xf numFmtId="0" fontId="7" fillId="0" borderId="1" xfId="11" applyFont="1" applyFill="1" applyBorder="1" applyAlignment="1" applyProtection="1">
      <alignment vertical="center" wrapText="1"/>
    </xf>
    <xf numFmtId="3" fontId="4" fillId="0" borderId="1" xfId="0" applyNumberFormat="1" applyFont="1" applyBorder="1"/>
    <xf numFmtId="0" fontId="8" fillId="0" borderId="0" xfId="0" applyFont="1" applyBorder="1" applyAlignment="1">
      <alignment horizontal="center" vertical="center"/>
    </xf>
    <xf numFmtId="0" fontId="4" fillId="0" borderId="0" xfId="0" applyFont="1" applyBorder="1"/>
    <xf numFmtId="3" fontId="7" fillId="0" borderId="0" xfId="0" applyNumberFormat="1" applyFont="1" applyBorder="1"/>
    <xf numFmtId="0" fontId="7" fillId="0" borderId="1" xfId="0" applyFont="1" applyBorder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167" fontId="4" fillId="10" borderId="1" xfId="0" applyNumberFormat="1" applyFont="1" applyFill="1" applyBorder="1"/>
    <xf numFmtId="0" fontId="7" fillId="10" borderId="1" xfId="1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1" xfId="11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169" fontId="4" fillId="10" borderId="4" xfId="0" applyNumberFormat="1" applyFont="1" applyFill="1" applyBorder="1" applyAlignment="1">
      <alignment horizontal="center" vertical="center"/>
    </xf>
    <xf numFmtId="0" fontId="4" fillId="10" borderId="1" xfId="0" applyNumberFormat="1" applyFont="1" applyFill="1" applyBorder="1"/>
    <xf numFmtId="0" fontId="7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11" applyFont="1" applyFill="1"/>
    <xf numFmtId="167" fontId="7" fillId="0" borderId="0" xfId="11" applyNumberFormat="1" applyFont="1" applyAlignment="1">
      <alignment horizontal="center" vertical="center"/>
    </xf>
    <xf numFmtId="0" fontId="9" fillId="0" borderId="0" xfId="0" applyFont="1" applyFill="1" applyBorder="1" applyAlignment="1" applyProtection="1"/>
    <xf numFmtId="0" fontId="7" fillId="0" borderId="7" xfId="11" applyFont="1" applyBorder="1" applyAlignment="1">
      <alignment horizontal="center" vertical="center" wrapText="1"/>
    </xf>
    <xf numFmtId="170" fontId="7" fillId="0" borderId="2" xfId="11" applyNumberFormat="1" applyFont="1" applyBorder="1" applyAlignment="1">
      <alignment horizontal="center" vertical="center" wrapText="1"/>
    </xf>
    <xf numFmtId="0" fontId="3" fillId="0" borderId="8" xfId="11" applyFont="1" applyBorder="1" applyAlignment="1">
      <alignment horizontal="center" vertical="center"/>
    </xf>
    <xf numFmtId="0" fontId="3" fillId="0" borderId="9" xfId="11" applyFont="1" applyBorder="1" applyAlignment="1">
      <alignment horizontal="center" vertical="center"/>
    </xf>
    <xf numFmtId="0" fontId="3" fillId="0" borderId="10" xfId="11" applyFont="1" applyBorder="1" applyAlignment="1">
      <alignment horizontal="center" vertical="center"/>
    </xf>
    <xf numFmtId="0" fontId="3" fillId="0" borderId="11" xfId="11" applyFont="1" applyBorder="1" applyAlignment="1">
      <alignment horizontal="center" vertical="center"/>
    </xf>
    <xf numFmtId="0" fontId="3" fillId="0" borderId="3" xfId="11" applyFont="1" applyBorder="1" applyProtection="1">
      <protection locked="0"/>
    </xf>
    <xf numFmtId="171" fontId="3" fillId="0" borderId="3" xfId="2" applyNumberFormat="1" applyFont="1" applyFill="1" applyBorder="1" applyAlignment="1" applyProtection="1">
      <protection locked="0"/>
    </xf>
    <xf numFmtId="171" fontId="3" fillId="0" borderId="12" xfId="2" applyNumberFormat="1" applyFont="1" applyFill="1" applyBorder="1" applyAlignment="1" applyProtection="1"/>
    <xf numFmtId="0" fontId="3" fillId="0" borderId="13" xfId="11" applyFont="1" applyBorder="1" applyAlignment="1">
      <alignment horizontal="center" vertical="center"/>
    </xf>
    <xf numFmtId="0" fontId="3" fillId="0" borderId="1" xfId="11" applyFont="1" applyBorder="1" applyProtection="1">
      <protection locked="0"/>
    </xf>
    <xf numFmtId="171" fontId="3" fillId="0" borderId="1" xfId="2" applyNumberFormat="1" applyFont="1" applyFill="1" applyBorder="1" applyAlignment="1" applyProtection="1">
      <protection locked="0"/>
    </xf>
    <xf numFmtId="171" fontId="3" fillId="0" borderId="14" xfId="2" applyNumberFormat="1" applyFont="1" applyFill="1" applyBorder="1" applyAlignment="1" applyProtection="1"/>
    <xf numFmtId="0" fontId="3" fillId="0" borderId="15" xfId="11" applyFont="1" applyBorder="1" applyAlignment="1">
      <alignment horizontal="center" vertical="center"/>
    </xf>
    <xf numFmtId="0" fontId="3" fillId="0" borderId="2" xfId="11" applyFont="1" applyBorder="1" applyProtection="1">
      <protection locked="0"/>
    </xf>
    <xf numFmtId="171" fontId="3" fillId="0" borderId="2" xfId="2" applyNumberFormat="1" applyFont="1" applyFill="1" applyBorder="1" applyAlignment="1" applyProtection="1">
      <protection locked="0"/>
    </xf>
    <xf numFmtId="0" fontId="7" fillId="0" borderId="8" xfId="11" applyFont="1" applyBorder="1" applyAlignment="1">
      <alignment horizontal="center" vertical="center"/>
    </xf>
    <xf numFmtId="0" fontId="7" fillId="0" borderId="9" xfId="11" applyFont="1" applyBorder="1"/>
    <xf numFmtId="171" fontId="7" fillId="0" borderId="9" xfId="11" applyNumberFormat="1" applyFont="1" applyBorder="1"/>
    <xf numFmtId="171" fontId="7" fillId="0" borderId="10" xfId="11" applyNumberFormat="1" applyFont="1" applyBorder="1"/>
    <xf numFmtId="0" fontId="7" fillId="0" borderId="0" xfId="11" applyFont="1" applyFill="1"/>
    <xf numFmtId="0" fontId="3" fillId="12" borderId="0" xfId="0" applyFont="1" applyFill="1" applyBorder="1"/>
    <xf numFmtId="0" fontId="7" fillId="12" borderId="2" xfId="0" applyFont="1" applyFill="1" applyBorder="1"/>
    <xf numFmtId="0" fontId="3" fillId="12" borderId="2" xfId="0" applyFont="1" applyFill="1" applyBorder="1"/>
    <xf numFmtId="0" fontId="3" fillId="12" borderId="0" xfId="0" applyFont="1" applyFill="1"/>
    <xf numFmtId="0" fontId="3" fillId="12" borderId="1" xfId="0" applyFont="1" applyFill="1" applyBorder="1"/>
    <xf numFmtId="1" fontId="4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wrapText="1"/>
    </xf>
    <xf numFmtId="0" fontId="3" fillId="12" borderId="1" xfId="0" applyFont="1" applyFill="1" applyBorder="1" applyAlignment="1">
      <alignment horizontal="center" vertical="center" wrapText="1"/>
    </xf>
    <xf numFmtId="172" fontId="7" fillId="12" borderId="1" xfId="0" applyNumberFormat="1" applyFont="1" applyFill="1" applyBorder="1" applyAlignment="1">
      <alignment horizontal="left"/>
    </xf>
    <xf numFmtId="0" fontId="7" fillId="12" borderId="1" xfId="0" applyFont="1" applyFill="1" applyBorder="1" applyAlignment="1">
      <alignment wrapText="1"/>
    </xf>
    <xf numFmtId="174" fontId="3" fillId="12" borderId="1" xfId="1" applyNumberFormat="1" applyFont="1" applyFill="1" applyBorder="1" applyProtection="1"/>
    <xf numFmtId="174" fontId="3" fillId="12" borderId="1" xfId="0" applyNumberFormat="1" applyFont="1" applyFill="1" applyBorder="1"/>
    <xf numFmtId="174" fontId="3" fillId="12" borderId="1" xfId="1" applyNumberFormat="1" applyFont="1" applyFill="1" applyBorder="1" applyAlignment="1" applyProtection="1">
      <alignment horizontal="right"/>
    </xf>
    <xf numFmtId="174" fontId="3" fillId="12" borderId="0" xfId="1" applyNumberFormat="1" applyFont="1" applyFill="1" applyBorder="1" applyAlignment="1" applyProtection="1"/>
    <xf numFmtId="0" fontId="7" fillId="12" borderId="1" xfId="0" applyFont="1" applyFill="1" applyBorder="1"/>
    <xf numFmtId="166" fontId="7" fillId="12" borderId="1" xfId="4" applyNumberFormat="1" applyFont="1" applyFill="1" applyBorder="1" applyAlignment="1" applyProtection="1"/>
    <xf numFmtId="166" fontId="7" fillId="12" borderId="1" xfId="0" applyNumberFormat="1" applyFont="1" applyFill="1" applyBorder="1"/>
    <xf numFmtId="166" fontId="3" fillId="12" borderId="1" xfId="4" applyNumberFormat="1" applyFont="1" applyFill="1" applyBorder="1" applyAlignment="1" applyProtection="1"/>
    <xf numFmtId="0" fontId="7" fillId="10" borderId="0" xfId="0" applyFont="1" applyFill="1"/>
    <xf numFmtId="172" fontId="3" fillId="12" borderId="1" xfId="0" applyNumberFormat="1" applyFont="1" applyFill="1" applyBorder="1" applyAlignment="1">
      <alignment horizontal="left"/>
    </xf>
    <xf numFmtId="166" fontId="3" fillId="12" borderId="1" xfId="0" applyNumberFormat="1" applyFont="1" applyFill="1" applyBorder="1"/>
    <xf numFmtId="174" fontId="3" fillId="12" borderId="0" xfId="0" applyNumberFormat="1" applyFont="1" applyFill="1" applyBorder="1"/>
    <xf numFmtId="166" fontId="7" fillId="12" borderId="0" xfId="0" applyNumberFormat="1" applyFont="1" applyFill="1" applyBorder="1"/>
    <xf numFmtId="0" fontId="7" fillId="0" borderId="0" xfId="0" applyFont="1"/>
    <xf numFmtId="166" fontId="7" fillId="12" borderId="0" xfId="4" applyNumberFormat="1" applyFont="1" applyFill="1" applyBorder="1" applyAlignment="1" applyProtection="1"/>
    <xf numFmtId="166" fontId="9" fillId="12" borderId="0" xfId="4" applyNumberFormat="1" applyFont="1" applyFill="1" applyBorder="1" applyAlignment="1" applyProtection="1"/>
    <xf numFmtId="0" fontId="9" fillId="12" borderId="1" xfId="0" applyFont="1" applyFill="1" applyBorder="1"/>
    <xf numFmtId="166" fontId="3" fillId="12" borderId="0" xfId="4" applyNumberFormat="1" applyFont="1" applyFill="1" applyBorder="1" applyAlignment="1" applyProtection="1"/>
    <xf numFmtId="0" fontId="9" fillId="0" borderId="0" xfId="0" applyFont="1"/>
    <xf numFmtId="166" fontId="7" fillId="12" borderId="1" xfId="4" applyNumberFormat="1" applyFont="1" applyFill="1" applyBorder="1" applyAlignment="1" applyProtection="1">
      <alignment wrapText="1"/>
    </xf>
    <xf numFmtId="166" fontId="3" fillId="12" borderId="0" xfId="0" applyNumberFormat="1" applyFont="1" applyFill="1" applyBorder="1"/>
    <xf numFmtId="166" fontId="9" fillId="12" borderId="1" xfId="4" applyNumberFormat="1" applyFont="1" applyFill="1" applyBorder="1" applyAlignment="1" applyProtection="1"/>
    <xf numFmtId="175" fontId="3" fillId="12" borderId="1" xfId="2" applyNumberFormat="1" applyFont="1" applyFill="1" applyBorder="1" applyAlignment="1" applyProtection="1"/>
    <xf numFmtId="3" fontId="3" fillId="12" borderId="1" xfId="0" applyNumberFormat="1" applyFont="1" applyFill="1" applyBorder="1" applyAlignment="1">
      <alignment horizontal="center"/>
    </xf>
    <xf numFmtId="174" fontId="9" fillId="12" borderId="0" xfId="1" applyNumberFormat="1" applyFont="1" applyFill="1" applyBorder="1" applyAlignment="1" applyProtection="1"/>
    <xf numFmtId="0" fontId="9" fillId="10" borderId="0" xfId="0" applyFont="1" applyFill="1"/>
    <xf numFmtId="176" fontId="3" fillId="12" borderId="0" xfId="2" applyNumberFormat="1" applyFont="1" applyFill="1" applyBorder="1" applyAlignment="1" applyProtection="1"/>
    <xf numFmtId="0" fontId="9" fillId="0" borderId="0" xfId="0" applyFont="1" applyFill="1"/>
    <xf numFmtId="9" fontId="3" fillId="12" borderId="0" xfId="12" applyFont="1" applyFill="1" applyBorder="1" applyAlignment="1" applyProtection="1"/>
    <xf numFmtId="0" fontId="3" fillId="12" borderId="0" xfId="0" applyFont="1" applyFill="1" applyBorder="1" applyAlignment="1">
      <alignment wrapText="1"/>
    </xf>
    <xf numFmtId="175" fontId="3" fillId="12" borderId="0" xfId="2" applyNumberFormat="1" applyFont="1" applyFill="1" applyBorder="1" applyAlignment="1" applyProtection="1"/>
    <xf numFmtId="3" fontId="3" fillId="12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16" xfId="11" applyFont="1" applyBorder="1" applyAlignment="1">
      <alignment horizontal="center" vertical="center" wrapText="1"/>
    </xf>
    <xf numFmtId="0" fontId="7" fillId="0" borderId="17" xfId="11" applyFont="1" applyBorder="1" applyAlignment="1">
      <alignment horizontal="center" vertical="center" wrapText="1"/>
    </xf>
    <xf numFmtId="0" fontId="7" fillId="0" borderId="9" xfId="11" applyFont="1" applyBorder="1" applyAlignment="1">
      <alignment horizontal="center" vertical="center"/>
    </xf>
    <xf numFmtId="0" fontId="7" fillId="0" borderId="10" xfId="11" applyFont="1" applyBorder="1" applyAlignment="1">
      <alignment horizontal="center" vertical="center"/>
    </xf>
    <xf numFmtId="0" fontId="3" fillId="0" borderId="16" xfId="11" applyFont="1" applyBorder="1" applyAlignment="1">
      <alignment horizontal="center" vertical="center"/>
    </xf>
    <xf numFmtId="0" fontId="3" fillId="0" borderId="3" xfId="11" applyFont="1" applyBorder="1"/>
    <xf numFmtId="0" fontId="3" fillId="0" borderId="1" xfId="0" applyFont="1" applyBorder="1" applyAlignment="1">
      <alignment horizontal="justify" wrapText="1"/>
    </xf>
    <xf numFmtId="171" fontId="3" fillId="0" borderId="18" xfId="2" applyNumberFormat="1" applyFont="1" applyFill="1" applyBorder="1" applyAlignment="1" applyProtection="1">
      <protection locked="0"/>
    </xf>
    <xf numFmtId="0" fontId="3" fillId="0" borderId="19" xfId="0" applyFont="1" applyBorder="1" applyAlignment="1">
      <alignment wrapText="1"/>
    </xf>
    <xf numFmtId="171" fontId="7" fillId="0" borderId="10" xfId="2" applyNumberFormat="1" applyFont="1" applyFill="1" applyBorder="1" applyAlignment="1" applyProtection="1"/>
    <xf numFmtId="0" fontId="4" fillId="0" borderId="0" xfId="0" applyFont="1" applyBorder="1" applyAlignment="1"/>
    <xf numFmtId="0" fontId="8" fillId="0" borderId="0" xfId="0" applyFont="1" applyAlignment="1">
      <alignment horizontal="center"/>
    </xf>
    <xf numFmtId="0" fontId="8" fillId="12" borderId="0" xfId="0" applyFont="1" applyFill="1"/>
    <xf numFmtId="0" fontId="8" fillId="12" borderId="1" xfId="0" applyFont="1" applyFill="1" applyBorder="1"/>
    <xf numFmtId="0" fontId="8" fillId="12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/>
    </xf>
    <xf numFmtId="0" fontId="4" fillId="12" borderId="1" xfId="0" applyFont="1" applyFill="1" applyBorder="1"/>
    <xf numFmtId="1" fontId="4" fillId="1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3" fillId="1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8" fillId="12" borderId="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7" fillId="12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wrapText="1"/>
    </xf>
    <xf numFmtId="167" fontId="8" fillId="12" borderId="1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167" fontId="3" fillId="0" borderId="0" xfId="0" applyNumberFormat="1" applyFont="1" applyFill="1" applyBorder="1" applyAlignment="1" applyProtection="1">
      <alignment vertical="center" wrapText="1"/>
      <protection locked="0"/>
    </xf>
    <xf numFmtId="167" fontId="7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167" fontId="3" fillId="0" borderId="0" xfId="0" applyNumberFormat="1" applyFont="1" applyFill="1" applyAlignment="1">
      <alignment vertical="center" wrapText="1"/>
    </xf>
    <xf numFmtId="167" fontId="3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5" xfId="11" applyFont="1" applyFill="1" applyBorder="1" applyAlignment="1" applyProtection="1">
      <alignment vertical="center" wrapText="1"/>
    </xf>
    <xf numFmtId="167" fontId="3" fillId="0" borderId="5" xfId="0" applyNumberFormat="1" applyFont="1" applyFill="1" applyBorder="1" applyAlignment="1" applyProtection="1">
      <alignment vertical="center" wrapText="1"/>
      <protection locked="0"/>
    </xf>
    <xf numFmtId="0" fontId="7" fillId="0" borderId="3" xfId="11" applyFont="1" applyFill="1" applyBorder="1" applyAlignment="1" applyProtection="1">
      <alignment vertical="center" wrapText="1"/>
    </xf>
    <xf numFmtId="49" fontId="7" fillId="0" borderId="1" xfId="11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7" fontId="7" fillId="0" borderId="0" xfId="0" applyNumberFormat="1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11" applyFont="1" applyFill="1" applyBorder="1" applyAlignment="1" applyProtection="1">
      <alignment horizontal="left" vertical="center" wrapText="1"/>
    </xf>
    <xf numFmtId="0" fontId="3" fillId="0" borderId="3" xfId="11" applyFont="1" applyFill="1" applyBorder="1" applyAlignment="1" applyProtection="1">
      <alignment horizontal="left" vertical="center" wrapText="1"/>
    </xf>
    <xf numFmtId="0" fontId="3" fillId="0" borderId="1" xfId="11" applyFont="1" applyFill="1" applyBorder="1" applyAlignment="1" applyProtection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" xfId="11" applyFont="1" applyFill="1" applyBorder="1" applyAlignment="1" applyProtection="1">
      <alignment horizontal="left" vertical="center" wrapText="1"/>
    </xf>
    <xf numFmtId="167" fontId="9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8" fontId="7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169" fontId="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167" fontId="3" fillId="0" borderId="0" xfId="0" applyNumberFormat="1" applyFont="1" applyFill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21" xfId="0" applyNumberFormat="1" applyFont="1" applyFill="1" applyBorder="1" applyAlignment="1" applyProtection="1">
      <alignment horizontal="right" vertical="center"/>
      <protection locked="0"/>
    </xf>
    <xf numFmtId="167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" fontId="7" fillId="0" borderId="0" xfId="0" applyNumberFormat="1" applyFont="1" applyFill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center"/>
    </xf>
    <xf numFmtId="3" fontId="8" fillId="12" borderId="0" xfId="0" applyNumberFormat="1" applyFont="1" applyFill="1" applyAlignment="1">
      <alignment horizontal="center"/>
    </xf>
    <xf numFmtId="3" fontId="8" fillId="12" borderId="0" xfId="0" applyNumberFormat="1" applyFont="1" applyFill="1"/>
    <xf numFmtId="0" fontId="9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 wrapText="1"/>
    </xf>
    <xf numFmtId="167" fontId="3" fillId="0" borderId="3" xfId="0" applyNumberFormat="1" applyFont="1" applyFill="1" applyBorder="1" applyAlignment="1" applyProtection="1">
      <alignment vertical="center"/>
      <protection locked="0"/>
    </xf>
    <xf numFmtId="167" fontId="7" fillId="0" borderId="3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67" fontId="3" fillId="0" borderId="1" xfId="0" applyNumberFormat="1" applyFont="1" applyFill="1" applyBorder="1" applyAlignment="1" applyProtection="1">
      <alignment vertical="center"/>
      <protection locked="0"/>
    </xf>
    <xf numFmtId="167" fontId="7" fillId="0" borderId="1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167" fontId="3" fillId="0" borderId="2" xfId="0" applyNumberFormat="1" applyFont="1" applyFill="1" applyBorder="1" applyAlignment="1" applyProtection="1">
      <alignment vertical="center"/>
      <protection locked="0"/>
    </xf>
    <xf numFmtId="167" fontId="7" fillId="0" borderId="2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3" xfId="0" applyFont="1" applyFill="1" applyBorder="1" applyProtection="1"/>
    <xf numFmtId="0" fontId="9" fillId="0" borderId="23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167" fontId="14" fillId="0" borderId="1" xfId="0" applyNumberFormat="1" applyFont="1" applyBorder="1" applyAlignment="1" applyProtection="1">
      <alignment vertical="center" wrapText="1"/>
      <protection locked="0"/>
    </xf>
    <xf numFmtId="167" fontId="14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1" fontId="14" fillId="0" borderId="0" xfId="0" applyNumberFormat="1" applyFont="1" applyAlignment="1">
      <alignment vertical="center" wrapText="1"/>
    </xf>
    <xf numFmtId="169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1" fontId="15" fillId="0" borderId="0" xfId="0" applyNumberFormat="1" applyFont="1" applyAlignment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0" fontId="16" fillId="0" borderId="20" xfId="0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49" fontId="16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right"/>
    </xf>
    <xf numFmtId="0" fontId="16" fillId="0" borderId="2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6" fillId="0" borderId="1" xfId="0" applyFont="1" applyFill="1" applyBorder="1" applyAlignment="1" applyProtection="1">
      <alignment vertical="center" wrapText="1"/>
    </xf>
    <xf numFmtId="167" fontId="16" fillId="0" borderId="1" xfId="0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167" fontId="18" fillId="0" borderId="1" xfId="0" applyNumberFormat="1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>
      <alignment vertical="center" wrapText="1"/>
    </xf>
    <xf numFmtId="0" fontId="16" fillId="0" borderId="1" xfId="11" applyFont="1" applyFill="1" applyBorder="1" applyAlignment="1" applyProtection="1">
      <alignment vertical="center" wrapText="1"/>
    </xf>
    <xf numFmtId="0" fontId="18" fillId="0" borderId="5" xfId="11" applyFont="1" applyFill="1" applyBorder="1" applyAlignment="1" applyProtection="1">
      <alignment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11" applyFont="1" applyFill="1" applyBorder="1" applyAlignment="1" applyProtection="1">
      <alignment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167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3" xfId="11" applyFont="1" applyFill="1" applyBorder="1" applyAlignment="1" applyProtection="1">
      <alignment vertical="center" wrapText="1"/>
    </xf>
    <xf numFmtId="0" fontId="16" fillId="0" borderId="1" xfId="11" applyFont="1" applyFill="1" applyBorder="1" applyAlignment="1" applyProtection="1">
      <alignment horizontal="left" vertical="center" wrapText="1" indent="1"/>
    </xf>
    <xf numFmtId="49" fontId="16" fillId="0" borderId="1" xfId="11" applyNumberFormat="1" applyFont="1" applyFill="1" applyBorder="1" applyAlignment="1" applyProtection="1">
      <alignment horizontal="center" vertical="center" wrapText="1"/>
    </xf>
    <xf numFmtId="167" fontId="18" fillId="0" borderId="1" xfId="0" applyNumberFormat="1" applyFont="1" applyFill="1" applyBorder="1" applyAlignment="1" applyProtection="1">
      <alignment vertical="center" wrapText="1"/>
    </xf>
    <xf numFmtId="49" fontId="18" fillId="0" borderId="1" xfId="11" applyNumberFormat="1" applyFont="1" applyFill="1" applyBorder="1" applyAlignment="1" applyProtection="1">
      <alignment horizontal="lef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 indent="1"/>
    </xf>
    <xf numFmtId="167" fontId="16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Alignment="1" applyProtection="1">
      <alignment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1" xfId="11" applyFont="1" applyFill="1" applyBorder="1" applyAlignment="1" applyProtection="1">
      <alignment horizontal="left" vertical="center" wrapText="1"/>
    </xf>
    <xf numFmtId="49" fontId="18" fillId="0" borderId="3" xfId="11" applyNumberFormat="1" applyFont="1" applyFill="1" applyBorder="1" applyAlignment="1" applyProtection="1">
      <alignment horizontal="left" vertical="center" wrapText="1" indent="1"/>
    </xf>
    <xf numFmtId="0" fontId="18" fillId="0" borderId="3" xfId="11" applyFont="1" applyFill="1" applyBorder="1" applyAlignment="1" applyProtection="1">
      <alignment horizontal="left" vertical="center" wrapText="1"/>
    </xf>
    <xf numFmtId="167" fontId="18" fillId="0" borderId="1" xfId="0" applyNumberFormat="1" applyFont="1" applyBorder="1" applyAlignment="1" applyProtection="1">
      <alignment vertical="center" wrapText="1"/>
      <protection locked="0"/>
    </xf>
    <xf numFmtId="0" fontId="18" fillId="0" borderId="1" xfId="11" applyFont="1" applyFill="1" applyBorder="1" applyAlignment="1" applyProtection="1">
      <alignment horizontal="left" vertical="center" wrapText="1"/>
    </xf>
    <xf numFmtId="0" fontId="18" fillId="0" borderId="1" xfId="11" applyFont="1" applyFill="1" applyBorder="1" applyAlignment="1" applyProtection="1">
      <alignment horizontal="left"/>
    </xf>
    <xf numFmtId="0" fontId="18" fillId="0" borderId="3" xfId="11" applyFont="1" applyFill="1" applyBorder="1" applyAlignment="1" applyProtection="1">
      <alignment horizontal="left" vertical="center" wrapText="1" indent="1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1" xfId="0" applyFont="1" applyBorder="1"/>
    <xf numFmtId="0" fontId="17" fillId="0" borderId="1" xfId="11" applyFont="1" applyFill="1" applyBorder="1" applyAlignment="1" applyProtection="1">
      <alignment horizontal="left" vertical="center" wrapText="1"/>
    </xf>
    <xf numFmtId="167" fontId="17" fillId="0" borderId="1" xfId="0" applyNumberFormat="1" applyFont="1" applyFill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left" vertical="center"/>
    </xf>
    <xf numFmtId="4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8" fontId="16" fillId="0" borderId="1" xfId="0" applyNumberFormat="1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1" fontId="1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0" fontId="22" fillId="0" borderId="0" xfId="0" applyFont="1"/>
    <xf numFmtId="0" fontId="14" fillId="0" borderId="0" xfId="0" applyFont="1" applyAlignment="1" applyProtection="1">
      <alignment horizontal="right" vertical="top"/>
      <protection locked="0"/>
    </xf>
    <xf numFmtId="3" fontId="2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3" fontId="25" fillId="0" borderId="1" xfId="0" applyNumberFormat="1" applyFont="1" applyBorder="1"/>
    <xf numFmtId="0" fontId="13" fillId="0" borderId="1" xfId="0" applyFont="1" applyBorder="1"/>
    <xf numFmtId="0" fontId="14" fillId="0" borderId="1" xfId="0" applyFont="1" applyBorder="1"/>
    <xf numFmtId="3" fontId="13" fillId="0" borderId="1" xfId="0" applyNumberFormat="1" applyFont="1" applyBorder="1"/>
    <xf numFmtId="3" fontId="25" fillId="0" borderId="1" xfId="0" applyNumberFormat="1" applyFont="1" applyBorder="1" applyAlignment="1">
      <alignment wrapText="1"/>
    </xf>
    <xf numFmtId="3" fontId="23" fillId="0" borderId="1" xfId="0" applyNumberFormat="1" applyFont="1" applyBorder="1"/>
    <xf numFmtId="0" fontId="15" fillId="0" borderId="1" xfId="0" applyFont="1" applyBorder="1"/>
    <xf numFmtId="171" fontId="26" fillId="0" borderId="24" xfId="2" applyNumberFormat="1" applyFont="1" applyFill="1" applyBorder="1" applyAlignment="1" applyProtection="1">
      <protection locked="0"/>
    </xf>
    <xf numFmtId="171" fontId="26" fillId="0" borderId="25" xfId="2" applyNumberFormat="1" applyFont="1" applyFill="1" applyBorder="1" applyAlignment="1" applyProtection="1">
      <protection locked="0"/>
    </xf>
    <xf numFmtId="0" fontId="14" fillId="0" borderId="1" xfId="0" applyFont="1" applyBorder="1" applyAlignment="1">
      <alignment wrapText="1"/>
    </xf>
    <xf numFmtId="174" fontId="14" fillId="0" borderId="1" xfId="1" applyNumberFormat="1" applyFont="1" applyBorder="1" applyProtection="1"/>
    <xf numFmtId="166" fontId="14" fillId="0" borderId="1" xfId="4" applyNumberFormat="1" applyFont="1" applyFill="1" applyBorder="1" applyAlignment="1" applyProtection="1"/>
    <xf numFmtId="166" fontId="13" fillId="12" borderId="1" xfId="4" applyNumberFormat="1" applyFont="1" applyFill="1" applyBorder="1" applyAlignment="1" applyProtection="1"/>
    <xf numFmtId="174" fontId="15" fillId="0" borderId="1" xfId="1" applyNumberFormat="1" applyFont="1" applyBorder="1" applyProtection="1"/>
    <xf numFmtId="167" fontId="12" fillId="0" borderId="1" xfId="0" applyNumberFormat="1" applyFont="1" applyFill="1" applyBorder="1" applyAlignment="1" applyProtection="1">
      <alignment vertical="center" wrapText="1"/>
    </xf>
    <xf numFmtId="166" fontId="12" fillId="11" borderId="4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 wrapText="1"/>
    </xf>
    <xf numFmtId="167" fontId="1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wrapText="1"/>
    </xf>
    <xf numFmtId="167" fontId="13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Border="1" applyAlignment="1">
      <alignment wrapText="1"/>
    </xf>
    <xf numFmtId="174" fontId="12" fillId="12" borderId="1" xfId="0" applyNumberFormat="1" applyFont="1" applyFill="1" applyBorder="1"/>
    <xf numFmtId="3" fontId="8" fillId="0" borderId="0" xfId="0" applyNumberFormat="1" applyFont="1"/>
    <xf numFmtId="167" fontId="8" fillId="0" borderId="0" xfId="0" applyNumberFormat="1" applyFont="1"/>
    <xf numFmtId="167" fontId="3" fillId="0" borderId="0" xfId="0" applyNumberFormat="1" applyFont="1" applyBorder="1"/>
    <xf numFmtId="167" fontId="6" fillId="0" borderId="0" xfId="0" applyNumberFormat="1" applyFont="1" applyFill="1" applyAlignment="1">
      <alignment vertical="center" wrapText="1"/>
    </xf>
    <xf numFmtId="166" fontId="23" fillId="0" borderId="1" xfId="2" applyNumberFormat="1" applyFont="1" applyFill="1" applyBorder="1" applyAlignment="1" applyProtection="1">
      <alignment horizontal="center"/>
    </xf>
    <xf numFmtId="2" fontId="12" fillId="0" borderId="0" xfId="0" applyNumberFormat="1" applyFont="1"/>
    <xf numFmtId="0" fontId="4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" xfId="0" applyFont="1" applyBorder="1" applyAlignment="1"/>
    <xf numFmtId="167" fontId="7" fillId="0" borderId="0" xfId="1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" fillId="0" borderId="27" xfId="11" applyFont="1" applyBorder="1" applyAlignment="1">
      <alignment horizontal="center" vertical="center" wrapText="1"/>
    </xf>
    <xf numFmtId="0" fontId="7" fillId="0" borderId="28" xfId="11" applyFont="1" applyBorder="1" applyAlignment="1">
      <alignment horizontal="center" vertical="center" wrapText="1"/>
    </xf>
    <xf numFmtId="0" fontId="7" fillId="0" borderId="7" xfId="11" applyFont="1" applyBorder="1" applyAlignment="1">
      <alignment horizontal="center" vertical="center" wrapText="1"/>
    </xf>
    <xf numFmtId="0" fontId="7" fillId="0" borderId="29" xfId="11" applyFont="1" applyBorder="1" applyAlignment="1">
      <alignment horizontal="center" vertical="center" wrapText="1"/>
    </xf>
    <xf numFmtId="0" fontId="7" fillId="0" borderId="8" xfId="11" applyFont="1" applyBorder="1" applyAlignment="1">
      <alignment horizontal="left"/>
    </xf>
    <xf numFmtId="0" fontId="3" fillId="0" borderId="30" xfId="11" applyFont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1" xfId="0" applyFont="1" applyFill="1" applyBorder="1" applyAlignment="1" applyProtection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</cellXfs>
  <cellStyles count="13">
    <cellStyle name="Excel Built-in Explanatory Text" xfId="1"/>
    <cellStyle name="Ezres" xfId="2" builtinId="3"/>
    <cellStyle name="Ezres 2" xfId="3"/>
    <cellStyle name="Ezres_Munka1" xfId="4"/>
    <cellStyle name="Jelölőszín (1)" xfId="5"/>
    <cellStyle name="Jelölőszín (2)" xfId="6"/>
    <cellStyle name="Jelölőszín (3)" xfId="7"/>
    <cellStyle name="Jelölőszín (4)" xfId="8"/>
    <cellStyle name="Jelölőszín (5)" xfId="9"/>
    <cellStyle name="Jelölőszín (6)" xfId="10"/>
    <cellStyle name="Normál" xfId="0" builtinId="0"/>
    <cellStyle name="Normál_KVRENMUNKA" xfId="11"/>
    <cellStyle name="Százalék" xfId="1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szaros.edit/AppData/Local/Microsoft/Windows/INetCache/Content.Outlook/I6V4AF3O/2021.%20&#233;vi%20k&#246;lts&#233;gvet&#233;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éklet"/>
      <sheetName val="1_A melléklet"/>
      <sheetName val="1_B_MELLÉKLET"/>
      <sheetName val="2. melléklet"/>
      <sheetName val="3. melléklet"/>
      <sheetName val="4_.melléklet"/>
      <sheetName val="5.  melléklet"/>
      <sheetName val="6.melléket"/>
      <sheetName val="7. melléklet"/>
      <sheetName val="8. melléklet Önkormányzat"/>
      <sheetName val="9.  melléklet Hivatal"/>
      <sheetName val="10. melléklet Isaszegi Héts"/>
      <sheetName val="11.  melléklet Isaszegi Bóbi"/>
      <sheetName val="12. mell. Isaszegi Humánszol"/>
      <sheetName val="13.  mellékletMűvelődési ház"/>
      <sheetName val="14. melléklet Könyvtár"/>
      <sheetName val="15.melléklet IVÜSZ"/>
      <sheetName val="16. melléklet Bölcsőde"/>
      <sheetName val="17. melléklet"/>
      <sheetName val="18. melléklet"/>
      <sheetName val="19.melléklet"/>
      <sheetName val="20. melléklet"/>
      <sheetName val="21. melléklet"/>
      <sheetName val="22.melléklet"/>
      <sheetName val="1. függelék"/>
    </sheetNames>
    <sheetDataSet>
      <sheetData sheetId="0"/>
      <sheetData sheetId="1">
        <row r="32">
          <cell r="C32">
            <v>186228</v>
          </cell>
        </row>
      </sheetData>
      <sheetData sheetId="2">
        <row r="16">
          <cell r="C16">
            <v>153772</v>
          </cell>
        </row>
      </sheetData>
      <sheetData sheetId="3"/>
      <sheetData sheetId="4"/>
      <sheetData sheetId="5">
        <row r="8">
          <cell r="C8">
            <v>25000</v>
          </cell>
        </row>
        <row r="20">
          <cell r="C20">
            <v>346937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Layout" zoomScale="70" zoomScaleNormal="70" zoomScalePageLayoutView="70" workbookViewId="0">
      <selection activeCell="B1" sqref="B1"/>
    </sheetView>
  </sheetViews>
  <sheetFormatPr defaultColWidth="9" defaultRowHeight="18.75" x14ac:dyDescent="0.3"/>
  <cols>
    <col min="1" max="1" width="9.140625" style="1" customWidth="1"/>
    <col min="2" max="2" width="62.140625" style="1" customWidth="1"/>
    <col min="3" max="3" width="47.28515625" style="1" customWidth="1"/>
    <col min="4" max="4" width="24.7109375" style="1" customWidth="1"/>
    <col min="5" max="5" width="29.7109375" style="1" customWidth="1"/>
    <col min="6" max="6" width="16" style="1" customWidth="1"/>
    <col min="7" max="7" width="15.5703125" style="1" customWidth="1"/>
    <col min="8" max="8" width="9.140625" style="1" customWidth="1"/>
    <col min="9" max="9" width="11" style="1" customWidth="1"/>
    <col min="10" max="10" width="10" style="1" customWidth="1"/>
    <col min="11" max="29" width="9.140625" style="1" customWidth="1"/>
    <col min="30" max="16384" width="9" style="1"/>
  </cols>
  <sheetData>
    <row r="1" spans="1:6" ht="51.75" customHeight="1" x14ac:dyDescent="0.3">
      <c r="A1" s="2"/>
      <c r="B1" s="3" t="s">
        <v>293</v>
      </c>
      <c r="C1" s="3"/>
      <c r="D1" s="3" t="s">
        <v>0</v>
      </c>
    </row>
    <row r="2" spans="1:6" ht="37.5" x14ac:dyDescent="0.3">
      <c r="A2" s="2"/>
      <c r="B2" s="4" t="s">
        <v>1</v>
      </c>
      <c r="C2" s="5" t="s">
        <v>2</v>
      </c>
      <c r="D2" s="6" t="s">
        <v>3</v>
      </c>
      <c r="E2" s="6" t="s">
        <v>4</v>
      </c>
    </row>
    <row r="3" spans="1:6" ht="19.5" x14ac:dyDescent="0.3">
      <c r="A3" s="2"/>
      <c r="B3" s="7" t="s">
        <v>5</v>
      </c>
      <c r="C3" s="8"/>
      <c r="D3" s="9">
        <v>20070</v>
      </c>
      <c r="E3" s="10">
        <f>D58</f>
        <v>30178</v>
      </c>
    </row>
    <row r="4" spans="1:6" x14ac:dyDescent="0.3">
      <c r="A4" s="2"/>
      <c r="B4" s="4"/>
      <c r="C4" s="11"/>
      <c r="D4" s="12"/>
      <c r="E4" s="13"/>
    </row>
    <row r="5" spans="1:6" ht="22.5" customHeight="1" x14ac:dyDescent="0.3">
      <c r="A5" s="2"/>
      <c r="B5" s="14" t="s">
        <v>6</v>
      </c>
      <c r="C5" s="15"/>
      <c r="D5" s="16"/>
      <c r="E5" s="17"/>
      <c r="F5" s="18"/>
    </row>
    <row r="6" spans="1:6" ht="22.5" customHeight="1" x14ac:dyDescent="0.3">
      <c r="A6" s="2"/>
      <c r="B6" s="2"/>
      <c r="C6" s="2"/>
      <c r="D6" s="2"/>
      <c r="E6" s="17"/>
      <c r="F6" s="18"/>
    </row>
    <row r="7" spans="1:6" ht="22.5" customHeight="1" x14ac:dyDescent="0.3">
      <c r="A7" s="2"/>
      <c r="B7" s="19" t="s">
        <v>7</v>
      </c>
      <c r="C7" s="19"/>
      <c r="D7" s="21">
        <v>6382</v>
      </c>
      <c r="E7" s="17"/>
      <c r="F7" s="18"/>
    </row>
    <row r="8" spans="1:6" ht="22.5" customHeight="1" x14ac:dyDescent="0.3">
      <c r="A8" s="2"/>
      <c r="B8" s="19" t="s">
        <v>330</v>
      </c>
      <c r="C8" s="19"/>
      <c r="D8" s="21">
        <v>-3205</v>
      </c>
      <c r="E8" s="17"/>
      <c r="F8" s="18"/>
    </row>
    <row r="9" spans="1:6" ht="22.5" customHeight="1" x14ac:dyDescent="0.3">
      <c r="A9" s="2"/>
      <c r="B9" s="1" t="s">
        <v>356</v>
      </c>
      <c r="E9" s="17">
        <v>501</v>
      </c>
      <c r="F9" s="18"/>
    </row>
    <row r="10" spans="1:6" ht="22.5" customHeight="1" x14ac:dyDescent="0.3">
      <c r="A10" s="2"/>
      <c r="B10" s="22" t="s">
        <v>308</v>
      </c>
      <c r="C10" s="23"/>
      <c r="D10" s="24"/>
      <c r="E10" s="17">
        <v>2288</v>
      </c>
      <c r="F10" s="18"/>
    </row>
    <row r="11" spans="1:6" ht="37.35" customHeight="1" x14ac:dyDescent="0.3">
      <c r="A11" s="2"/>
      <c r="B11" s="25" t="s">
        <v>41</v>
      </c>
      <c r="C11" s="23"/>
      <c r="D11" s="24"/>
      <c r="E11" s="17">
        <v>789</v>
      </c>
      <c r="F11" s="18"/>
    </row>
    <row r="12" spans="1:6" ht="40.700000000000003" customHeight="1" x14ac:dyDescent="0.3">
      <c r="A12" s="2"/>
      <c r="B12" s="25" t="s">
        <v>42</v>
      </c>
      <c r="C12" s="23"/>
      <c r="D12" s="2"/>
      <c r="E12" s="17">
        <v>12940</v>
      </c>
      <c r="F12" s="18"/>
    </row>
    <row r="13" spans="1:6" ht="48.4" customHeight="1" x14ac:dyDescent="0.3">
      <c r="A13" s="2"/>
      <c r="B13" s="25" t="s">
        <v>43</v>
      </c>
      <c r="C13" s="24"/>
      <c r="D13" s="24"/>
      <c r="E13" s="24">
        <f>6836-13110</f>
        <v>-6274</v>
      </c>
      <c r="F13" s="18"/>
    </row>
    <row r="14" spans="1:6" ht="36.75" customHeight="1" x14ac:dyDescent="0.3">
      <c r="A14" s="2"/>
      <c r="B14" s="25" t="s">
        <v>44</v>
      </c>
      <c r="C14" s="2"/>
      <c r="D14" s="2"/>
      <c r="E14" s="13">
        <v>418</v>
      </c>
      <c r="F14" s="18"/>
    </row>
    <row r="15" spans="1:6" ht="49.35" customHeight="1" x14ac:dyDescent="0.3">
      <c r="A15" s="2"/>
      <c r="B15" s="25" t="s">
        <v>348</v>
      </c>
      <c r="C15" s="23"/>
      <c r="D15" s="2"/>
      <c r="E15" s="24">
        <v>70229</v>
      </c>
      <c r="F15" s="18"/>
    </row>
    <row r="16" spans="1:6" ht="31.9" customHeight="1" x14ac:dyDescent="0.3">
      <c r="A16" s="2"/>
      <c r="B16" s="2" t="s">
        <v>353</v>
      </c>
      <c r="C16" s="2"/>
      <c r="D16" s="2"/>
      <c r="E16" s="13">
        <v>4536</v>
      </c>
      <c r="F16" s="18"/>
    </row>
    <row r="17" spans="1:6" ht="31.9" customHeight="1" x14ac:dyDescent="0.3">
      <c r="A17" s="2"/>
      <c r="B17" s="2"/>
      <c r="C17" s="2"/>
      <c r="D17" s="2"/>
      <c r="E17" s="2"/>
      <c r="F17" s="18"/>
    </row>
    <row r="18" spans="1:6" ht="31.9" customHeight="1" x14ac:dyDescent="0.3">
      <c r="A18" s="2"/>
      <c r="B18" s="25"/>
      <c r="C18" s="23"/>
      <c r="D18" s="24"/>
      <c r="E18" s="24"/>
      <c r="F18" s="18"/>
    </row>
    <row r="19" spans="1:6" ht="31.9" customHeight="1" x14ac:dyDescent="0.3">
      <c r="A19" s="2"/>
      <c r="B19" s="26" t="s">
        <v>8</v>
      </c>
      <c r="C19" s="23"/>
      <c r="D19" s="24"/>
      <c r="E19" s="24"/>
      <c r="F19" s="18"/>
    </row>
    <row r="20" spans="1:6" ht="31.9" customHeight="1" x14ac:dyDescent="0.3">
      <c r="A20" s="2"/>
      <c r="B20" s="25" t="s">
        <v>357</v>
      </c>
      <c r="C20" s="23"/>
      <c r="D20" s="24"/>
      <c r="E20" s="416">
        <v>-306</v>
      </c>
      <c r="F20" s="18"/>
    </row>
    <row r="21" spans="1:6" ht="31.9" customHeight="1" x14ac:dyDescent="0.3">
      <c r="A21" s="2"/>
      <c r="B21" s="25"/>
      <c r="C21" s="23"/>
      <c r="D21" s="24"/>
      <c r="E21" s="24"/>
      <c r="F21" s="18"/>
    </row>
    <row r="22" spans="1:6" ht="31.9" customHeight="1" x14ac:dyDescent="0.3">
      <c r="A22" s="2"/>
      <c r="B22" s="26" t="s">
        <v>9</v>
      </c>
      <c r="C22" s="23"/>
      <c r="D22" s="24"/>
      <c r="E22" s="24"/>
      <c r="F22" s="18"/>
    </row>
    <row r="23" spans="1:6" ht="31.9" customHeight="1" x14ac:dyDescent="0.3">
      <c r="A23" s="2"/>
      <c r="B23" s="25" t="s">
        <v>358</v>
      </c>
      <c r="C23" s="23"/>
      <c r="D23" s="24"/>
      <c r="E23" s="416">
        <v>-47</v>
      </c>
      <c r="F23" s="18"/>
    </row>
    <row r="24" spans="1:6" ht="31.9" customHeight="1" x14ac:dyDescent="0.3">
      <c r="A24" s="2"/>
      <c r="B24" s="25"/>
      <c r="C24" s="23"/>
      <c r="D24" s="24"/>
      <c r="E24" s="24"/>
      <c r="F24" s="18"/>
    </row>
    <row r="25" spans="1:6" ht="31.9" customHeight="1" x14ac:dyDescent="0.3">
      <c r="A25" s="2"/>
      <c r="B25" s="26" t="s">
        <v>11</v>
      </c>
      <c r="C25" s="23"/>
      <c r="D25" s="24"/>
      <c r="E25" s="24"/>
      <c r="F25" s="18"/>
    </row>
    <row r="26" spans="1:6" ht="31.9" customHeight="1" x14ac:dyDescent="0.3">
      <c r="A26" s="2"/>
      <c r="B26" s="25" t="s">
        <v>364</v>
      </c>
      <c r="C26" s="23"/>
      <c r="D26" s="24"/>
      <c r="E26" s="416">
        <v>13110</v>
      </c>
      <c r="F26" s="18"/>
    </row>
    <row r="27" spans="1:6" ht="31.9" customHeight="1" x14ac:dyDescent="0.3">
      <c r="A27" s="2"/>
      <c r="B27" s="25"/>
      <c r="C27" s="23"/>
      <c r="D27" s="24"/>
      <c r="E27" s="24"/>
      <c r="F27" s="18"/>
    </row>
    <row r="28" spans="1:6" ht="31.9" customHeight="1" x14ac:dyDescent="0.3">
      <c r="A28" s="2"/>
      <c r="B28" s="311" t="s">
        <v>306</v>
      </c>
      <c r="C28" s="23"/>
      <c r="D28" s="24"/>
      <c r="E28" s="24"/>
      <c r="F28" s="18"/>
    </row>
    <row r="29" spans="1:6" ht="31.9" customHeight="1" x14ac:dyDescent="0.3">
      <c r="A29" s="2"/>
      <c r="B29" s="19" t="s">
        <v>331</v>
      </c>
      <c r="C29" s="19"/>
      <c r="D29" s="19">
        <v>-3357</v>
      </c>
      <c r="E29" s="24"/>
      <c r="F29" s="18"/>
    </row>
    <row r="30" spans="1:6" ht="31.9" customHeight="1" x14ac:dyDescent="0.3">
      <c r="A30" s="2"/>
      <c r="B30" s="23" t="s">
        <v>334</v>
      </c>
      <c r="C30" s="23" t="s">
        <v>332</v>
      </c>
      <c r="E30" s="408">
        <v>-3509</v>
      </c>
      <c r="F30" s="18"/>
    </row>
    <row r="31" spans="1:6" ht="31.9" customHeight="1" x14ac:dyDescent="0.3">
      <c r="A31" s="2"/>
      <c r="B31" s="23" t="s">
        <v>333</v>
      </c>
      <c r="C31" s="23"/>
      <c r="E31" s="408">
        <v>-1109</v>
      </c>
      <c r="F31" s="18"/>
    </row>
    <row r="32" spans="1:6" ht="31.9" customHeight="1" x14ac:dyDescent="0.3">
      <c r="A32" s="2"/>
      <c r="B32" s="23" t="s">
        <v>335</v>
      </c>
      <c r="C32" s="23"/>
      <c r="D32" s="24"/>
      <c r="E32" s="24">
        <v>-4072</v>
      </c>
      <c r="F32" s="18"/>
    </row>
    <row r="33" spans="1:6" ht="31.9" customHeight="1" x14ac:dyDescent="0.3">
      <c r="A33" s="2"/>
      <c r="B33" s="23" t="s">
        <v>336</v>
      </c>
      <c r="C33" s="23"/>
      <c r="D33" s="24"/>
      <c r="E33" s="24">
        <v>-13955</v>
      </c>
      <c r="F33" s="18"/>
    </row>
    <row r="34" spans="1:6" ht="31.9" customHeight="1" x14ac:dyDescent="0.3">
      <c r="A34" s="2"/>
      <c r="B34" s="23" t="s">
        <v>336</v>
      </c>
      <c r="C34" s="23"/>
      <c r="D34" s="24"/>
      <c r="E34" s="24">
        <v>-2054</v>
      </c>
      <c r="F34" s="18"/>
    </row>
    <row r="35" spans="1:6" ht="31.9" customHeight="1" x14ac:dyDescent="0.3">
      <c r="A35" s="2"/>
      <c r="B35" s="23" t="s">
        <v>338</v>
      </c>
      <c r="C35" s="23"/>
      <c r="D35" s="24"/>
      <c r="E35" s="24">
        <v>-50</v>
      </c>
      <c r="F35" s="18"/>
    </row>
    <row r="36" spans="1:6" ht="31.9" customHeight="1" x14ac:dyDescent="0.3">
      <c r="A36" s="2"/>
      <c r="B36" s="23" t="s">
        <v>341</v>
      </c>
      <c r="C36" s="23"/>
      <c r="D36" s="24"/>
      <c r="E36" s="24">
        <v>-24</v>
      </c>
      <c r="F36" s="18"/>
    </row>
    <row r="37" spans="1:6" ht="31.9" customHeight="1" x14ac:dyDescent="0.3">
      <c r="A37" s="2"/>
      <c r="B37" s="23" t="s">
        <v>320</v>
      </c>
      <c r="C37" s="23"/>
      <c r="D37" s="24"/>
      <c r="E37" s="24">
        <v>20000</v>
      </c>
      <c r="F37" s="18"/>
    </row>
    <row r="38" spans="1:6" ht="31.9" customHeight="1" x14ac:dyDescent="0.3">
      <c r="A38" s="2"/>
      <c r="B38" s="23" t="s">
        <v>163</v>
      </c>
      <c r="C38" s="23"/>
      <c r="D38" s="24"/>
      <c r="E38" s="24">
        <v>-48508</v>
      </c>
      <c r="F38" s="18"/>
    </row>
    <row r="39" spans="1:6" ht="31.9" customHeight="1" x14ac:dyDescent="0.3">
      <c r="A39" s="2"/>
      <c r="B39" s="23" t="s">
        <v>342</v>
      </c>
      <c r="C39" s="23"/>
      <c r="D39" s="24"/>
      <c r="E39" s="24">
        <v>-29</v>
      </c>
      <c r="F39" s="18"/>
    </row>
    <row r="40" spans="1:6" ht="31.9" customHeight="1" x14ac:dyDescent="0.3">
      <c r="A40" s="2"/>
      <c r="B40" s="23" t="s">
        <v>352</v>
      </c>
      <c r="C40" s="23" t="s">
        <v>351</v>
      </c>
      <c r="D40" s="24"/>
      <c r="E40" s="24">
        <v>-6939</v>
      </c>
      <c r="F40" s="18"/>
    </row>
    <row r="41" spans="1:6" ht="31.9" customHeight="1" x14ac:dyDescent="0.3">
      <c r="A41" s="2"/>
      <c r="B41" s="23" t="s">
        <v>352</v>
      </c>
      <c r="C41" s="23"/>
      <c r="D41" s="24"/>
      <c r="E41" s="24">
        <v>-1795</v>
      </c>
      <c r="F41" s="18"/>
    </row>
    <row r="42" spans="1:6" ht="31.9" customHeight="1" x14ac:dyDescent="0.3">
      <c r="A42" s="2"/>
      <c r="B42" s="23" t="s">
        <v>359</v>
      </c>
      <c r="C42" s="23"/>
      <c r="D42" s="24"/>
      <c r="E42" s="24">
        <v>-610</v>
      </c>
      <c r="F42" s="18"/>
    </row>
    <row r="43" spans="1:6" x14ac:dyDescent="0.3">
      <c r="A43" s="2"/>
      <c r="B43" s="23" t="s">
        <v>324</v>
      </c>
      <c r="C43" s="23"/>
      <c r="D43" s="24"/>
      <c r="E43" s="17">
        <v>610</v>
      </c>
    </row>
    <row r="44" spans="1:6" x14ac:dyDescent="0.3">
      <c r="A44" s="2"/>
      <c r="B44" s="27" t="s">
        <v>11</v>
      </c>
      <c r="C44" s="23"/>
      <c r="D44" s="28"/>
      <c r="E44" s="17"/>
    </row>
    <row r="45" spans="1:6" ht="37.5" x14ac:dyDescent="0.3">
      <c r="A45" s="2"/>
      <c r="B45" s="312" t="s">
        <v>339</v>
      </c>
      <c r="C45" s="23" t="s">
        <v>340</v>
      </c>
      <c r="D45" s="28"/>
      <c r="E45" s="17">
        <v>-18</v>
      </c>
    </row>
    <row r="46" spans="1:6" x14ac:dyDescent="0.3">
      <c r="A46" s="2"/>
      <c r="B46" s="11"/>
      <c r="C46" s="11"/>
      <c r="D46" s="11"/>
      <c r="E46" s="17"/>
    </row>
    <row r="47" spans="1:6" x14ac:dyDescent="0.3">
      <c r="A47" s="2"/>
      <c r="B47" s="23"/>
      <c r="C47" s="11"/>
      <c r="D47" s="11"/>
      <c r="E47" s="17"/>
    </row>
    <row r="48" spans="1:6" x14ac:dyDescent="0.3">
      <c r="A48" s="2"/>
      <c r="B48" s="30"/>
      <c r="C48" s="23"/>
      <c r="D48" s="23"/>
      <c r="E48" s="24"/>
    </row>
    <row r="49" spans="1:8" x14ac:dyDescent="0.3">
      <c r="A49" s="2"/>
      <c r="B49" s="27" t="s">
        <v>12</v>
      </c>
      <c r="C49" s="23"/>
      <c r="D49" s="28"/>
      <c r="E49" s="17"/>
    </row>
    <row r="50" spans="1:8" x14ac:dyDescent="0.3">
      <c r="A50" s="2"/>
      <c r="B50" s="11"/>
      <c r="C50" s="11"/>
      <c r="D50" s="11"/>
      <c r="E50" s="17"/>
    </row>
    <row r="51" spans="1:8" x14ac:dyDescent="0.3">
      <c r="A51" s="2"/>
      <c r="B51" s="30"/>
      <c r="C51" s="11"/>
      <c r="D51" s="28"/>
      <c r="E51" s="17"/>
    </row>
    <row r="52" spans="1:8" x14ac:dyDescent="0.3">
      <c r="A52" s="2"/>
      <c r="B52" s="31" t="s">
        <v>13</v>
      </c>
      <c r="C52" s="23"/>
      <c r="D52" s="28"/>
      <c r="E52" s="17"/>
    </row>
    <row r="53" spans="1:8" x14ac:dyDescent="0.3">
      <c r="A53" s="2"/>
      <c r="B53" s="23"/>
      <c r="C53" s="23"/>
      <c r="D53" s="28"/>
      <c r="E53" s="17"/>
    </row>
    <row r="54" spans="1:8" x14ac:dyDescent="0.3">
      <c r="A54" s="2"/>
      <c r="B54" s="32" t="s">
        <v>360</v>
      </c>
      <c r="C54" s="23"/>
      <c r="D54" s="29">
        <f>-('A2 melléklet'!D9+'A2 melléklet'!D17+'A2 melléklet'!D24+'A2 melléklet'!D31+'A2 melléklet'!D44+'A2 melléklet'!D57+'A2 melléklet'!D64+'A2 melléklet'!D72)</f>
        <v>10288</v>
      </c>
      <c r="E54" s="29">
        <f>('A2 melléklet'!E9+'A2 melléklet'!E17+'A2 melléklet'!E31+'A2 melléklet'!E44+'A2 melléklet'!E57+'A2 melléklet'!E64+'A2 melléklet'!E72+'A2 melléklet'!E24)</f>
        <v>1960</v>
      </c>
    </row>
    <row r="55" spans="1:8" x14ac:dyDescent="0.3">
      <c r="A55" s="2"/>
      <c r="B55" s="33" t="s">
        <v>14</v>
      </c>
      <c r="C55" s="23"/>
      <c r="D55" s="23"/>
      <c r="E55" s="24"/>
    </row>
    <row r="56" spans="1:8" x14ac:dyDescent="0.3">
      <c r="A56" s="2"/>
      <c r="B56" s="23" t="s">
        <v>15</v>
      </c>
      <c r="C56" s="23"/>
      <c r="D56" s="23"/>
      <c r="E56" s="24"/>
    </row>
    <row r="57" spans="1:8" x14ac:dyDescent="0.3">
      <c r="A57" s="2"/>
      <c r="B57" s="33"/>
      <c r="C57" s="23"/>
      <c r="D57" s="23"/>
      <c r="E57" s="24"/>
    </row>
    <row r="58" spans="1:8" ht="35.85" customHeight="1" x14ac:dyDescent="0.35">
      <c r="A58" s="2"/>
      <c r="B58" s="34" t="s">
        <v>16</v>
      </c>
      <c r="C58" s="35"/>
      <c r="D58" s="36">
        <f>SUM(D3:D55)</f>
        <v>30178</v>
      </c>
      <c r="E58" s="36">
        <f>SUM(E3:E55)</f>
        <v>68260</v>
      </c>
      <c r="F58" s="18">
        <f>D58-D3</f>
        <v>10108</v>
      </c>
      <c r="G58" s="18">
        <f>E58-E3</f>
        <v>38082</v>
      </c>
      <c r="H58" s="18"/>
    </row>
    <row r="59" spans="1:8" x14ac:dyDescent="0.3">
      <c r="A59" s="2"/>
      <c r="B59" s="33"/>
      <c r="C59" s="11"/>
      <c r="D59" s="37"/>
    </row>
    <row r="60" spans="1:8" x14ac:dyDescent="0.3">
      <c r="A60" s="2"/>
      <c r="B60" s="2"/>
      <c r="C60" s="11"/>
      <c r="D60" s="37"/>
      <c r="E60" s="13"/>
    </row>
    <row r="61" spans="1:8" ht="19.5" x14ac:dyDescent="0.35">
      <c r="A61" s="2"/>
      <c r="B61" s="34" t="s">
        <v>17</v>
      </c>
      <c r="C61" s="35"/>
      <c r="D61" s="38">
        <v>20000</v>
      </c>
      <c r="E61" s="38">
        <f>D67</f>
        <v>20000</v>
      </c>
      <c r="F61" s="18">
        <f>D67-D61</f>
        <v>0</v>
      </c>
      <c r="G61" s="18">
        <f>E67-E61</f>
        <v>0</v>
      </c>
    </row>
    <row r="62" spans="1:8" x14ac:dyDescent="0.3">
      <c r="A62" s="2"/>
      <c r="B62" s="19"/>
      <c r="C62" s="20"/>
      <c r="D62" s="21"/>
      <c r="E62" s="39"/>
    </row>
    <row r="63" spans="1:8" x14ac:dyDescent="0.3">
      <c r="A63" s="2"/>
      <c r="E63" s="39"/>
    </row>
    <row r="64" spans="1:8" x14ac:dyDescent="0.3">
      <c r="A64" s="2"/>
      <c r="E64" s="39"/>
    </row>
    <row r="65" spans="1:10" x14ac:dyDescent="0.3">
      <c r="A65" s="2"/>
      <c r="B65" s="23"/>
      <c r="C65" s="23"/>
      <c r="D65" s="23"/>
      <c r="E65" s="39"/>
    </row>
    <row r="66" spans="1:10" x14ac:dyDescent="0.3">
      <c r="A66" s="2"/>
      <c r="B66" s="2"/>
      <c r="C66" s="2"/>
      <c r="D66" s="2"/>
      <c r="E66" s="17"/>
    </row>
    <row r="67" spans="1:10" ht="19.5" x14ac:dyDescent="0.35">
      <c r="A67" s="2"/>
      <c r="B67" s="34" t="s">
        <v>18</v>
      </c>
      <c r="C67" s="35"/>
      <c r="D67" s="405">
        <f>SUM(D61:D66)</f>
        <v>20000</v>
      </c>
      <c r="E67" s="40">
        <f>SUM(E61:E66)</f>
        <v>20000</v>
      </c>
    </row>
    <row r="68" spans="1:10" ht="19.5" x14ac:dyDescent="0.35">
      <c r="A68" s="2"/>
      <c r="B68" s="34" t="s">
        <v>19</v>
      </c>
      <c r="C68" s="34"/>
      <c r="D68" s="38">
        <f>D58+D67</f>
        <v>50178</v>
      </c>
      <c r="E68" s="40">
        <f>E58+E67</f>
        <v>88260</v>
      </c>
      <c r="F68" s="18"/>
      <c r="G68" s="18"/>
      <c r="H68" s="18"/>
      <c r="I68" s="18"/>
      <c r="J68" s="18"/>
    </row>
  </sheetData>
  <sheetProtection selectLockedCells="1" selectUnlockedCells="1"/>
  <pageMargins left="0.7" right="0.7" top="0.75" bottom="0.75" header="0.51180555555555551" footer="0.51180555555555551"/>
  <pageSetup paperSize="9" scale="3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zoomScale="50" zoomScaleNormal="52" zoomScaleSheetLayoutView="50" workbookViewId="0">
      <selection activeCell="D9" sqref="D9"/>
    </sheetView>
  </sheetViews>
  <sheetFormatPr defaultColWidth="9" defaultRowHeight="18.75" x14ac:dyDescent="0.3"/>
  <cols>
    <col min="1" max="1" width="12.28515625" style="1" customWidth="1"/>
    <col min="2" max="2" width="26.140625" style="1" customWidth="1"/>
    <col min="3" max="3" width="16.28515625" style="1" customWidth="1"/>
    <col min="4" max="4" width="23.7109375" style="1" customWidth="1"/>
    <col min="5" max="5" width="28.5703125" style="1" customWidth="1"/>
    <col min="6" max="6" width="18" style="1" customWidth="1"/>
    <col min="7" max="7" width="21.7109375" style="1" customWidth="1"/>
    <col min="8" max="9" width="18.42578125" style="129" customWidth="1"/>
    <col min="10" max="10" width="22.42578125" style="129" customWidth="1"/>
    <col min="11" max="16384" width="9" style="1"/>
  </cols>
  <sheetData>
    <row r="1" spans="1:13" s="63" customFormat="1" x14ac:dyDescent="0.3">
      <c r="A1" s="418" t="s">
        <v>30</v>
      </c>
      <c r="B1" s="418"/>
      <c r="C1" s="418"/>
      <c r="D1" s="418"/>
      <c r="E1" s="418"/>
      <c r="F1" s="418"/>
      <c r="G1" s="418"/>
      <c r="H1" s="208"/>
      <c r="I1" s="208"/>
      <c r="J1" s="208"/>
      <c r="K1" s="209"/>
    </row>
    <row r="2" spans="1:13" s="63" customFormat="1" x14ac:dyDescent="0.3">
      <c r="A2" s="431" t="s">
        <v>301</v>
      </c>
      <c r="B2" s="431"/>
      <c r="C2" s="431"/>
      <c r="D2" s="431"/>
      <c r="E2" s="431"/>
      <c r="F2" s="431"/>
      <c r="G2" s="431"/>
      <c r="H2" s="208"/>
      <c r="I2" s="208"/>
      <c r="J2" s="208"/>
      <c r="K2" s="61"/>
      <c r="L2" s="209"/>
    </row>
    <row r="3" spans="1:13" s="63" customFormat="1" x14ac:dyDescent="0.3">
      <c r="A3" s="210"/>
      <c r="B3" s="210"/>
      <c r="C3" s="210"/>
      <c r="D3" s="210"/>
      <c r="E3" s="210"/>
      <c r="F3" s="210"/>
      <c r="G3" s="210"/>
      <c r="H3" s="91"/>
      <c r="I3" s="91"/>
      <c r="J3" s="91"/>
    </row>
    <row r="4" spans="1:13" s="63" customFormat="1" x14ac:dyDescent="0.3">
      <c r="A4" s="210"/>
      <c r="B4" s="210"/>
      <c r="C4" s="210"/>
      <c r="D4" s="210"/>
      <c r="E4" s="210"/>
      <c r="F4" s="210"/>
      <c r="G4" s="210"/>
      <c r="H4" s="91"/>
      <c r="I4" s="91"/>
      <c r="J4" s="91"/>
    </row>
    <row r="5" spans="1:13" s="63" customFormat="1" x14ac:dyDescent="0.3">
      <c r="A5" s="210"/>
      <c r="B5" s="210"/>
      <c r="C5" s="210"/>
      <c r="D5" s="210"/>
      <c r="E5" s="210"/>
      <c r="F5" s="210"/>
      <c r="G5" s="210"/>
      <c r="H5" s="91"/>
      <c r="I5" s="91"/>
      <c r="J5" s="91"/>
    </row>
    <row r="6" spans="1:13" s="63" customFormat="1" x14ac:dyDescent="0.3">
      <c r="A6" s="211"/>
      <c r="B6" s="211"/>
      <c r="C6" s="211"/>
      <c r="D6" s="211"/>
      <c r="E6" s="211"/>
      <c r="F6" s="211"/>
      <c r="G6" s="211"/>
      <c r="H6" s="91"/>
      <c r="I6" s="91"/>
      <c r="J6" s="91"/>
    </row>
    <row r="7" spans="1:13" s="63" customFormat="1" x14ac:dyDescent="0.3">
      <c r="A7" s="212" t="s">
        <v>180</v>
      </c>
      <c r="B7" s="212"/>
      <c r="C7" s="212"/>
      <c r="D7" s="212"/>
      <c r="E7" s="212"/>
      <c r="F7" s="212"/>
      <c r="G7" s="212"/>
      <c r="H7" s="213"/>
      <c r="I7" s="213"/>
      <c r="J7" s="213"/>
    </row>
    <row r="8" spans="1:13" s="63" customFormat="1" ht="56.25" x14ac:dyDescent="0.3">
      <c r="A8" s="214" t="s">
        <v>32</v>
      </c>
      <c r="B8" s="214" t="s">
        <v>181</v>
      </c>
      <c r="C8" s="215" t="s">
        <v>300</v>
      </c>
      <c r="D8" s="215" t="s">
        <v>36</v>
      </c>
      <c r="E8" s="215" t="s">
        <v>37</v>
      </c>
      <c r="F8" s="215" t="s">
        <v>38</v>
      </c>
      <c r="G8" s="215" t="s">
        <v>182</v>
      </c>
      <c r="H8" s="216"/>
      <c r="I8" s="216"/>
      <c r="J8" s="217"/>
    </row>
    <row r="9" spans="1:13" s="63" customFormat="1" x14ac:dyDescent="0.3">
      <c r="A9" s="218" t="s">
        <v>150</v>
      </c>
      <c r="B9" s="219" t="s">
        <v>183</v>
      </c>
      <c r="C9" s="220">
        <f>SUM(C11:C12)</f>
        <v>20070</v>
      </c>
      <c r="D9" s="220">
        <f>'A melléklet'!F58</f>
        <v>10108</v>
      </c>
      <c r="E9" s="220">
        <f>'A melléklet'!G58</f>
        <v>38082</v>
      </c>
      <c r="F9" s="220">
        <f>SUM(C9:E9)</f>
        <v>68260</v>
      </c>
      <c r="G9" s="211" t="s">
        <v>184</v>
      </c>
      <c r="H9" s="221"/>
      <c r="I9" s="221"/>
      <c r="J9" s="222"/>
    </row>
    <row r="10" spans="1:13" x14ac:dyDescent="0.3">
      <c r="A10" s="159"/>
      <c r="B10" s="159"/>
      <c r="C10" s="223"/>
      <c r="D10" s="223"/>
      <c r="E10" s="223"/>
      <c r="F10" s="223"/>
      <c r="G10" s="211"/>
      <c r="H10" s="224"/>
      <c r="I10" s="221"/>
      <c r="J10" s="222"/>
    </row>
    <row r="11" spans="1:13" s="63" customFormat="1" x14ac:dyDescent="0.3">
      <c r="A11" s="218"/>
      <c r="B11" s="211" t="s">
        <v>185</v>
      </c>
      <c r="C11" s="225">
        <v>20070</v>
      </c>
      <c r="D11" s="225">
        <f>D9</f>
        <v>10108</v>
      </c>
      <c r="E11" s="225">
        <f>E9</f>
        <v>38082</v>
      </c>
      <c r="F11" s="225">
        <f>SUM(C11:E11)</f>
        <v>68260</v>
      </c>
      <c r="G11" s="211" t="s">
        <v>184</v>
      </c>
      <c r="H11" s="226"/>
      <c r="I11" s="221"/>
      <c r="J11" s="222"/>
    </row>
    <row r="12" spans="1:13" s="63" customFormat="1" x14ac:dyDescent="0.3">
      <c r="A12" s="218"/>
      <c r="B12" s="159"/>
      <c r="C12" s="218"/>
      <c r="D12" s="218"/>
      <c r="E12" s="218"/>
      <c r="F12" s="218"/>
      <c r="G12" s="211"/>
      <c r="H12" s="227"/>
      <c r="I12" s="221"/>
      <c r="J12" s="222"/>
    </row>
    <row r="13" spans="1:13" s="63" customFormat="1" x14ac:dyDescent="0.3">
      <c r="A13" s="218" t="s">
        <v>152</v>
      </c>
      <c r="B13" s="219" t="s">
        <v>17</v>
      </c>
      <c r="C13" s="228">
        <f>SUM(C14:C15)</f>
        <v>20000</v>
      </c>
      <c r="D13" s="228"/>
      <c r="E13" s="228"/>
      <c r="F13" s="228">
        <f>SUM(C13:E13)</f>
        <v>20000</v>
      </c>
      <c r="G13" s="211" t="s">
        <v>184</v>
      </c>
      <c r="H13" s="229"/>
      <c r="I13" s="221"/>
      <c r="J13" s="222"/>
    </row>
    <row r="14" spans="1:13" s="63" customFormat="1" x14ac:dyDescent="0.3">
      <c r="A14" s="218"/>
      <c r="B14" s="230"/>
      <c r="C14" s="231"/>
      <c r="D14" s="231"/>
      <c r="E14" s="231"/>
      <c r="F14" s="231"/>
      <c r="G14" s="211"/>
      <c r="H14" s="232"/>
      <c r="I14" s="221"/>
      <c r="J14" s="222"/>
      <c r="M14" s="1"/>
    </row>
    <row r="15" spans="1:13" s="63" customFormat="1" x14ac:dyDescent="0.3">
      <c r="A15" s="218"/>
      <c r="B15" s="230" t="s">
        <v>17</v>
      </c>
      <c r="C15" s="231">
        <v>20000</v>
      </c>
      <c r="D15" s="231">
        <f>'A melléklet'!F67</f>
        <v>0</v>
      </c>
      <c r="E15" s="231">
        <f>'A melléklet'!G67</f>
        <v>0</v>
      </c>
      <c r="F15" s="231">
        <f>SUM(C15:E15)</f>
        <v>20000</v>
      </c>
      <c r="G15" s="211" t="s">
        <v>184</v>
      </c>
      <c r="H15" s="232"/>
      <c r="I15" s="221"/>
      <c r="J15" s="222"/>
    </row>
    <row r="16" spans="1:13" s="63" customFormat="1" x14ac:dyDescent="0.3">
      <c r="A16" s="211"/>
      <c r="B16" s="219" t="s">
        <v>186</v>
      </c>
      <c r="C16" s="220">
        <f>SUM(C9,C13)</f>
        <v>40070</v>
      </c>
      <c r="D16" s="220">
        <f>SUM(D9,D13)</f>
        <v>10108</v>
      </c>
      <c r="E16" s="220">
        <f>SUM(E9,E13)</f>
        <v>38082</v>
      </c>
      <c r="F16" s="220">
        <f>SUM(F9,F13)</f>
        <v>88260</v>
      </c>
      <c r="G16" s="211"/>
      <c r="H16" s="227"/>
      <c r="I16" s="221"/>
      <c r="J16" s="222"/>
    </row>
    <row r="17" spans="1:10" s="63" customFormat="1" ht="96.95" customHeight="1" x14ac:dyDescent="0.3">
      <c r="A17" s="1"/>
      <c r="B17" s="1"/>
      <c r="C17" s="1"/>
      <c r="D17" s="1"/>
      <c r="E17" s="1"/>
      <c r="F17" s="1"/>
      <c r="G17" s="1"/>
      <c r="H17" s="227"/>
      <c r="I17" s="221"/>
      <c r="J17" s="222"/>
    </row>
    <row r="18" spans="1:10" s="63" customFormat="1" x14ac:dyDescent="0.3">
      <c r="A18" s="1"/>
      <c r="B18" s="1"/>
      <c r="C18" s="1"/>
      <c r="D18" s="1"/>
      <c r="E18" s="1"/>
      <c r="F18" s="1"/>
      <c r="G18" s="1"/>
      <c r="H18" s="233"/>
      <c r="I18" s="233"/>
      <c r="J18" s="222"/>
    </row>
  </sheetData>
  <sheetProtection selectLockedCells="1" selectUnlockedCells="1"/>
  <mergeCells count="2">
    <mergeCell ref="A1:G1"/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firstPageNumber="0" orientation="landscape" horizontalDpi="300" verticalDpi="300" r:id="rId1"/>
  <headerFooter alignWithMargins="0">
    <oddHeader xml:space="preserve">&amp;R 6. melléklet a…. / 2021. (VII.8.)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50" zoomScaleNormal="52" zoomScaleSheetLayoutView="50" workbookViewId="0">
      <selection activeCell="G8" sqref="G8"/>
    </sheetView>
  </sheetViews>
  <sheetFormatPr defaultColWidth="9" defaultRowHeight="19.7" customHeight="1" x14ac:dyDescent="0.3"/>
  <cols>
    <col min="1" max="1" width="32.140625" style="1" customWidth="1"/>
    <col min="2" max="2" width="10" style="1" customWidth="1"/>
    <col min="3" max="3" width="7.5703125" style="1" customWidth="1"/>
    <col min="4" max="4" width="9" style="1"/>
    <col min="5" max="5" width="14.140625" style="1" customWidth="1"/>
    <col min="6" max="16384" width="9" style="1"/>
  </cols>
  <sheetData>
    <row r="1" spans="1:12" ht="36" customHeight="1" x14ac:dyDescent="0.3">
      <c r="A1" s="432" t="s">
        <v>302</v>
      </c>
      <c r="B1" s="432"/>
      <c r="C1" s="432"/>
      <c r="D1" s="432"/>
      <c r="E1" s="432"/>
      <c r="F1" s="432"/>
      <c r="G1" s="432"/>
      <c r="H1" s="432"/>
      <c r="I1" s="432"/>
      <c r="J1" s="234"/>
      <c r="K1" s="234"/>
      <c r="L1" s="234"/>
    </row>
    <row r="2" spans="1:12" ht="12.6" customHeight="1" x14ac:dyDescent="0.3">
      <c r="A2" s="234"/>
      <c r="B2" s="234"/>
      <c r="C2" s="234"/>
      <c r="D2" s="234"/>
      <c r="E2" s="234"/>
      <c r="F2" s="234"/>
      <c r="G2" s="234"/>
      <c r="H2" s="234"/>
      <c r="I2" s="234"/>
    </row>
    <row r="3" spans="1:12" ht="57.2" customHeight="1" x14ac:dyDescent="0.3">
      <c r="A3" s="433" t="s">
        <v>187</v>
      </c>
      <c r="B3" s="433"/>
      <c r="C3" s="433"/>
      <c r="D3" s="433"/>
      <c r="E3" s="433"/>
      <c r="F3" s="433"/>
      <c r="G3" s="433"/>
      <c r="H3" s="433"/>
      <c r="I3" s="433"/>
    </row>
    <row r="4" spans="1:12" ht="19.7" customHeight="1" x14ac:dyDescent="0.3">
      <c r="A4" s="234" t="s">
        <v>188</v>
      </c>
      <c r="B4" s="234"/>
      <c r="C4" s="234"/>
      <c r="D4" s="234"/>
      <c r="E4" s="234"/>
      <c r="F4" s="234"/>
      <c r="G4" s="234"/>
      <c r="H4" s="234"/>
      <c r="I4" s="234"/>
    </row>
    <row r="5" spans="1:12" ht="19.7" customHeight="1" x14ac:dyDescent="0.3">
      <c r="A5" s="234" t="s">
        <v>189</v>
      </c>
      <c r="B5" s="234"/>
      <c r="C5" s="234"/>
      <c r="D5" s="234"/>
      <c r="E5" s="234"/>
      <c r="F5" s="234"/>
      <c r="G5" s="234"/>
      <c r="H5" s="234"/>
      <c r="I5" s="234"/>
    </row>
    <row r="6" spans="1:12" ht="19.7" customHeight="1" x14ac:dyDescent="0.3">
      <c r="A6" s="234" t="s">
        <v>190</v>
      </c>
      <c r="B6" s="234"/>
      <c r="C6" s="234"/>
      <c r="D6" s="234"/>
      <c r="E6" s="234"/>
      <c r="F6" s="234"/>
      <c r="G6" s="234"/>
      <c r="H6" s="234"/>
      <c r="I6" s="234"/>
    </row>
    <row r="7" spans="1:12" ht="19.7" customHeight="1" x14ac:dyDescent="0.3">
      <c r="A7" s="234" t="s">
        <v>191</v>
      </c>
      <c r="B7" s="234"/>
      <c r="C7" s="234"/>
      <c r="D7" s="234"/>
      <c r="E7" s="234"/>
      <c r="F7" s="234"/>
      <c r="G7" s="234"/>
      <c r="H7" s="234"/>
      <c r="I7" s="234"/>
    </row>
    <row r="8" spans="1:12" ht="19.7" customHeight="1" x14ac:dyDescent="0.3">
      <c r="A8" s="234"/>
      <c r="B8" s="234"/>
      <c r="C8" s="234"/>
      <c r="D8" s="234"/>
      <c r="E8" s="234"/>
      <c r="F8" s="234"/>
      <c r="G8" s="234"/>
      <c r="H8" s="234"/>
      <c r="I8" s="234"/>
    </row>
    <row r="9" spans="1:12" ht="19.7" customHeight="1" x14ac:dyDescent="0.3">
      <c r="A9" s="234"/>
      <c r="B9" s="234"/>
      <c r="C9" s="234"/>
      <c r="D9" s="234"/>
      <c r="E9" s="234"/>
      <c r="F9" s="234"/>
      <c r="G9" s="234"/>
      <c r="H9" s="234"/>
      <c r="I9" s="234"/>
    </row>
    <row r="10" spans="1:12" ht="19.7" customHeight="1" x14ac:dyDescent="0.3">
      <c r="A10" s="434" t="s">
        <v>192</v>
      </c>
      <c r="B10" s="434"/>
      <c r="C10" s="434"/>
      <c r="D10" s="234"/>
      <c r="E10" s="234"/>
      <c r="F10" s="234"/>
      <c r="G10" s="234"/>
      <c r="H10" s="234"/>
      <c r="I10" s="234"/>
    </row>
    <row r="11" spans="1:12" ht="19.7" customHeight="1" x14ac:dyDescent="0.3">
      <c r="A11" s="234" t="s">
        <v>0</v>
      </c>
      <c r="B11" s="234"/>
      <c r="C11" s="234"/>
      <c r="D11" s="234"/>
      <c r="E11" s="234"/>
      <c r="F11" s="234"/>
      <c r="G11" s="234"/>
      <c r="H11" s="234"/>
      <c r="I11" s="234"/>
    </row>
    <row r="12" spans="1:12" ht="19.7" customHeight="1" x14ac:dyDescent="0.3">
      <c r="A12" s="234"/>
      <c r="B12" s="234"/>
      <c r="C12" s="234"/>
      <c r="D12" s="234"/>
      <c r="E12" s="234"/>
      <c r="F12" s="234"/>
      <c r="G12" s="234"/>
      <c r="H12" s="234"/>
      <c r="I12" s="234"/>
    </row>
    <row r="13" spans="1:12" ht="19.7" customHeight="1" x14ac:dyDescent="0.3">
      <c r="A13" s="235" t="s">
        <v>193</v>
      </c>
      <c r="B13" s="234"/>
      <c r="C13" s="234"/>
      <c r="D13" s="234"/>
      <c r="E13" s="234"/>
      <c r="F13" s="234"/>
      <c r="G13" s="234"/>
      <c r="H13" s="234"/>
      <c r="I13" s="234"/>
    </row>
    <row r="14" spans="1:12" ht="19.7" customHeight="1" x14ac:dyDescent="0.3">
      <c r="A14" s="234"/>
      <c r="B14" s="235"/>
      <c r="C14" s="235"/>
      <c r="D14" s="235" t="s">
        <v>143</v>
      </c>
      <c r="E14" s="235" t="s">
        <v>194</v>
      </c>
      <c r="F14" s="234"/>
      <c r="G14" s="234"/>
      <c r="H14" s="234"/>
      <c r="I14" s="234"/>
    </row>
    <row r="15" spans="1:12" ht="19.7" customHeight="1" x14ac:dyDescent="0.3">
      <c r="A15" s="234" t="s">
        <v>195</v>
      </c>
      <c r="B15" s="234"/>
      <c r="C15" s="236"/>
      <c r="D15" s="236"/>
      <c r="E15" s="237">
        <f>SUM(C15:D15)</f>
        <v>0</v>
      </c>
      <c r="F15" s="234"/>
      <c r="G15" s="234"/>
      <c r="H15" s="234"/>
      <c r="I15" s="234"/>
    </row>
    <row r="16" spans="1:12" ht="19.7" customHeight="1" x14ac:dyDescent="0.3">
      <c r="A16" s="234"/>
      <c r="B16" s="234"/>
      <c r="C16" s="236">
        <v>0</v>
      </c>
      <c r="D16" s="236">
        <v>0</v>
      </c>
      <c r="E16" s="236">
        <f>SUM(C16:D16)</f>
        <v>0</v>
      </c>
      <c r="F16" s="234"/>
      <c r="G16" s="234"/>
      <c r="H16" s="234"/>
      <c r="I16" s="234"/>
    </row>
    <row r="17" spans="1:1" ht="19.7" customHeight="1" x14ac:dyDescent="0.3">
      <c r="A17" s="178" t="s">
        <v>196</v>
      </c>
    </row>
  </sheetData>
  <sheetProtection selectLockedCells="1" selectUnlockedCells="1"/>
  <mergeCells count="3">
    <mergeCell ref="A1:I1"/>
    <mergeCell ref="A3:I3"/>
    <mergeCell ref="A10:C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05" firstPageNumber="0" orientation="landscape" horizontalDpi="300" verticalDpi="300" r:id="rId1"/>
  <headerFooter alignWithMargins="0">
    <oddHeader xml:space="preserve">&amp;R7. melléklet a…. / 2021. (VII.8.)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BreakPreview" zoomScale="50" zoomScaleNormal="60" zoomScaleSheetLayoutView="50" workbookViewId="0">
      <selection activeCell="C2" sqref="C2"/>
    </sheetView>
  </sheetViews>
  <sheetFormatPr defaultRowHeight="18.75" x14ac:dyDescent="0.2"/>
  <cols>
    <col min="1" max="1" width="8.42578125" style="238" customWidth="1"/>
    <col min="2" max="2" width="61" style="238" customWidth="1"/>
    <col min="3" max="3" width="57.28515625" style="238" customWidth="1"/>
    <col min="4" max="4" width="42.140625" style="238" customWidth="1"/>
    <col min="5" max="5" width="32.140625" style="238" customWidth="1"/>
    <col min="6" max="6" width="22.7109375" style="238" customWidth="1"/>
    <col min="7" max="7" width="16.7109375" style="238" customWidth="1"/>
    <col min="8" max="8" width="18" style="238" customWidth="1"/>
    <col min="9" max="9" width="12" style="238" customWidth="1"/>
    <col min="10" max="16384" width="9.140625" style="238"/>
  </cols>
  <sheetData>
    <row r="1" spans="1:7" s="239" customFormat="1" x14ac:dyDescent="0.3">
      <c r="A1" s="1"/>
      <c r="B1" s="1"/>
      <c r="C1" s="1"/>
      <c r="D1" s="1"/>
      <c r="E1" s="1"/>
      <c r="F1" s="1"/>
      <c r="G1" s="1"/>
    </row>
    <row r="2" spans="1:7" s="242" customFormat="1" x14ac:dyDescent="0.2">
      <c r="A2" s="240"/>
      <c r="B2" s="240"/>
      <c r="C2" s="241" t="s">
        <v>368</v>
      </c>
      <c r="D2" s="239"/>
      <c r="E2" s="239"/>
      <c r="F2" s="239"/>
      <c r="G2" s="239"/>
    </row>
    <row r="3" spans="1:7" s="242" customFormat="1" x14ac:dyDescent="0.2">
      <c r="A3" s="243"/>
      <c r="B3" s="244" t="s">
        <v>6</v>
      </c>
      <c r="C3" s="245" t="s">
        <v>197</v>
      </c>
    </row>
    <row r="4" spans="1:7" s="242" customFormat="1" x14ac:dyDescent="0.2">
      <c r="A4" s="246"/>
      <c r="B4" s="244" t="s">
        <v>198</v>
      </c>
      <c r="C4" s="247" t="s">
        <v>199</v>
      </c>
    </row>
    <row r="5" spans="1:7" ht="19.5" x14ac:dyDescent="0.35">
      <c r="A5" s="248"/>
      <c r="B5" s="248"/>
      <c r="C5" s="249" t="s">
        <v>138</v>
      </c>
      <c r="D5" s="242"/>
      <c r="E5" s="242"/>
      <c r="F5" s="242"/>
      <c r="G5" s="242"/>
    </row>
    <row r="6" spans="1:7" s="251" customFormat="1" ht="37.5" x14ac:dyDescent="0.2">
      <c r="A6" s="243"/>
      <c r="B6" s="250" t="s">
        <v>200</v>
      </c>
      <c r="C6" s="250" t="s">
        <v>201</v>
      </c>
      <c r="G6" s="238"/>
    </row>
    <row r="7" spans="1:7" s="251" customFormat="1" ht="19.350000000000001" customHeight="1" x14ac:dyDescent="0.2">
      <c r="A7" s="243"/>
      <c r="B7" s="243"/>
      <c r="C7" s="435">
        <v>2021</v>
      </c>
      <c r="D7" s="435"/>
      <c r="E7" s="435"/>
      <c r="F7" s="435"/>
      <c r="G7" s="252"/>
    </row>
    <row r="8" spans="1:7" s="251" customFormat="1" ht="37.5" x14ac:dyDescent="0.3">
      <c r="A8" s="253"/>
      <c r="B8" s="253" t="s">
        <v>202</v>
      </c>
      <c r="C8" s="66" t="s">
        <v>35</v>
      </c>
      <c r="D8" s="67" t="s">
        <v>36</v>
      </c>
      <c r="E8" s="67" t="s">
        <v>37</v>
      </c>
      <c r="F8" s="67" t="s">
        <v>38</v>
      </c>
      <c r="G8" s="252"/>
    </row>
    <row r="9" spans="1:7" s="252" customFormat="1" x14ac:dyDescent="0.2">
      <c r="A9" s="243" t="s">
        <v>39</v>
      </c>
      <c r="B9" s="26" t="s">
        <v>40</v>
      </c>
      <c r="C9" s="75">
        <f>SUM(C10:C15)</f>
        <v>694830</v>
      </c>
      <c r="D9" s="75">
        <f>D10+D11+D12+D13+D14+D15</f>
        <v>0</v>
      </c>
      <c r="E9" s="75">
        <f>E10+E11+E12+E13+E14+E15</f>
        <v>12910</v>
      </c>
      <c r="F9" s="75">
        <f t="shared" ref="F9:F47" si="0">C9+D9+E9</f>
        <v>707740</v>
      </c>
    </row>
    <row r="10" spans="1:7" ht="37.5" x14ac:dyDescent="0.2">
      <c r="A10" s="71"/>
      <c r="B10" s="25" t="s">
        <v>41</v>
      </c>
      <c r="C10" s="74">
        <v>245811</v>
      </c>
      <c r="D10" s="74"/>
      <c r="E10" s="74">
        <v>789</v>
      </c>
      <c r="F10" s="74">
        <f t="shared" si="0"/>
        <v>246600</v>
      </c>
      <c r="G10" s="252"/>
    </row>
    <row r="11" spans="1:7" ht="37.5" x14ac:dyDescent="0.2">
      <c r="A11" s="79"/>
      <c r="B11" s="25" t="s">
        <v>42</v>
      </c>
      <c r="C11" s="94">
        <v>229062</v>
      </c>
      <c r="D11" s="74"/>
      <c r="E11" s="74">
        <v>12940</v>
      </c>
      <c r="F11" s="74">
        <f t="shared" si="0"/>
        <v>242002</v>
      </c>
      <c r="G11" s="252"/>
    </row>
    <row r="12" spans="1:7" ht="37.5" x14ac:dyDescent="0.2">
      <c r="A12" s="79"/>
      <c r="B12" s="25" t="s">
        <v>43</v>
      </c>
      <c r="C12" s="94">
        <v>194763</v>
      </c>
      <c r="D12" s="74"/>
      <c r="E12" s="74">
        <f>6836+4536-13110</f>
        <v>-1738</v>
      </c>
      <c r="F12" s="74">
        <f t="shared" si="0"/>
        <v>193025</v>
      </c>
      <c r="G12" s="252"/>
    </row>
    <row r="13" spans="1:7" ht="37.5" x14ac:dyDescent="0.2">
      <c r="A13" s="79"/>
      <c r="B13" s="25" t="s">
        <v>44</v>
      </c>
      <c r="C13" s="94">
        <v>25194</v>
      </c>
      <c r="D13" s="74"/>
      <c r="E13" s="74">
        <v>418</v>
      </c>
      <c r="F13" s="74">
        <f t="shared" si="0"/>
        <v>25612</v>
      </c>
      <c r="G13" s="252"/>
    </row>
    <row r="14" spans="1:7" x14ac:dyDescent="0.2">
      <c r="A14" s="79"/>
      <c r="B14" s="25" t="s">
        <v>45</v>
      </c>
      <c r="C14" s="94"/>
      <c r="D14" s="74"/>
      <c r="E14" s="74">
        <v>501</v>
      </c>
      <c r="F14" s="74">
        <f t="shared" si="0"/>
        <v>501</v>
      </c>
      <c r="G14" s="252"/>
    </row>
    <row r="15" spans="1:7" x14ac:dyDescent="0.2">
      <c r="A15" s="79"/>
      <c r="B15" s="25" t="s">
        <v>46</v>
      </c>
      <c r="C15" s="94"/>
      <c r="D15" s="94"/>
      <c r="E15" s="254"/>
      <c r="F15" s="74">
        <f t="shared" si="0"/>
        <v>0</v>
      </c>
      <c r="G15" s="252"/>
    </row>
    <row r="16" spans="1:7" s="252" customFormat="1" ht="37.5" x14ac:dyDescent="0.2">
      <c r="A16" s="79" t="s">
        <v>47</v>
      </c>
      <c r="B16" s="26" t="s">
        <v>48</v>
      </c>
      <c r="C16" s="99">
        <f>C17+C18+C19+C20</f>
        <v>95226</v>
      </c>
      <c r="D16" s="99">
        <f>D17+D18+D19+D20</f>
        <v>0</v>
      </c>
      <c r="E16" s="99">
        <f>E17+E18+E19+E20</f>
        <v>0</v>
      </c>
      <c r="F16" s="75">
        <f t="shared" si="0"/>
        <v>95226</v>
      </c>
    </row>
    <row r="17" spans="1:7" s="252" customFormat="1" ht="37.5" x14ac:dyDescent="0.2">
      <c r="A17" s="71"/>
      <c r="B17" s="25" t="s">
        <v>49</v>
      </c>
      <c r="C17" s="74">
        <v>2160</v>
      </c>
      <c r="D17" s="74"/>
      <c r="E17" s="74"/>
      <c r="F17" s="74">
        <f t="shared" si="0"/>
        <v>2160</v>
      </c>
    </row>
    <row r="18" spans="1:7" s="252" customFormat="1" ht="37.5" x14ac:dyDescent="0.2">
      <c r="A18" s="79"/>
      <c r="B18" s="25" t="s">
        <v>50</v>
      </c>
      <c r="C18" s="94">
        <v>0</v>
      </c>
      <c r="D18" s="74"/>
      <c r="E18" s="74"/>
      <c r="F18" s="74">
        <f t="shared" si="0"/>
        <v>0</v>
      </c>
    </row>
    <row r="19" spans="1:7" s="252" customFormat="1" ht="37.5" x14ac:dyDescent="0.2">
      <c r="A19" s="79"/>
      <c r="B19" s="25" t="s">
        <v>309</v>
      </c>
      <c r="C19" s="94">
        <v>90208</v>
      </c>
      <c r="D19" s="74"/>
      <c r="E19" s="74"/>
      <c r="F19" s="74">
        <f t="shared" si="0"/>
        <v>90208</v>
      </c>
    </row>
    <row r="20" spans="1:7" s="252" customFormat="1" ht="37.5" x14ac:dyDescent="0.2">
      <c r="A20" s="79"/>
      <c r="B20" s="25" t="s">
        <v>52</v>
      </c>
      <c r="C20" s="94">
        <v>2858</v>
      </c>
      <c r="D20" s="74"/>
      <c r="E20" s="74"/>
      <c r="F20" s="74">
        <f t="shared" si="0"/>
        <v>2858</v>
      </c>
    </row>
    <row r="21" spans="1:7" s="252" customFormat="1" ht="37.5" x14ac:dyDescent="0.2">
      <c r="A21" s="79" t="s">
        <v>53</v>
      </c>
      <c r="B21" s="114" t="s">
        <v>54</v>
      </c>
      <c r="C21" s="99">
        <f>C22</f>
        <v>0</v>
      </c>
      <c r="D21" s="99">
        <f>D22</f>
        <v>0</v>
      </c>
      <c r="E21" s="99">
        <f>E22</f>
        <v>0</v>
      </c>
      <c r="F21" s="74">
        <f t="shared" si="0"/>
        <v>0</v>
      </c>
    </row>
    <row r="22" spans="1:7" s="252" customFormat="1" x14ac:dyDescent="0.2">
      <c r="A22" s="79"/>
      <c r="B22" s="255" t="s">
        <v>203</v>
      </c>
      <c r="C22" s="256"/>
      <c r="D22" s="44"/>
      <c r="E22" s="94"/>
      <c r="F22" s="74">
        <f t="shared" si="0"/>
        <v>0</v>
      </c>
    </row>
    <row r="23" spans="1:7" x14ac:dyDescent="0.2">
      <c r="A23" s="76" t="s">
        <v>56</v>
      </c>
      <c r="B23" s="114" t="s">
        <v>57</v>
      </c>
      <c r="C23" s="99">
        <f>SUM(C24:C27)</f>
        <v>203300</v>
      </c>
      <c r="D23" s="99">
        <f>D24+D25+D26+D27</f>
        <v>0</v>
      </c>
      <c r="E23" s="99">
        <f>E24+E25+E26+E27</f>
        <v>70229</v>
      </c>
      <c r="F23" s="75">
        <f t="shared" si="0"/>
        <v>273529</v>
      </c>
      <c r="G23" s="252"/>
    </row>
    <row r="24" spans="1:7" ht="37.5" x14ac:dyDescent="0.2">
      <c r="A24" s="79"/>
      <c r="B24" s="22" t="s">
        <v>58</v>
      </c>
      <c r="C24" s="94">
        <v>197800</v>
      </c>
      <c r="D24" s="94"/>
      <c r="E24" s="94">
        <v>70229</v>
      </c>
      <c r="F24" s="74">
        <f t="shared" si="0"/>
        <v>268029</v>
      </c>
      <c r="G24" s="252"/>
    </row>
    <row r="25" spans="1:7" x14ac:dyDescent="0.2">
      <c r="A25" s="81"/>
      <c r="B25" s="22" t="s">
        <v>59</v>
      </c>
      <c r="C25" s="94"/>
      <c r="D25" s="94"/>
      <c r="E25" s="94"/>
      <c r="F25" s="74">
        <f t="shared" si="0"/>
        <v>0</v>
      </c>
      <c r="G25" s="252"/>
    </row>
    <row r="26" spans="1:7" s="252" customFormat="1" x14ac:dyDescent="0.2">
      <c r="A26" s="79"/>
      <c r="B26" s="22" t="s">
        <v>60</v>
      </c>
      <c r="C26" s="94">
        <v>3000</v>
      </c>
      <c r="D26" s="94"/>
      <c r="E26" s="94"/>
      <c r="F26" s="74">
        <f t="shared" si="0"/>
        <v>3000</v>
      </c>
    </row>
    <row r="27" spans="1:7" ht="93.75" x14ac:dyDescent="0.2">
      <c r="A27" s="71"/>
      <c r="B27" s="22" t="s">
        <v>61</v>
      </c>
      <c r="C27" s="74">
        <v>2500</v>
      </c>
      <c r="D27" s="94"/>
      <c r="E27" s="254"/>
      <c r="F27" s="74">
        <f t="shared" si="0"/>
        <v>2500</v>
      </c>
      <c r="G27" s="252"/>
    </row>
    <row r="28" spans="1:7" x14ac:dyDescent="0.2">
      <c r="A28" s="76" t="s">
        <v>62</v>
      </c>
      <c r="B28" s="257" t="s">
        <v>63</v>
      </c>
      <c r="C28" s="99">
        <f>C29+C30+C31+C32+C33</f>
        <v>77477</v>
      </c>
      <c r="D28" s="99">
        <f>D29+D30+D31+D32+D33</f>
        <v>0</v>
      </c>
      <c r="E28" s="99">
        <f>E29+E30+E31+E32+E33</f>
        <v>0</v>
      </c>
      <c r="F28" s="75">
        <f t="shared" si="0"/>
        <v>77477</v>
      </c>
      <c r="G28" s="252"/>
    </row>
    <row r="29" spans="1:7" ht="56.25" x14ac:dyDescent="0.2">
      <c r="A29" s="79"/>
      <c r="B29" s="25" t="s">
        <v>64</v>
      </c>
      <c r="C29" s="313">
        <v>77477</v>
      </c>
      <c r="D29" s="94"/>
      <c r="E29" s="94"/>
      <c r="F29" s="74">
        <f t="shared" si="0"/>
        <v>77477</v>
      </c>
      <c r="G29" s="252"/>
    </row>
    <row r="30" spans="1:7" x14ac:dyDescent="0.2">
      <c r="A30" s="79"/>
      <c r="B30" s="25" t="s">
        <v>65</v>
      </c>
      <c r="C30" s="94"/>
      <c r="D30" s="94"/>
      <c r="E30" s="94"/>
      <c r="F30" s="74">
        <f t="shared" si="0"/>
        <v>0</v>
      </c>
      <c r="G30" s="252"/>
    </row>
    <row r="31" spans="1:7" x14ac:dyDescent="0.2">
      <c r="A31" s="79"/>
      <c r="B31" s="25" t="s">
        <v>66</v>
      </c>
      <c r="C31" s="94"/>
      <c r="D31" s="94"/>
      <c r="E31" s="94"/>
      <c r="F31" s="74">
        <f t="shared" si="0"/>
        <v>0</v>
      </c>
      <c r="G31" s="252"/>
    </row>
    <row r="32" spans="1:7" x14ac:dyDescent="0.2">
      <c r="A32" s="79"/>
      <c r="B32" s="25" t="s">
        <v>67</v>
      </c>
      <c r="C32" s="94"/>
      <c r="D32" s="94"/>
      <c r="E32" s="94"/>
      <c r="F32" s="74">
        <f t="shared" si="0"/>
        <v>0</v>
      </c>
      <c r="G32" s="252"/>
    </row>
    <row r="33" spans="1:8" x14ac:dyDescent="0.2">
      <c r="A33" s="79"/>
      <c r="B33" s="25" t="s">
        <v>68</v>
      </c>
      <c r="C33" s="94"/>
      <c r="D33" s="94"/>
      <c r="E33" s="94"/>
      <c r="F33" s="74">
        <f t="shared" si="0"/>
        <v>0</v>
      </c>
      <c r="G33" s="252"/>
    </row>
    <row r="34" spans="1:8" x14ac:dyDescent="0.2">
      <c r="A34" s="76" t="s">
        <v>69</v>
      </c>
      <c r="B34" s="114" t="s">
        <v>70</v>
      </c>
      <c r="C34" s="99">
        <f>C35+C36</f>
        <v>64930</v>
      </c>
      <c r="D34" s="99">
        <f>D35+D36</f>
        <v>0</v>
      </c>
      <c r="E34" s="99">
        <f>E35+E36</f>
        <v>0</v>
      </c>
      <c r="F34" s="74">
        <f t="shared" si="0"/>
        <v>64930</v>
      </c>
      <c r="G34" s="252"/>
    </row>
    <row r="35" spans="1:8" x14ac:dyDescent="0.2">
      <c r="A35" s="81"/>
      <c r="B35" s="25" t="s">
        <v>71</v>
      </c>
      <c r="C35" s="313">
        <v>64930</v>
      </c>
      <c r="D35" s="94">
        <v>0</v>
      </c>
      <c r="E35" s="94"/>
      <c r="F35" s="74">
        <f t="shared" si="0"/>
        <v>64930</v>
      </c>
      <c r="G35" s="252"/>
    </row>
    <row r="36" spans="1:8" x14ac:dyDescent="0.2">
      <c r="A36" s="84"/>
      <c r="B36" s="25"/>
      <c r="C36" s="94"/>
      <c r="D36" s="94"/>
      <c r="E36" s="94"/>
      <c r="F36" s="74">
        <f t="shared" si="0"/>
        <v>0</v>
      </c>
      <c r="G36" s="252"/>
    </row>
    <row r="37" spans="1:8" x14ac:dyDescent="0.2">
      <c r="A37" s="258" t="s">
        <v>72</v>
      </c>
      <c r="B37" s="114" t="s">
        <v>73</v>
      </c>
      <c r="C37" s="94">
        <f>C38</f>
        <v>0</v>
      </c>
      <c r="D37" s="94"/>
      <c r="E37" s="407">
        <v>2288</v>
      </c>
      <c r="F37" s="74">
        <f t="shared" si="0"/>
        <v>2288</v>
      </c>
      <c r="G37" s="252"/>
    </row>
    <row r="38" spans="1:8" x14ac:dyDescent="0.2">
      <c r="A38" s="86"/>
      <c r="B38" s="25" t="s">
        <v>204</v>
      </c>
      <c r="C38" s="94"/>
      <c r="D38" s="94"/>
      <c r="E38" s="94">
        <v>2288</v>
      </c>
      <c r="F38" s="74">
        <f t="shared" si="0"/>
        <v>2288</v>
      </c>
      <c r="G38" s="252"/>
    </row>
    <row r="39" spans="1:8" x14ac:dyDescent="0.2">
      <c r="A39" s="258" t="s">
        <v>75</v>
      </c>
      <c r="B39" s="114" t="s">
        <v>76</v>
      </c>
      <c r="C39" s="99">
        <f>C40+C41</f>
        <v>76816</v>
      </c>
      <c r="D39" s="99">
        <f>D40+D41</f>
        <v>0</v>
      </c>
      <c r="E39" s="99">
        <f>E40+E41</f>
        <v>0</v>
      </c>
      <c r="F39" s="75">
        <f t="shared" si="0"/>
        <v>76816</v>
      </c>
      <c r="G39" s="252"/>
    </row>
    <row r="40" spans="1:8" ht="56.25" x14ac:dyDescent="0.2">
      <c r="A40" s="86"/>
      <c r="B40" s="22" t="s">
        <v>205</v>
      </c>
      <c r="C40" s="94">
        <v>1013</v>
      </c>
      <c r="D40" s="94"/>
      <c r="E40" s="94"/>
      <c r="F40" s="74">
        <f t="shared" si="0"/>
        <v>1013</v>
      </c>
      <c r="G40" s="252"/>
    </row>
    <row r="41" spans="1:8" ht="37.5" x14ac:dyDescent="0.2">
      <c r="A41" s="86"/>
      <c r="B41" s="22" t="s">
        <v>206</v>
      </c>
      <c r="C41" s="94">
        <v>75803</v>
      </c>
      <c r="D41" s="94">
        <v>0</v>
      </c>
      <c r="E41" s="94"/>
      <c r="F41" s="74">
        <f t="shared" si="0"/>
        <v>75803</v>
      </c>
      <c r="G41" s="252"/>
    </row>
    <row r="42" spans="1:8" x14ac:dyDescent="0.2">
      <c r="A42" s="86"/>
      <c r="B42" s="114" t="s">
        <v>79</v>
      </c>
      <c r="C42" s="99">
        <f>C9+C16+C21+C23+C28+C34+C37+C39</f>
        <v>1212579</v>
      </c>
      <c r="D42" s="99">
        <f>D9+D16+D21+D23+D28+D34+D37+D39</f>
        <v>0</v>
      </c>
      <c r="E42" s="99">
        <f>E9+E16+E21+E23+E28+E34+E37+E39</f>
        <v>85427</v>
      </c>
      <c r="F42" s="74">
        <f t="shared" si="0"/>
        <v>1298006</v>
      </c>
      <c r="G42" s="252"/>
    </row>
    <row r="43" spans="1:8" x14ac:dyDescent="0.2">
      <c r="A43" s="258" t="s">
        <v>80</v>
      </c>
      <c r="B43" s="114" t="s">
        <v>207</v>
      </c>
      <c r="C43" s="314">
        <f>54174+27793</f>
        <v>81967</v>
      </c>
      <c r="D43" s="259"/>
      <c r="E43" s="94"/>
      <c r="F43" s="74">
        <f t="shared" si="0"/>
        <v>81967</v>
      </c>
      <c r="G43" s="252"/>
    </row>
    <row r="44" spans="1:8" ht="37.5" x14ac:dyDescent="0.2">
      <c r="A44" s="258" t="s">
        <v>82</v>
      </c>
      <c r="B44" s="114" t="s">
        <v>83</v>
      </c>
      <c r="C44" s="313">
        <f>'[1]1_A melléklet'!C32</f>
        <v>186228</v>
      </c>
      <c r="D44" s="94">
        <f>6382-3357</f>
        <v>3025</v>
      </c>
      <c r="E44" s="94">
        <f>-E45</f>
        <v>0</v>
      </c>
      <c r="F44" s="74">
        <f t="shared" si="0"/>
        <v>189253</v>
      </c>
      <c r="G44" s="252"/>
    </row>
    <row r="45" spans="1:8" ht="37.5" x14ac:dyDescent="0.2">
      <c r="A45" s="258" t="s">
        <v>84</v>
      </c>
      <c r="B45" s="114" t="s">
        <v>85</v>
      </c>
      <c r="C45" s="313">
        <f>'[1]1_B_MELLÉKLET'!C16</f>
        <v>153772</v>
      </c>
      <c r="D45" s="94">
        <v>3357</v>
      </c>
      <c r="E45" s="94"/>
      <c r="F45" s="74">
        <f t="shared" si="0"/>
        <v>157129</v>
      </c>
      <c r="G45" s="415"/>
      <c r="H45" s="239"/>
    </row>
    <row r="46" spans="1:8" x14ac:dyDescent="0.2">
      <c r="A46" s="86"/>
      <c r="B46" s="114" t="s">
        <v>86</v>
      </c>
      <c r="C46" s="99">
        <f>C43+C44+C45</f>
        <v>421967</v>
      </c>
      <c r="D46" s="99">
        <f>D43+D44+D45</f>
        <v>6382</v>
      </c>
      <c r="E46" s="99">
        <f>E43+E44+E45</f>
        <v>0</v>
      </c>
      <c r="F46" s="75">
        <f t="shared" si="0"/>
        <v>428349</v>
      </c>
      <c r="G46" s="252"/>
    </row>
    <row r="47" spans="1:8" x14ac:dyDescent="0.2">
      <c r="A47" s="86"/>
      <c r="B47" s="26" t="s">
        <v>89</v>
      </c>
      <c r="C47" s="99">
        <f>C42+C46</f>
        <v>1634546</v>
      </c>
      <c r="D47" s="99">
        <f>D42+D46</f>
        <v>6382</v>
      </c>
      <c r="E47" s="99">
        <f>E42+E46</f>
        <v>85427</v>
      </c>
      <c r="F47" s="75">
        <f t="shared" si="0"/>
        <v>1726355</v>
      </c>
      <c r="G47" s="252"/>
    </row>
    <row r="48" spans="1:8" x14ac:dyDescent="0.3">
      <c r="A48" s="260"/>
      <c r="B48" s="261"/>
      <c r="C48" s="262"/>
      <c r="D48" s="1"/>
      <c r="E48" s="1"/>
      <c r="F48" s="74">
        <f>'9.  melléklet Hivatal'!F115</f>
        <v>0</v>
      </c>
      <c r="G48" s="252"/>
    </row>
    <row r="49" spans="1:7" s="251" customFormat="1" ht="18.75" customHeight="1" x14ac:dyDescent="0.2">
      <c r="A49" s="102"/>
      <c r="B49" s="102"/>
      <c r="C49" s="419" t="s">
        <v>292</v>
      </c>
      <c r="D49" s="419"/>
      <c r="E49" s="419"/>
      <c r="F49" s="419"/>
      <c r="G49" s="252"/>
    </row>
    <row r="50" spans="1:7" s="252" customFormat="1" ht="37.5" x14ac:dyDescent="0.3">
      <c r="A50" s="263"/>
      <c r="B50" s="263" t="s">
        <v>208</v>
      </c>
      <c r="C50" s="66" t="s">
        <v>35</v>
      </c>
      <c r="D50" s="67" t="s">
        <v>36</v>
      </c>
      <c r="E50" s="67" t="s">
        <v>37</v>
      </c>
      <c r="F50" s="67" t="s">
        <v>38</v>
      </c>
    </row>
    <row r="51" spans="1:7" x14ac:dyDescent="0.2">
      <c r="A51" s="84" t="s">
        <v>39</v>
      </c>
      <c r="B51" s="264" t="s">
        <v>91</v>
      </c>
      <c r="C51" s="75">
        <f>C52+C53+C54+C57+C58</f>
        <v>528269</v>
      </c>
      <c r="D51" s="407">
        <f>D54+D57+D58</f>
        <v>13313</v>
      </c>
      <c r="E51" s="75">
        <f>E52+E53+E54+E57+E58</f>
        <v>25343</v>
      </c>
      <c r="F51" s="75">
        <f>C51+D51+E51</f>
        <v>566925</v>
      </c>
      <c r="G51" s="252"/>
    </row>
    <row r="52" spans="1:7" x14ac:dyDescent="0.2">
      <c r="A52" s="92"/>
      <c r="B52" s="265" t="s">
        <v>92</v>
      </c>
      <c r="C52" s="313">
        <v>121969</v>
      </c>
      <c r="D52" s="94"/>
      <c r="E52" s="94">
        <v>306</v>
      </c>
      <c r="F52" s="74">
        <f>C52+E52+E52</f>
        <v>122581</v>
      </c>
      <c r="G52" s="252"/>
    </row>
    <row r="53" spans="1:7" ht="37.5" x14ac:dyDescent="0.2">
      <c r="A53" s="86"/>
      <c r="B53" s="124" t="s">
        <v>93</v>
      </c>
      <c r="C53" s="313">
        <v>19075</v>
      </c>
      <c r="D53" s="94"/>
      <c r="E53" s="94">
        <v>47</v>
      </c>
      <c r="F53" s="74">
        <f>C53+E53+E53</f>
        <v>19169</v>
      </c>
      <c r="G53" s="252"/>
    </row>
    <row r="54" spans="1:7" x14ac:dyDescent="0.2">
      <c r="A54" s="86"/>
      <c r="B54" s="124" t="s">
        <v>94</v>
      </c>
      <c r="C54" s="313">
        <v>321962</v>
      </c>
      <c r="D54" s="94">
        <f>3205</f>
        <v>3205</v>
      </c>
      <c r="E54" s="94">
        <f>18-13110</f>
        <v>-13092</v>
      </c>
      <c r="F54" s="74">
        <f t="shared" ref="F54:F72" si="1">C54+D54+E54</f>
        <v>312075</v>
      </c>
      <c r="G54" s="252"/>
    </row>
    <row r="55" spans="1:7" ht="37.5" x14ac:dyDescent="0.2">
      <c r="A55" s="86"/>
      <c r="B55" s="124" t="s">
        <v>95</v>
      </c>
      <c r="C55" s="313"/>
      <c r="D55" s="94"/>
      <c r="E55" s="94"/>
      <c r="F55" s="74">
        <f t="shared" si="1"/>
        <v>0</v>
      </c>
      <c r="G55" s="252"/>
    </row>
    <row r="56" spans="1:7" x14ac:dyDescent="0.2">
      <c r="A56" s="86"/>
      <c r="B56" s="124" t="s">
        <v>96</v>
      </c>
      <c r="C56" s="313"/>
      <c r="D56" s="94"/>
      <c r="E56" s="94"/>
      <c r="F56" s="74">
        <f t="shared" si="1"/>
        <v>0</v>
      </c>
      <c r="G56" s="252"/>
    </row>
    <row r="57" spans="1:7" x14ac:dyDescent="0.2">
      <c r="A57" s="86"/>
      <c r="B57" s="124" t="s">
        <v>97</v>
      </c>
      <c r="C57" s="313">
        <v>31940</v>
      </c>
      <c r="D57" s="94"/>
      <c r="E57" s="94"/>
      <c r="F57" s="74">
        <f t="shared" si="1"/>
        <v>31940</v>
      </c>
      <c r="G57" s="252"/>
    </row>
    <row r="58" spans="1:7" x14ac:dyDescent="0.2">
      <c r="A58" s="86"/>
      <c r="B58" s="124" t="s">
        <v>12</v>
      </c>
      <c r="C58" s="99">
        <f>C59+C61</f>
        <v>33323</v>
      </c>
      <c r="D58" s="99">
        <f>+D59+D60+D61</f>
        <v>10108</v>
      </c>
      <c r="E58" s="99">
        <f>E59+E61</f>
        <v>38082</v>
      </c>
      <c r="F58" s="75">
        <f t="shared" si="1"/>
        <v>81513</v>
      </c>
      <c r="G58" s="252"/>
    </row>
    <row r="59" spans="1:7" x14ac:dyDescent="0.2">
      <c r="A59" s="86"/>
      <c r="B59" s="124" t="s">
        <v>98</v>
      </c>
      <c r="C59" s="94">
        <v>20070</v>
      </c>
      <c r="D59" s="94">
        <f>'A melléklet'!F58</f>
        <v>10108</v>
      </c>
      <c r="E59" s="94">
        <f>'A melléklet'!G58</f>
        <v>38082</v>
      </c>
      <c r="F59" s="74">
        <f t="shared" si="1"/>
        <v>68260</v>
      </c>
      <c r="G59" s="252"/>
    </row>
    <row r="60" spans="1:7" ht="37.5" x14ac:dyDescent="0.3">
      <c r="A60" s="86"/>
      <c r="B60" s="124" t="s">
        <v>99</v>
      </c>
      <c r="C60" s="1"/>
      <c r="D60" s="94"/>
      <c r="E60" s="94"/>
      <c r="F60" s="74">
        <f t="shared" si="1"/>
        <v>0</v>
      </c>
      <c r="G60" s="252"/>
    </row>
    <row r="61" spans="1:7" ht="37.5" x14ac:dyDescent="0.2">
      <c r="A61" s="86"/>
      <c r="B61" s="124" t="s">
        <v>100</v>
      </c>
      <c r="C61" s="94">
        <v>13253</v>
      </c>
      <c r="D61" s="94"/>
      <c r="E61" s="94"/>
      <c r="F61" s="74">
        <f t="shared" si="1"/>
        <v>13253</v>
      </c>
      <c r="G61" s="252"/>
    </row>
    <row r="62" spans="1:7" x14ac:dyDescent="0.3">
      <c r="A62" s="86"/>
      <c r="B62" s="266"/>
      <c r="C62" s="94"/>
      <c r="D62" s="267"/>
      <c r="E62" s="267"/>
      <c r="F62" s="74">
        <f t="shared" si="1"/>
        <v>0</v>
      </c>
      <c r="G62" s="252"/>
    </row>
    <row r="63" spans="1:7" s="252" customFormat="1" x14ac:dyDescent="0.2">
      <c r="A63" s="84" t="s">
        <v>47</v>
      </c>
      <c r="B63" s="264" t="s">
        <v>101</v>
      </c>
      <c r="C63" s="75">
        <f>C64+C67+C68+C71</f>
        <v>391937</v>
      </c>
      <c r="D63" s="75">
        <f>D64+D67+D68+D71</f>
        <v>3357</v>
      </c>
      <c r="E63" s="75">
        <f>E64+E67+E68+E71</f>
        <v>62044</v>
      </c>
      <c r="F63" s="75">
        <f t="shared" si="1"/>
        <v>457338</v>
      </c>
    </row>
    <row r="64" spans="1:7" s="252" customFormat="1" x14ac:dyDescent="0.2">
      <c r="A64" s="92"/>
      <c r="B64" s="93" t="s">
        <v>102</v>
      </c>
      <c r="C64" s="313">
        <f>'[1]4_.melléklet'!C20</f>
        <v>346937</v>
      </c>
      <c r="D64" s="94">
        <v>3357</v>
      </c>
      <c r="E64" s="94">
        <f>'4_.melléklet'!E28</f>
        <v>57345</v>
      </c>
      <c r="F64" s="74">
        <f t="shared" si="1"/>
        <v>407639</v>
      </c>
    </row>
    <row r="65" spans="1:10" s="252" customFormat="1" ht="37.5" x14ac:dyDescent="0.2">
      <c r="A65" s="92"/>
      <c r="B65" s="124" t="s">
        <v>209</v>
      </c>
      <c r="C65" s="313"/>
      <c r="D65" s="94"/>
      <c r="E65" s="94"/>
      <c r="F65" s="74">
        <f t="shared" si="1"/>
        <v>0</v>
      </c>
    </row>
    <row r="66" spans="1:10" ht="37.5" x14ac:dyDescent="0.2">
      <c r="A66" s="92"/>
      <c r="B66" s="124" t="s">
        <v>210</v>
      </c>
      <c r="C66" s="313"/>
      <c r="D66" s="94"/>
      <c r="E66" s="254"/>
      <c r="F66" s="74">
        <f t="shared" si="1"/>
        <v>0</v>
      </c>
      <c r="G66" s="252"/>
    </row>
    <row r="67" spans="1:10" x14ac:dyDescent="0.2">
      <c r="A67" s="86"/>
      <c r="B67" s="124" t="s">
        <v>105</v>
      </c>
      <c r="C67" s="313">
        <f>'[1]4_.melléklet'!C8</f>
        <v>25000</v>
      </c>
      <c r="D67" s="94"/>
      <c r="E67" s="94">
        <f>'4_.melléklet'!E11</f>
        <v>4699</v>
      </c>
      <c r="F67" s="74">
        <f t="shared" si="1"/>
        <v>29699</v>
      </c>
      <c r="G67" s="252"/>
    </row>
    <row r="68" spans="1:10" s="252" customFormat="1" x14ac:dyDescent="0.2">
      <c r="A68" s="86"/>
      <c r="B68" s="124" t="s">
        <v>125</v>
      </c>
      <c r="C68" s="313"/>
      <c r="D68" s="94"/>
      <c r="E68" s="44"/>
      <c r="F68" s="74">
        <f t="shared" si="1"/>
        <v>0</v>
      </c>
    </row>
    <row r="69" spans="1:10" ht="37.5" x14ac:dyDescent="0.2">
      <c r="A69" s="86"/>
      <c r="B69" s="124" t="s">
        <v>107</v>
      </c>
      <c r="C69" s="313"/>
      <c r="D69" s="44"/>
      <c r="E69" s="44"/>
      <c r="F69" s="74">
        <f t="shared" si="1"/>
        <v>0</v>
      </c>
      <c r="G69" s="252"/>
      <c r="J69" s="268"/>
    </row>
    <row r="70" spans="1:10" ht="37.5" x14ac:dyDescent="0.2">
      <c r="A70" s="86"/>
      <c r="B70" s="124" t="s">
        <v>108</v>
      </c>
      <c r="C70" s="313"/>
      <c r="D70" s="94"/>
      <c r="E70" s="44"/>
      <c r="F70" s="74">
        <f t="shared" si="1"/>
        <v>0</v>
      </c>
      <c r="G70" s="252"/>
      <c r="J70" s="268"/>
    </row>
    <row r="71" spans="1:10" x14ac:dyDescent="0.2">
      <c r="A71" s="86"/>
      <c r="B71" s="124" t="s">
        <v>17</v>
      </c>
      <c r="C71" s="313">
        <v>20000</v>
      </c>
      <c r="D71" s="94">
        <f>'A melléklet'!F61</f>
        <v>0</v>
      </c>
      <c r="E71" s="94">
        <f>'A melléklet'!G61</f>
        <v>0</v>
      </c>
      <c r="F71" s="74">
        <f t="shared" si="1"/>
        <v>20000</v>
      </c>
      <c r="G71" s="252"/>
    </row>
    <row r="72" spans="1:10" s="252" customFormat="1" x14ac:dyDescent="0.2">
      <c r="A72" s="238"/>
      <c r="B72" s="269"/>
      <c r="C72" s="44"/>
      <c r="D72" s="94"/>
      <c r="E72" s="44"/>
      <c r="F72" s="74">
        <f t="shared" si="1"/>
        <v>0</v>
      </c>
    </row>
    <row r="73" spans="1:10" s="252" customFormat="1" ht="19.5" x14ac:dyDescent="0.2">
      <c r="A73" s="84"/>
      <c r="B73" s="270" t="s">
        <v>109</v>
      </c>
      <c r="C73" s="75">
        <f>C51+C63</f>
        <v>920206</v>
      </c>
      <c r="D73" s="75">
        <f>D51+D63</f>
        <v>16670</v>
      </c>
      <c r="E73" s="75">
        <f>E51+E63</f>
        <v>87387</v>
      </c>
      <c r="F73" s="75">
        <f>F51+F63</f>
        <v>1024263</v>
      </c>
    </row>
    <row r="74" spans="1:10" s="252" customFormat="1" ht="19.5" x14ac:dyDescent="0.2">
      <c r="A74" s="84"/>
      <c r="B74" s="270"/>
      <c r="C74" s="271"/>
      <c r="D74" s="44"/>
      <c r="E74" s="44"/>
      <c r="F74" s="74">
        <f t="shared" ref="F74:F81" si="2">C74+D74+E74</f>
        <v>0</v>
      </c>
    </row>
    <row r="75" spans="1:10" s="252" customFormat="1" x14ac:dyDescent="0.2">
      <c r="A75" s="84" t="s">
        <v>53</v>
      </c>
      <c r="B75" s="264" t="s">
        <v>13</v>
      </c>
      <c r="C75" s="75">
        <f>C76+C77</f>
        <v>714340</v>
      </c>
      <c r="D75" s="75">
        <f>D76+D77</f>
        <v>-10288</v>
      </c>
      <c r="E75" s="75">
        <f>E76+E77</f>
        <v>-1960</v>
      </c>
      <c r="F75" s="75">
        <f t="shared" si="2"/>
        <v>702092</v>
      </c>
    </row>
    <row r="76" spans="1:10" s="252" customFormat="1" x14ac:dyDescent="0.2">
      <c r="A76" s="92"/>
      <c r="B76" s="265" t="s">
        <v>110</v>
      </c>
      <c r="C76" s="74">
        <v>28982</v>
      </c>
      <c r="D76" s="74"/>
      <c r="E76" s="74"/>
      <c r="F76" s="74">
        <f t="shared" si="2"/>
        <v>28982</v>
      </c>
    </row>
    <row r="77" spans="1:10" ht="35.1" customHeight="1" x14ac:dyDescent="0.2">
      <c r="A77" s="86"/>
      <c r="B77" s="265" t="s">
        <v>88</v>
      </c>
      <c r="C77" s="94">
        <v>685358</v>
      </c>
      <c r="D77" s="94">
        <f>'9.  melléklet Hivatal'!D42+'10. melléklet Isaszegi Héts'!D42+'11.  melléklet Isaszegi Bóbi'!D42+'12. mell. Isaszegi Humánszol'!D42+'13.  mellékletMűvelődési ház'!D42+'14. melléklet Könyvtár'!D42+'15.melléklet IVÜSZ'!D42+'16. melléklet Bölcsőde'!D42</f>
        <v>-10288</v>
      </c>
      <c r="E77" s="94">
        <f>'9.  melléklet Hivatal'!E42+'10. melléklet Isaszegi Héts'!E42+'11.  melléklet Isaszegi Bóbi'!E42+'12. mell. Isaszegi Humánszol'!E42+'13.  mellékletMűvelődési ház'!E42+'14. melléklet Könyvtár'!E42+'15.melléklet IVÜSZ'!E42+'16. melléklet Bölcsőde'!E42</f>
        <v>-1960</v>
      </c>
      <c r="F77" s="74">
        <f t="shared" si="2"/>
        <v>673110</v>
      </c>
      <c r="G77" s="252"/>
    </row>
    <row r="78" spans="1:10" x14ac:dyDescent="0.2">
      <c r="A78" s="100"/>
      <c r="B78" s="128" t="s">
        <v>111</v>
      </c>
      <c r="C78" s="75">
        <f>C51+C63+C75</f>
        <v>1634546</v>
      </c>
      <c r="D78" s="75">
        <f>D51+D63+D75</f>
        <v>6382</v>
      </c>
      <c r="E78" s="75">
        <f>E51+E63+E75</f>
        <v>85427</v>
      </c>
      <c r="F78" s="75">
        <f t="shared" si="2"/>
        <v>1726355</v>
      </c>
      <c r="G78" s="252"/>
    </row>
    <row r="79" spans="1:10" x14ac:dyDescent="0.2">
      <c r="A79" s="102"/>
      <c r="B79" s="272" t="s">
        <v>211</v>
      </c>
      <c r="C79" s="94">
        <f>C78-C77</f>
        <v>949188</v>
      </c>
      <c r="D79" s="94">
        <f>D78-D77</f>
        <v>16670</v>
      </c>
      <c r="E79" s="94">
        <f>E78-E77</f>
        <v>87387</v>
      </c>
      <c r="F79" s="74">
        <f t="shared" si="2"/>
        <v>1053245</v>
      </c>
      <c r="G79" s="252"/>
    </row>
    <row r="80" spans="1:10" x14ac:dyDescent="0.2">
      <c r="A80" s="104"/>
      <c r="B80" s="105" t="s">
        <v>113</v>
      </c>
      <c r="C80" s="273">
        <v>14</v>
      </c>
      <c r="D80" s="273"/>
      <c r="E80" s="273"/>
      <c r="F80" s="274">
        <f t="shared" si="2"/>
        <v>14</v>
      </c>
      <c r="G80" s="252"/>
    </row>
    <row r="81" spans="1:7" x14ac:dyDescent="0.2">
      <c r="A81" s="104"/>
      <c r="B81" s="105" t="s">
        <v>114</v>
      </c>
      <c r="C81" s="273">
        <v>6</v>
      </c>
      <c r="D81" s="273"/>
      <c r="E81" s="273"/>
      <c r="F81" s="274">
        <f t="shared" si="2"/>
        <v>6</v>
      </c>
      <c r="G81" s="252"/>
    </row>
    <row r="82" spans="1:7" x14ac:dyDescent="0.2">
      <c r="B82" s="269"/>
      <c r="C82" s="238">
        <f>C47-C78</f>
        <v>0</v>
      </c>
      <c r="D82" s="238">
        <f>D47-D78</f>
        <v>0</v>
      </c>
      <c r="E82" s="238">
        <f>E47-E78</f>
        <v>0</v>
      </c>
      <c r="F82" s="238">
        <f>F47-F78</f>
        <v>0</v>
      </c>
      <c r="G82" s="251"/>
    </row>
    <row r="83" spans="1:7" x14ac:dyDescent="0.2">
      <c r="A83" s="315"/>
      <c r="B83" s="316" t="s">
        <v>212</v>
      </c>
      <c r="C83" s="315" t="s">
        <v>31</v>
      </c>
    </row>
    <row r="84" spans="1:7" ht="36" x14ac:dyDescent="0.2">
      <c r="A84" s="315" t="s">
        <v>213</v>
      </c>
      <c r="B84" s="316"/>
      <c r="C84" s="315"/>
    </row>
    <row r="85" spans="1:7" x14ac:dyDescent="0.2">
      <c r="A85" s="315">
        <v>2</v>
      </c>
      <c r="B85" s="316" t="s">
        <v>214</v>
      </c>
      <c r="C85" s="317">
        <v>196</v>
      </c>
    </row>
    <row r="86" spans="1:7" x14ac:dyDescent="0.2">
      <c r="A86" s="315"/>
      <c r="B86" s="316" t="s">
        <v>310</v>
      </c>
      <c r="C86" s="317">
        <v>59.78</v>
      </c>
    </row>
    <row r="87" spans="1:7" x14ac:dyDescent="0.2">
      <c r="A87" s="318" t="s">
        <v>215</v>
      </c>
      <c r="B87" s="316" t="s">
        <v>216</v>
      </c>
      <c r="C87" s="315">
        <v>330</v>
      </c>
    </row>
    <row r="88" spans="1:7" x14ac:dyDescent="0.2">
      <c r="A88" s="318"/>
      <c r="B88" s="316" t="s">
        <v>311</v>
      </c>
      <c r="C88" s="317">
        <v>100.64999999999999</v>
      </c>
    </row>
    <row r="89" spans="1:7" x14ac:dyDescent="0.2">
      <c r="A89" s="319">
        <v>4</v>
      </c>
      <c r="B89" s="316" t="s">
        <v>217</v>
      </c>
      <c r="C89" s="317">
        <v>393</v>
      </c>
    </row>
    <row r="90" spans="1:7" x14ac:dyDescent="0.2">
      <c r="A90" s="315"/>
      <c r="B90" s="316" t="s">
        <v>310</v>
      </c>
      <c r="C90" s="317">
        <v>119.86499999999999</v>
      </c>
    </row>
    <row r="91" spans="1:7" x14ac:dyDescent="0.2">
      <c r="A91" s="319" t="s">
        <v>218</v>
      </c>
      <c r="B91" s="316" t="s">
        <v>219</v>
      </c>
      <c r="C91" s="315">
        <v>216</v>
      </c>
    </row>
    <row r="92" spans="1:7" x14ac:dyDescent="0.2">
      <c r="A92" s="315"/>
      <c r="B92" s="316" t="s">
        <v>312</v>
      </c>
      <c r="C92" s="317">
        <v>65.88</v>
      </c>
    </row>
    <row r="93" spans="1:7" x14ac:dyDescent="0.2">
      <c r="A93" s="320">
        <v>13</v>
      </c>
      <c r="B93" s="321" t="s">
        <v>220</v>
      </c>
      <c r="C93" s="322">
        <f>SUM(C85:C92)</f>
        <v>1481.1749999999997</v>
      </c>
    </row>
    <row r="94" spans="1:7" x14ac:dyDescent="0.2">
      <c r="A94" s="315"/>
      <c r="B94" s="316"/>
      <c r="C94" s="315"/>
    </row>
    <row r="95" spans="1:7" ht="36" x14ac:dyDescent="0.2">
      <c r="A95" s="315"/>
      <c r="B95" s="316" t="s">
        <v>221</v>
      </c>
      <c r="C95" s="317">
        <v>1135</v>
      </c>
    </row>
    <row r="96" spans="1:7" ht="36" x14ac:dyDescent="0.2">
      <c r="A96" s="315"/>
      <c r="B96" s="316" t="s">
        <v>222</v>
      </c>
      <c r="C96" s="317">
        <v>346.17499999999995</v>
      </c>
    </row>
    <row r="97" spans="1:3" x14ac:dyDescent="0.2">
      <c r="A97" s="315"/>
      <c r="B97" s="321" t="s">
        <v>220</v>
      </c>
      <c r="C97" s="322">
        <f>SUM(C95:C96)</f>
        <v>1481.175</v>
      </c>
    </row>
  </sheetData>
  <sheetProtection selectLockedCells="1" selectUnlockedCells="1"/>
  <mergeCells count="2">
    <mergeCell ref="C7:F7"/>
    <mergeCell ref="C49:F49"/>
  </mergeCells>
  <pageMargins left="0.75" right="0.75" top="1" bottom="1" header="0.51180555555555551" footer="0.51180555555555551"/>
  <pageSetup paperSize="9" scale="39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view="pageLayout" zoomScaleNormal="52" zoomScaleSheetLayoutView="50" workbookViewId="0">
      <selection activeCell="C1" sqref="C1"/>
    </sheetView>
  </sheetViews>
  <sheetFormatPr defaultRowHeight="18.75" x14ac:dyDescent="0.2"/>
  <cols>
    <col min="1" max="1" width="8.42578125" style="238" customWidth="1"/>
    <col min="2" max="2" width="98.140625" style="238" customWidth="1"/>
    <col min="3" max="3" width="57.28515625" style="238" customWidth="1"/>
    <col min="4" max="4" width="22.140625" style="238" customWidth="1"/>
    <col min="5" max="5" width="21.85546875" style="238" customWidth="1"/>
    <col min="6" max="6" width="16.5703125" style="238" customWidth="1"/>
    <col min="7" max="16384" width="9.140625" style="238"/>
  </cols>
  <sheetData>
    <row r="1" spans="1:7" s="239" customFormat="1" x14ac:dyDescent="0.2">
      <c r="A1" s="240"/>
      <c r="B1" s="281"/>
      <c r="C1" s="241" t="s">
        <v>369</v>
      </c>
    </row>
    <row r="2" spans="1:7" s="242" customFormat="1" x14ac:dyDescent="0.2">
      <c r="A2" s="243"/>
      <c r="B2" s="244" t="s">
        <v>223</v>
      </c>
      <c r="C2" s="282" t="s">
        <v>224</v>
      </c>
      <c r="D2" s="252"/>
      <c r="E2" s="252"/>
      <c r="F2" s="252"/>
      <c r="G2" s="252"/>
    </row>
    <row r="3" spans="1:7" s="242" customFormat="1" x14ac:dyDescent="0.2">
      <c r="A3" s="246"/>
      <c r="B3" s="244" t="s">
        <v>225</v>
      </c>
      <c r="C3" s="283"/>
      <c r="D3" s="252"/>
      <c r="E3" s="252"/>
      <c r="F3" s="252"/>
      <c r="G3" s="252"/>
    </row>
    <row r="4" spans="1:7" s="242" customFormat="1" ht="19.5" x14ac:dyDescent="0.35">
      <c r="A4" s="248"/>
      <c r="B4" s="248"/>
      <c r="C4" s="249" t="s">
        <v>138</v>
      </c>
      <c r="D4" s="252"/>
      <c r="E4" s="252"/>
      <c r="F4" s="252"/>
      <c r="G4" s="252"/>
    </row>
    <row r="5" spans="1:7" x14ac:dyDescent="0.2">
      <c r="A5" s="243"/>
      <c r="B5" s="250" t="s">
        <v>200</v>
      </c>
      <c r="C5" s="250" t="s">
        <v>201</v>
      </c>
      <c r="D5" s="252"/>
      <c r="E5" s="252"/>
      <c r="F5" s="252"/>
      <c r="G5" s="251"/>
    </row>
    <row r="6" spans="1:7" s="251" customFormat="1" x14ac:dyDescent="0.2">
      <c r="A6" s="243"/>
      <c r="B6" s="243"/>
      <c r="C6" s="435">
        <v>2021</v>
      </c>
      <c r="D6" s="435"/>
      <c r="E6" s="435"/>
      <c r="F6" s="435"/>
      <c r="G6" s="252"/>
    </row>
    <row r="7" spans="1:7" s="251" customFormat="1" ht="56.25" x14ac:dyDescent="0.3">
      <c r="A7" s="253"/>
      <c r="B7" s="253" t="s">
        <v>202</v>
      </c>
      <c r="C7" s="66" t="s">
        <v>35</v>
      </c>
      <c r="D7" s="67" t="s">
        <v>36</v>
      </c>
      <c r="E7" s="67" t="s">
        <v>37</v>
      </c>
      <c r="F7" s="67" t="s">
        <v>38</v>
      </c>
      <c r="G7" s="252"/>
    </row>
    <row r="8" spans="1:7" s="252" customFormat="1" x14ac:dyDescent="0.2">
      <c r="A8" s="243" t="s">
        <v>39</v>
      </c>
      <c r="B8" s="26" t="s">
        <v>40</v>
      </c>
      <c r="C8" s="75">
        <f>C9+C10+C11+C12+C13+C14</f>
        <v>0</v>
      </c>
      <c r="D8" s="75">
        <f>D9+D10+D11+D12+D13+D14</f>
        <v>0</v>
      </c>
      <c r="E8" s="75">
        <f>E9+E10+E11+E12+E13+E14</f>
        <v>0</v>
      </c>
      <c r="F8" s="75">
        <f>F9+F10+F11+F12+F13+F14</f>
        <v>0</v>
      </c>
    </row>
    <row r="9" spans="1:7" s="252" customFormat="1" ht="19.5" x14ac:dyDescent="0.2">
      <c r="A9" s="71"/>
      <c r="B9" s="25" t="s">
        <v>41</v>
      </c>
      <c r="C9" s="75"/>
      <c r="D9" s="44"/>
      <c r="E9" s="44"/>
      <c r="F9" s="51">
        <f t="shared" ref="F9:F14" si="0">SUM(C9:E9)</f>
        <v>0</v>
      </c>
      <c r="G9" s="238"/>
    </row>
    <row r="10" spans="1:7" s="252" customFormat="1" x14ac:dyDescent="0.2">
      <c r="A10" s="79"/>
      <c r="B10" s="25" t="s">
        <v>42</v>
      </c>
      <c r="C10" s="94"/>
      <c r="D10" s="267"/>
      <c r="E10" s="267"/>
      <c r="F10" s="51">
        <f t="shared" si="0"/>
        <v>0</v>
      </c>
      <c r="G10" s="251"/>
    </row>
    <row r="11" spans="1:7" s="252" customFormat="1" x14ac:dyDescent="0.2">
      <c r="A11" s="79"/>
      <c r="B11" s="25" t="s">
        <v>43</v>
      </c>
      <c r="C11" s="94"/>
      <c r="D11" s="254"/>
      <c r="E11" s="254"/>
      <c r="F11" s="51">
        <f t="shared" si="0"/>
        <v>0</v>
      </c>
    </row>
    <row r="12" spans="1:7" s="252" customFormat="1" x14ac:dyDescent="0.2">
      <c r="A12" s="79"/>
      <c r="B12" s="25" t="s">
        <v>44</v>
      </c>
      <c r="C12" s="94"/>
      <c r="D12" s="44"/>
      <c r="E12" s="44"/>
      <c r="F12" s="51">
        <f t="shared" si="0"/>
        <v>0</v>
      </c>
      <c r="G12" s="238"/>
    </row>
    <row r="13" spans="1:7" s="252" customFormat="1" x14ac:dyDescent="0.2">
      <c r="A13" s="79"/>
      <c r="B13" s="25" t="s">
        <v>115</v>
      </c>
      <c r="C13" s="94"/>
      <c r="D13" s="44"/>
      <c r="E13" s="44"/>
      <c r="F13" s="51">
        <f t="shared" si="0"/>
        <v>0</v>
      </c>
      <c r="G13" s="238"/>
    </row>
    <row r="14" spans="1:7" s="252" customFormat="1" x14ac:dyDescent="0.2">
      <c r="A14" s="79"/>
      <c r="B14" s="25" t="s">
        <v>46</v>
      </c>
      <c r="C14" s="94"/>
      <c r="D14" s="254"/>
      <c r="E14" s="254"/>
      <c r="F14" s="51">
        <f t="shared" si="0"/>
        <v>0</v>
      </c>
    </row>
    <row r="15" spans="1:7" x14ac:dyDescent="0.2">
      <c r="A15" s="79" t="s">
        <v>47</v>
      </c>
      <c r="B15" s="26" t="s">
        <v>48</v>
      </c>
      <c r="C15" s="94">
        <f>C16+C17+C18+C19</f>
        <v>0</v>
      </c>
      <c r="D15" s="94">
        <f>D16+D17+D18+D19</f>
        <v>0</v>
      </c>
      <c r="E15" s="99">
        <f>E16+E17+E18+E19</f>
        <v>0</v>
      </c>
      <c r="F15" s="99"/>
      <c r="G15" s="252"/>
    </row>
    <row r="16" spans="1:7" ht="19.5" x14ac:dyDescent="0.2">
      <c r="A16" s="71"/>
      <c r="B16" s="25" t="s">
        <v>49</v>
      </c>
      <c r="C16" s="75"/>
      <c r="D16" s="254"/>
      <c r="E16" s="254"/>
      <c r="F16" s="53">
        <f>SUM(C16:E16)</f>
        <v>0</v>
      </c>
      <c r="G16" s="252"/>
    </row>
    <row r="17" spans="1:7" s="252" customFormat="1" x14ac:dyDescent="0.2">
      <c r="A17" s="79"/>
      <c r="B17" s="25" t="s">
        <v>133</v>
      </c>
      <c r="C17" s="94"/>
      <c r="D17" s="254"/>
      <c r="E17" s="94"/>
      <c r="F17" s="53">
        <f>SUM(C17:E17)</f>
        <v>0</v>
      </c>
    </row>
    <row r="18" spans="1:7" x14ac:dyDescent="0.2">
      <c r="A18" s="79"/>
      <c r="B18" s="72" t="s">
        <v>309</v>
      </c>
      <c r="C18" s="94"/>
      <c r="D18" s="44"/>
      <c r="E18" s="44"/>
      <c r="F18" s="53">
        <f>SUM(C18:E18)</f>
        <v>0</v>
      </c>
    </row>
    <row r="19" spans="1:7" x14ac:dyDescent="0.2">
      <c r="A19" s="79"/>
      <c r="B19" s="25" t="s">
        <v>52</v>
      </c>
      <c r="C19" s="94"/>
      <c r="D19" s="44"/>
      <c r="E19" s="44"/>
      <c r="F19" s="53">
        <f>SUM(C19:E19)</f>
        <v>0</v>
      </c>
    </row>
    <row r="20" spans="1:7" x14ac:dyDescent="0.2">
      <c r="A20" s="76" t="s">
        <v>53</v>
      </c>
      <c r="B20" s="114" t="s">
        <v>54</v>
      </c>
      <c r="C20" s="94">
        <f>C21</f>
        <v>0</v>
      </c>
      <c r="D20" s="94">
        <f>D21</f>
        <v>0</v>
      </c>
      <c r="E20" s="94">
        <f>E21</f>
        <v>0</v>
      </c>
      <c r="F20" s="94">
        <f>F21</f>
        <v>0</v>
      </c>
    </row>
    <row r="21" spans="1:7" x14ac:dyDescent="0.2">
      <c r="A21" s="79"/>
      <c r="B21" s="255" t="s">
        <v>226</v>
      </c>
      <c r="C21" s="94"/>
      <c r="D21" s="44"/>
      <c r="E21" s="44"/>
      <c r="F21" s="51">
        <f>SUM(C21:E21)</f>
        <v>0</v>
      </c>
    </row>
    <row r="22" spans="1:7" x14ac:dyDescent="0.2">
      <c r="A22" s="76" t="s">
        <v>56</v>
      </c>
      <c r="B22" s="114" t="s">
        <v>57</v>
      </c>
      <c r="C22" s="99">
        <f>C23+C24+C25+C26</f>
        <v>0</v>
      </c>
      <c r="D22" s="94">
        <f>D23+D24+D25+D26</f>
        <v>0</v>
      </c>
      <c r="E22" s="94">
        <f>E23+E24+E25+E26</f>
        <v>0</v>
      </c>
      <c r="F22" s="99">
        <f>SUM(F23:F26)</f>
        <v>0</v>
      </c>
      <c r="G22" s="251"/>
    </row>
    <row r="23" spans="1:7" s="252" customFormat="1" x14ac:dyDescent="0.2">
      <c r="A23" s="79"/>
      <c r="B23" s="22" t="s">
        <v>58</v>
      </c>
      <c r="C23" s="94"/>
      <c r="D23" s="254"/>
      <c r="E23" s="254"/>
      <c r="F23" s="53">
        <f>SUM(C23:E23)</f>
        <v>0</v>
      </c>
    </row>
    <row r="24" spans="1:7" s="252" customFormat="1" x14ac:dyDescent="0.2">
      <c r="A24" s="81"/>
      <c r="B24" s="22" t="s">
        <v>59</v>
      </c>
      <c r="C24" s="94"/>
      <c r="D24" s="44"/>
      <c r="E24" s="44"/>
      <c r="F24" s="53">
        <f>SUM(C24:E24)</f>
        <v>0</v>
      </c>
      <c r="G24" s="238"/>
    </row>
    <row r="25" spans="1:7" s="252" customFormat="1" x14ac:dyDescent="0.2">
      <c r="A25" s="79"/>
      <c r="B25" s="22" t="s">
        <v>60</v>
      </c>
      <c r="C25" s="99"/>
      <c r="D25" s="44"/>
      <c r="E25" s="44"/>
      <c r="F25" s="53">
        <f>SUM(C25:E25)</f>
        <v>0</v>
      </c>
      <c r="G25" s="238"/>
    </row>
    <row r="26" spans="1:7" s="252" customFormat="1" ht="56.25" x14ac:dyDescent="0.2">
      <c r="A26" s="71"/>
      <c r="B26" s="22" t="s">
        <v>61</v>
      </c>
      <c r="C26" s="74"/>
      <c r="D26" s="254"/>
      <c r="E26" s="254"/>
      <c r="F26" s="53">
        <f>SUM(C26:E26)</f>
        <v>0</v>
      </c>
    </row>
    <row r="27" spans="1:7" x14ac:dyDescent="0.2">
      <c r="A27" s="76" t="s">
        <v>62</v>
      </c>
      <c r="B27" s="257" t="s">
        <v>63</v>
      </c>
      <c r="C27" s="99">
        <f>C28+C29+C30+C31+C32</f>
        <v>1260</v>
      </c>
      <c r="D27" s="99">
        <f>D28+D29+D30+D31+D32</f>
        <v>0</v>
      </c>
      <c r="E27" s="99">
        <f>E28+E29+E30+E31+E32</f>
        <v>0</v>
      </c>
      <c r="F27" s="99">
        <f>F28+F29+F30+F31+F32</f>
        <v>1260</v>
      </c>
      <c r="G27" s="252"/>
    </row>
    <row r="28" spans="1:7" ht="37.5" x14ac:dyDescent="0.2">
      <c r="A28" s="79"/>
      <c r="B28" s="25" t="s">
        <v>64</v>
      </c>
      <c r="C28" s="94">
        <v>1260</v>
      </c>
      <c r="D28" s="94"/>
      <c r="E28" s="254"/>
      <c r="F28" s="94">
        <f>C28+D28+E28</f>
        <v>1260</v>
      </c>
      <c r="G28" s="252"/>
    </row>
    <row r="29" spans="1:7" x14ac:dyDescent="0.2">
      <c r="A29" s="79"/>
      <c r="B29" s="25" t="s">
        <v>65</v>
      </c>
      <c r="C29" s="94"/>
      <c r="D29" s="254"/>
      <c r="E29" s="254"/>
      <c r="F29" s="94">
        <f>C29+D29+E29</f>
        <v>0</v>
      </c>
      <c r="G29" s="252"/>
    </row>
    <row r="30" spans="1:7" x14ac:dyDescent="0.2">
      <c r="A30" s="79"/>
      <c r="B30" s="25" t="s">
        <v>66</v>
      </c>
      <c r="C30" s="94"/>
      <c r="D30" s="44"/>
      <c r="E30" s="44"/>
      <c r="F30" s="94">
        <f>C30+D30+E30</f>
        <v>0</v>
      </c>
    </row>
    <row r="31" spans="1:7" s="251" customFormat="1" x14ac:dyDescent="0.2">
      <c r="A31" s="79"/>
      <c r="B31" s="25" t="s">
        <v>67</v>
      </c>
      <c r="C31" s="94"/>
      <c r="D31" s="44"/>
      <c r="E31" s="44"/>
      <c r="F31" s="94">
        <f>C31+D31+E31</f>
        <v>0</v>
      </c>
      <c r="G31" s="238"/>
    </row>
    <row r="32" spans="1:7" s="252" customFormat="1" x14ac:dyDescent="0.2">
      <c r="A32" s="79"/>
      <c r="B32" s="25" t="s">
        <v>68</v>
      </c>
      <c r="C32" s="94"/>
      <c r="D32" s="44"/>
      <c r="E32" s="44"/>
      <c r="F32" s="94">
        <f>C32+D32+E32</f>
        <v>0</v>
      </c>
      <c r="G32" s="238"/>
    </row>
    <row r="33" spans="1:7" x14ac:dyDescent="0.2">
      <c r="A33" s="76" t="s">
        <v>69</v>
      </c>
      <c r="B33" s="114" t="s">
        <v>70</v>
      </c>
      <c r="C33" s="94">
        <f>C34+C35</f>
        <v>0</v>
      </c>
      <c r="D33" s="44"/>
      <c r="E33" s="44"/>
      <c r="F33" s="94">
        <f>SUM(F34:F35)</f>
        <v>0</v>
      </c>
    </row>
    <row r="34" spans="1:7" x14ac:dyDescent="0.2">
      <c r="A34" s="81"/>
      <c r="B34" s="25" t="s">
        <v>71</v>
      </c>
      <c r="C34" s="94"/>
      <c r="D34" s="267"/>
      <c r="E34" s="267"/>
      <c r="F34" s="94">
        <f>C34+D34+E34</f>
        <v>0</v>
      </c>
      <c r="G34" s="251"/>
    </row>
    <row r="35" spans="1:7" x14ac:dyDescent="0.2">
      <c r="A35" s="84"/>
      <c r="B35" s="25" t="s">
        <v>135</v>
      </c>
      <c r="C35" s="75"/>
      <c r="D35" s="254"/>
      <c r="E35" s="254"/>
      <c r="F35" s="94">
        <f>C35+D35+E35</f>
        <v>0</v>
      </c>
      <c r="G35" s="252"/>
    </row>
    <row r="36" spans="1:7" x14ac:dyDescent="0.2">
      <c r="A36" s="258" t="s">
        <v>72</v>
      </c>
      <c r="B36" s="114" t="s">
        <v>73</v>
      </c>
      <c r="C36" s="74">
        <f>C37</f>
        <v>0</v>
      </c>
      <c r="D36" s="44"/>
      <c r="E36" s="44"/>
      <c r="F36" s="94">
        <f>F37</f>
        <v>0</v>
      </c>
    </row>
    <row r="37" spans="1:7" x14ac:dyDescent="0.2">
      <c r="A37" s="86"/>
      <c r="B37" s="25" t="s">
        <v>204</v>
      </c>
      <c r="C37" s="94"/>
      <c r="D37" s="44"/>
      <c r="E37" s="44"/>
      <c r="F37" s="94">
        <f>C37+D37+E37</f>
        <v>0</v>
      </c>
    </row>
    <row r="38" spans="1:7" x14ac:dyDescent="0.2">
      <c r="A38" s="258" t="s">
        <v>75</v>
      </c>
      <c r="B38" s="114" t="s">
        <v>76</v>
      </c>
      <c r="C38" s="94">
        <f>C39+C40</f>
        <v>0</v>
      </c>
      <c r="D38" s="254"/>
      <c r="E38" s="254"/>
      <c r="F38" s="94">
        <f>SUM(F39:F40)</f>
        <v>0</v>
      </c>
      <c r="G38" s="252"/>
    </row>
    <row r="39" spans="1:7" s="252" customFormat="1" ht="37.5" x14ac:dyDescent="0.2">
      <c r="A39" s="86"/>
      <c r="B39" s="22" t="s">
        <v>227</v>
      </c>
      <c r="C39" s="94"/>
      <c r="D39" s="254"/>
      <c r="E39" s="254"/>
      <c r="F39" s="94">
        <f>C39+D39+E39</f>
        <v>0</v>
      </c>
    </row>
    <row r="40" spans="1:7" x14ac:dyDescent="0.2">
      <c r="A40" s="86"/>
      <c r="B40" s="22" t="s">
        <v>228</v>
      </c>
      <c r="C40" s="94"/>
      <c r="D40" s="254"/>
      <c r="E40" s="254"/>
      <c r="F40" s="94">
        <f>C40+D40+E40</f>
        <v>0</v>
      </c>
      <c r="G40" s="252"/>
    </row>
    <row r="41" spans="1:7" x14ac:dyDescent="0.2">
      <c r="A41" s="86"/>
      <c r="B41" s="114" t="s">
        <v>79</v>
      </c>
      <c r="C41" s="99">
        <f>C8+C15+C20+C22+C27+C33+C36+C38</f>
        <v>1260</v>
      </c>
      <c r="D41" s="99">
        <f>D8+D15+D20+D22+D27+D33+D36+D38</f>
        <v>0</v>
      </c>
      <c r="E41" s="99">
        <f>E8+E15+E20+E22+E27+E33+E36+E38</f>
        <v>0</v>
      </c>
      <c r="F41" s="99">
        <f>F8+F15+F20+F22+F27+F33+F36+F38</f>
        <v>1260</v>
      </c>
      <c r="G41" s="252"/>
    </row>
    <row r="42" spans="1:7" x14ac:dyDescent="0.2">
      <c r="A42" s="258" t="s">
        <v>80</v>
      </c>
      <c r="B42" s="114" t="s">
        <v>229</v>
      </c>
      <c r="C42" s="75">
        <f>C77-C41-C43</f>
        <v>179077</v>
      </c>
      <c r="D42" s="75">
        <f>D77-D41-D43</f>
        <v>-1600</v>
      </c>
      <c r="E42" s="75">
        <f>E77-E41</f>
        <v>0</v>
      </c>
      <c r="F42" s="75">
        <f>C42+D42+E42</f>
        <v>177477</v>
      </c>
    </row>
    <row r="43" spans="1:7" x14ac:dyDescent="0.2">
      <c r="A43" s="258" t="s">
        <v>82</v>
      </c>
      <c r="B43" s="114" t="s">
        <v>83</v>
      </c>
      <c r="C43" s="94"/>
      <c r="D43" s="44">
        <v>1683</v>
      </c>
      <c r="E43" s="44"/>
      <c r="F43" s="75">
        <f>C43+D43+E43</f>
        <v>1683</v>
      </c>
    </row>
    <row r="44" spans="1:7" x14ac:dyDescent="0.2">
      <c r="A44" s="258" t="s">
        <v>84</v>
      </c>
      <c r="B44" s="114" t="s">
        <v>85</v>
      </c>
      <c r="C44" s="94"/>
      <c r="D44" s="44"/>
      <c r="E44" s="44"/>
      <c r="F44" s="44"/>
    </row>
    <row r="45" spans="1:7" x14ac:dyDescent="0.2">
      <c r="A45" s="86"/>
      <c r="B45" s="114" t="s">
        <v>86</v>
      </c>
      <c r="C45" s="99">
        <f>C42+C43+C44</f>
        <v>179077</v>
      </c>
      <c r="D45" s="99">
        <f>D42+D43+D44</f>
        <v>83</v>
      </c>
      <c r="E45" s="99">
        <f>E42+E43+E44</f>
        <v>0</v>
      </c>
      <c r="F45" s="99">
        <f>F42+F43+F44</f>
        <v>179160</v>
      </c>
    </row>
    <row r="46" spans="1:7" x14ac:dyDescent="0.2">
      <c r="A46" s="86"/>
      <c r="B46" s="26" t="s">
        <v>89</v>
      </c>
      <c r="C46" s="99">
        <f>C41+C45</f>
        <v>180337</v>
      </c>
      <c r="D46" s="99">
        <f>D41+D45</f>
        <v>83</v>
      </c>
      <c r="E46" s="99">
        <f>E41+E45</f>
        <v>0</v>
      </c>
      <c r="F46" s="99">
        <f>F41+F45</f>
        <v>180420</v>
      </c>
      <c r="G46" s="251"/>
    </row>
    <row r="47" spans="1:7" x14ac:dyDescent="0.2">
      <c r="A47" s="260"/>
      <c r="B47" s="261"/>
      <c r="C47" s="262"/>
      <c r="D47" s="252"/>
      <c r="E47" s="252"/>
      <c r="F47" s="252"/>
    </row>
    <row r="48" spans="1:7" ht="18" customHeight="1" x14ac:dyDescent="0.2">
      <c r="A48" s="102"/>
      <c r="B48" s="102"/>
      <c r="C48" s="435">
        <v>2021</v>
      </c>
      <c r="D48" s="435"/>
      <c r="E48" s="435"/>
      <c r="F48" s="435"/>
    </row>
    <row r="49" spans="1:7" ht="56.25" x14ac:dyDescent="0.3">
      <c r="A49" s="263"/>
      <c r="B49" s="263" t="s">
        <v>208</v>
      </c>
      <c r="C49" s="66" t="s">
        <v>35</v>
      </c>
      <c r="D49" s="67" t="s">
        <v>36</v>
      </c>
      <c r="E49" s="67" t="s">
        <v>37</v>
      </c>
      <c r="F49" s="67" t="s">
        <v>38</v>
      </c>
    </row>
    <row r="50" spans="1:7" x14ac:dyDescent="0.2">
      <c r="A50" s="84" t="s">
        <v>39</v>
      </c>
      <c r="B50" s="264" t="s">
        <v>91</v>
      </c>
      <c r="C50" s="75">
        <f>C51+C52+C53+C56+C57</f>
        <v>180337</v>
      </c>
      <c r="D50" s="75">
        <f>D51+D52+D53+D56+D57</f>
        <v>83</v>
      </c>
      <c r="E50" s="75">
        <f>E51+E52+E53+E56+E57</f>
        <v>0</v>
      </c>
      <c r="F50" s="75">
        <f t="shared" ref="F50:F65" si="1">C50+D50+E50</f>
        <v>180420</v>
      </c>
      <c r="G50" s="252"/>
    </row>
    <row r="51" spans="1:7" x14ac:dyDescent="0.2">
      <c r="A51" s="92"/>
      <c r="B51" s="265" t="s">
        <v>92</v>
      </c>
      <c r="C51" s="284">
        <v>138523</v>
      </c>
      <c r="D51" s="254"/>
      <c r="E51" s="94"/>
      <c r="F51" s="74">
        <f t="shared" si="1"/>
        <v>138523</v>
      </c>
      <c r="G51" s="252"/>
    </row>
    <row r="52" spans="1:7" x14ac:dyDescent="0.2">
      <c r="A52" s="86"/>
      <c r="B52" s="124" t="s">
        <v>93</v>
      </c>
      <c r="C52" s="284">
        <v>22297</v>
      </c>
      <c r="D52" s="254"/>
      <c r="E52" s="94"/>
      <c r="F52" s="74">
        <f t="shared" si="1"/>
        <v>22297</v>
      </c>
      <c r="G52" s="252"/>
    </row>
    <row r="53" spans="1:7" x14ac:dyDescent="0.2">
      <c r="A53" s="86"/>
      <c r="B53" s="124" t="s">
        <v>94</v>
      </c>
      <c r="C53" s="284">
        <v>19517</v>
      </c>
      <c r="D53" s="44">
        <v>83</v>
      </c>
      <c r="E53" s="44"/>
      <c r="F53" s="74">
        <f t="shared" si="1"/>
        <v>19600</v>
      </c>
    </row>
    <row r="54" spans="1:7" ht="37.5" x14ac:dyDescent="0.2">
      <c r="A54" s="86"/>
      <c r="B54" s="124" t="s">
        <v>230</v>
      </c>
      <c r="C54" s="94"/>
      <c r="D54" s="44"/>
      <c r="E54" s="44"/>
      <c r="F54" s="75">
        <f t="shared" si="1"/>
        <v>0</v>
      </c>
    </row>
    <row r="55" spans="1:7" x14ac:dyDescent="0.2">
      <c r="A55" s="86"/>
      <c r="B55" s="124" t="s">
        <v>96</v>
      </c>
      <c r="C55" s="94"/>
      <c r="D55" s="44"/>
      <c r="E55" s="44"/>
      <c r="F55" s="75">
        <f t="shared" si="1"/>
        <v>0</v>
      </c>
    </row>
    <row r="56" spans="1:7" x14ac:dyDescent="0.2">
      <c r="A56" s="86"/>
      <c r="B56" s="124" t="s">
        <v>97</v>
      </c>
      <c r="C56" s="94"/>
      <c r="D56" s="94"/>
      <c r="E56" s="44"/>
      <c r="F56" s="75">
        <f t="shared" si="1"/>
        <v>0</v>
      </c>
    </row>
    <row r="57" spans="1:7" x14ac:dyDescent="0.2">
      <c r="A57" s="86"/>
      <c r="B57" s="124" t="s">
        <v>12</v>
      </c>
      <c r="C57" s="94">
        <f>SUM(C58:C61)</f>
        <v>0</v>
      </c>
      <c r="D57" s="44"/>
      <c r="E57" s="44"/>
      <c r="F57" s="75">
        <f t="shared" si="1"/>
        <v>0</v>
      </c>
    </row>
    <row r="58" spans="1:7" x14ac:dyDescent="0.2">
      <c r="A58" s="86"/>
      <c r="B58" s="124" t="s">
        <v>98</v>
      </c>
      <c r="C58" s="94"/>
      <c r="D58" s="44"/>
      <c r="E58" s="44"/>
      <c r="F58" s="75">
        <f t="shared" si="1"/>
        <v>0</v>
      </c>
    </row>
    <row r="59" spans="1:7" x14ac:dyDescent="0.2">
      <c r="A59" s="86"/>
      <c r="B59" s="124" t="s">
        <v>99</v>
      </c>
      <c r="C59" s="94"/>
      <c r="D59" s="44"/>
      <c r="E59" s="44"/>
      <c r="F59" s="75">
        <f t="shared" si="1"/>
        <v>0</v>
      </c>
    </row>
    <row r="60" spans="1:7" x14ac:dyDescent="0.2">
      <c r="A60" s="86"/>
      <c r="B60" s="124" t="s">
        <v>100</v>
      </c>
      <c r="C60" s="94"/>
      <c r="D60" s="44"/>
      <c r="E60" s="44"/>
      <c r="F60" s="75">
        <f t="shared" si="1"/>
        <v>0</v>
      </c>
    </row>
    <row r="61" spans="1:7" x14ac:dyDescent="0.3">
      <c r="A61" s="86"/>
      <c r="B61" s="266"/>
      <c r="C61" s="94"/>
      <c r="D61" s="44"/>
      <c r="E61" s="44"/>
      <c r="F61" s="75">
        <f t="shared" si="1"/>
        <v>0</v>
      </c>
    </row>
    <row r="62" spans="1:7" x14ac:dyDescent="0.2">
      <c r="A62" s="84" t="s">
        <v>47</v>
      </c>
      <c r="B62" s="264" t="s">
        <v>101</v>
      </c>
      <c r="C62" s="75">
        <f>C63+C66+C67+C70</f>
        <v>0</v>
      </c>
      <c r="D62" s="44"/>
      <c r="E62" s="44"/>
      <c r="F62" s="75">
        <f t="shared" si="1"/>
        <v>0</v>
      </c>
    </row>
    <row r="63" spans="1:7" x14ac:dyDescent="0.2">
      <c r="A63" s="92"/>
      <c r="B63" s="93" t="s">
        <v>102</v>
      </c>
      <c r="C63" s="94"/>
      <c r="D63" s="44"/>
      <c r="E63" s="44"/>
      <c r="F63" s="75">
        <f t="shared" si="1"/>
        <v>0</v>
      </c>
    </row>
    <row r="64" spans="1:7" ht="37.5" x14ac:dyDescent="0.2">
      <c r="A64" s="92"/>
      <c r="B64" s="124" t="s">
        <v>209</v>
      </c>
      <c r="C64" s="94"/>
      <c r="D64" s="44"/>
      <c r="E64" s="44"/>
      <c r="F64" s="75">
        <f t="shared" si="1"/>
        <v>0</v>
      </c>
    </row>
    <row r="65" spans="1:6" ht="37.5" x14ac:dyDescent="0.2">
      <c r="A65" s="92"/>
      <c r="B65" s="124" t="s">
        <v>210</v>
      </c>
      <c r="C65" s="94"/>
      <c r="D65" s="44"/>
      <c r="E65" s="44"/>
      <c r="F65" s="75">
        <f t="shared" si="1"/>
        <v>0</v>
      </c>
    </row>
    <row r="66" spans="1:6" x14ac:dyDescent="0.2">
      <c r="A66" s="86"/>
      <c r="B66" s="124" t="s">
        <v>105</v>
      </c>
      <c r="C66" s="94"/>
      <c r="D66" s="44"/>
      <c r="E66" s="44"/>
      <c r="F66" s="44"/>
    </row>
    <row r="67" spans="1:6" x14ac:dyDescent="0.2">
      <c r="A67" s="86"/>
      <c r="B67" s="124" t="s">
        <v>125</v>
      </c>
      <c r="C67" s="94"/>
      <c r="D67" s="44"/>
      <c r="E67" s="44"/>
      <c r="F67" s="44"/>
    </row>
    <row r="68" spans="1:6" x14ac:dyDescent="0.2">
      <c r="A68" s="86"/>
      <c r="B68" s="124" t="s">
        <v>107</v>
      </c>
      <c r="C68" s="94"/>
      <c r="D68" s="44"/>
      <c r="E68" s="44"/>
      <c r="F68" s="44"/>
    </row>
    <row r="69" spans="1:6" x14ac:dyDescent="0.2">
      <c r="A69" s="86"/>
      <c r="B69" s="124" t="s">
        <v>108</v>
      </c>
      <c r="C69" s="94"/>
      <c r="D69" s="44"/>
      <c r="E69" s="44"/>
      <c r="F69" s="44"/>
    </row>
    <row r="70" spans="1:6" x14ac:dyDescent="0.2">
      <c r="A70" s="86"/>
      <c r="B70" s="124" t="s">
        <v>17</v>
      </c>
      <c r="C70" s="94"/>
      <c r="D70" s="44"/>
      <c r="E70" s="44"/>
      <c r="F70" s="44"/>
    </row>
    <row r="71" spans="1:6" x14ac:dyDescent="0.3">
      <c r="A71" s="1"/>
      <c r="B71" s="130"/>
      <c r="C71" s="2"/>
      <c r="D71" s="44"/>
      <c r="E71" s="44"/>
      <c r="F71" s="44"/>
    </row>
    <row r="72" spans="1:6" ht="19.5" x14ac:dyDescent="0.2">
      <c r="A72" s="84"/>
      <c r="B72" s="270" t="s">
        <v>109</v>
      </c>
      <c r="C72" s="75">
        <f>C50+C62</f>
        <v>180337</v>
      </c>
      <c r="D72" s="75">
        <f>D50+D62</f>
        <v>83</v>
      </c>
      <c r="E72" s="75">
        <f>E50+E62</f>
        <v>0</v>
      </c>
      <c r="F72" s="75">
        <f>F50+F62</f>
        <v>180420</v>
      </c>
    </row>
    <row r="73" spans="1:6" ht="19.5" x14ac:dyDescent="0.2">
      <c r="A73" s="84"/>
      <c r="B73" s="270"/>
      <c r="C73" s="271"/>
      <c r="D73" s="44"/>
      <c r="E73" s="44"/>
      <c r="F73" s="44"/>
    </row>
    <row r="74" spans="1:6" x14ac:dyDescent="0.2">
      <c r="A74" s="84" t="s">
        <v>53</v>
      </c>
      <c r="B74" s="264" t="s">
        <v>13</v>
      </c>
      <c r="C74" s="75">
        <f>C75+C76</f>
        <v>0</v>
      </c>
      <c r="D74" s="44"/>
      <c r="E74" s="44"/>
      <c r="F74" s="44"/>
    </row>
    <row r="75" spans="1:6" x14ac:dyDescent="0.2">
      <c r="A75" s="92"/>
      <c r="B75" s="265" t="s">
        <v>231</v>
      </c>
      <c r="C75" s="75"/>
      <c r="D75" s="44"/>
      <c r="E75" s="44"/>
      <c r="F75" s="44"/>
    </row>
    <row r="76" spans="1:6" x14ac:dyDescent="0.2">
      <c r="A76" s="86"/>
      <c r="B76" s="265" t="s">
        <v>88</v>
      </c>
      <c r="C76" s="99"/>
      <c r="D76" s="44"/>
      <c r="E76" s="44"/>
      <c r="F76" s="44"/>
    </row>
    <row r="77" spans="1:6" x14ac:dyDescent="0.2">
      <c r="A77" s="100"/>
      <c r="B77" s="128" t="s">
        <v>111</v>
      </c>
      <c r="C77" s="75">
        <f>C50+C62+C74</f>
        <v>180337</v>
      </c>
      <c r="D77" s="75">
        <f>D50+D62+D74</f>
        <v>83</v>
      </c>
      <c r="E77" s="75">
        <f>E50+E62+E74</f>
        <v>0</v>
      </c>
      <c r="F77" s="75">
        <f>F50+F62+F74</f>
        <v>180420</v>
      </c>
    </row>
    <row r="78" spans="1:6" x14ac:dyDescent="0.2">
      <c r="A78" s="102"/>
      <c r="B78" s="272"/>
      <c r="C78" s="25"/>
      <c r="D78" s="44"/>
      <c r="E78" s="44"/>
      <c r="F78" s="44"/>
    </row>
    <row r="79" spans="1:6" x14ac:dyDescent="0.2">
      <c r="A79" s="104"/>
      <c r="B79" s="105" t="s">
        <v>113</v>
      </c>
      <c r="C79" s="273">
        <v>31</v>
      </c>
      <c r="D79" s="273"/>
      <c r="E79" s="44"/>
      <c r="F79" s="273">
        <v>31</v>
      </c>
    </row>
    <row r="80" spans="1:6" x14ac:dyDescent="0.2">
      <c r="A80" s="104"/>
      <c r="B80" s="105" t="s">
        <v>114</v>
      </c>
      <c r="C80" s="273">
        <v>0</v>
      </c>
      <c r="D80" s="273"/>
      <c r="E80" s="44"/>
      <c r="F80" s="44">
        <v>0</v>
      </c>
    </row>
    <row r="81" spans="1:6" x14ac:dyDescent="0.2">
      <c r="C81" s="239">
        <f>C77-C46</f>
        <v>0</v>
      </c>
      <c r="D81" s="239">
        <f>D77-D46</f>
        <v>0</v>
      </c>
      <c r="E81" s="239">
        <f>E77-E46</f>
        <v>0</v>
      </c>
      <c r="F81" s="239">
        <f>F77-F46</f>
        <v>0</v>
      </c>
    </row>
    <row r="84" spans="1:6" x14ac:dyDescent="0.2">
      <c r="A84" s="275"/>
      <c r="B84" s="276" t="s">
        <v>212</v>
      </c>
      <c r="C84" s="275" t="s">
        <v>31</v>
      </c>
    </row>
    <row r="85" spans="1:6" ht="37.5" x14ac:dyDescent="0.2">
      <c r="A85" s="275" t="s">
        <v>213</v>
      </c>
      <c r="B85" s="276"/>
      <c r="C85" s="275"/>
    </row>
    <row r="86" spans="1:6" x14ac:dyDescent="0.2">
      <c r="A86" s="277">
        <v>31</v>
      </c>
      <c r="B86" s="276" t="s">
        <v>232</v>
      </c>
      <c r="C86" s="277">
        <f>31*175019/1000</f>
        <v>5425.5889999999999</v>
      </c>
    </row>
    <row r="87" spans="1:6" x14ac:dyDescent="0.2">
      <c r="A87" s="278"/>
      <c r="B87" s="276" t="s">
        <v>233</v>
      </c>
      <c r="C87" s="277">
        <f>C86*0.325</f>
        <v>1763.316425</v>
      </c>
    </row>
    <row r="88" spans="1:6" x14ac:dyDescent="0.2">
      <c r="A88" s="275"/>
      <c r="B88" s="275"/>
      <c r="C88" s="275"/>
    </row>
    <row r="89" spans="1:6" x14ac:dyDescent="0.2">
      <c r="A89" s="275"/>
      <c r="B89" s="275" t="s">
        <v>194</v>
      </c>
      <c r="C89" s="280">
        <f>SUM(C86:C88)</f>
        <v>7188.9054249999999</v>
      </c>
    </row>
  </sheetData>
  <sheetProtection selectLockedCells="1" selectUnlockedCells="1"/>
  <mergeCells count="2">
    <mergeCell ref="C6:F6"/>
    <mergeCell ref="C48:F48"/>
  </mergeCells>
  <pageMargins left="0.75" right="0.75" top="1" bottom="1" header="0.51180555555555551" footer="0.51180555555555551"/>
  <pageSetup paperSize="9" scale="39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view="pageBreakPreview" zoomScale="50" zoomScaleNormal="70" zoomScaleSheetLayoutView="50" workbookViewId="0">
      <selection activeCell="C1" sqref="C1"/>
    </sheetView>
  </sheetViews>
  <sheetFormatPr defaultRowHeight="18.75" x14ac:dyDescent="0.2"/>
  <cols>
    <col min="1" max="1" width="10" style="238" customWidth="1"/>
    <col min="2" max="2" width="61.7109375" style="238" customWidth="1"/>
    <col min="3" max="3" width="21.42578125" style="238" customWidth="1"/>
    <col min="4" max="4" width="24.28515625" style="238" customWidth="1"/>
    <col min="5" max="5" width="29.28515625" style="238" customWidth="1"/>
    <col min="6" max="6" width="14.140625" style="238" customWidth="1"/>
    <col min="7" max="16384" width="9.140625" style="238"/>
  </cols>
  <sheetData>
    <row r="1" spans="1:7" s="239" customFormat="1" ht="21" customHeight="1" x14ac:dyDescent="0.2">
      <c r="A1" s="240"/>
      <c r="B1" s="281"/>
      <c r="C1" s="241" t="s">
        <v>370</v>
      </c>
    </row>
    <row r="2" spans="1:7" s="242" customFormat="1" ht="25.5" customHeight="1" x14ac:dyDescent="0.2">
      <c r="A2" s="243"/>
      <c r="B2" s="244" t="s">
        <v>234</v>
      </c>
      <c r="C2" s="282" t="s">
        <v>235</v>
      </c>
    </row>
    <row r="3" spans="1:7" s="242" customFormat="1" x14ac:dyDescent="0.2">
      <c r="A3" s="246"/>
      <c r="B3" s="244" t="s">
        <v>236</v>
      </c>
      <c r="C3" s="283"/>
    </row>
    <row r="4" spans="1:7" s="242" customFormat="1" ht="15.95" customHeight="1" x14ac:dyDescent="0.35">
      <c r="A4" s="248"/>
      <c r="B4" s="248"/>
      <c r="C4" s="249" t="s">
        <v>138</v>
      </c>
    </row>
    <row r="5" spans="1:7" ht="37.5" x14ac:dyDescent="0.2">
      <c r="A5" s="243"/>
      <c r="B5" s="250" t="s">
        <v>200</v>
      </c>
      <c r="C5" s="250" t="s">
        <v>201</v>
      </c>
      <c r="G5" s="251"/>
    </row>
    <row r="6" spans="1:7" s="251" customFormat="1" ht="19.7" customHeight="1" x14ac:dyDescent="0.2">
      <c r="A6" s="243"/>
      <c r="B6" s="243"/>
      <c r="C6" s="419" t="s">
        <v>292</v>
      </c>
      <c r="D6" s="419"/>
      <c r="E6" s="419"/>
      <c r="F6" s="419"/>
      <c r="G6" s="252"/>
    </row>
    <row r="7" spans="1:7" s="251" customFormat="1" ht="96.4" customHeight="1" x14ac:dyDescent="0.3">
      <c r="A7" s="253"/>
      <c r="B7" s="253" t="s">
        <v>202</v>
      </c>
      <c r="C7" s="66" t="s">
        <v>35</v>
      </c>
      <c r="D7" s="67" t="s">
        <v>36</v>
      </c>
      <c r="E7" s="67" t="s">
        <v>37</v>
      </c>
      <c r="F7" s="67" t="s">
        <v>38</v>
      </c>
      <c r="G7" s="252"/>
    </row>
    <row r="8" spans="1:7" s="252" customFormat="1" x14ac:dyDescent="0.2">
      <c r="A8" s="243" t="s">
        <v>39</v>
      </c>
      <c r="B8" s="26" t="s">
        <v>40</v>
      </c>
      <c r="C8" s="75">
        <f>C9+C10+C11+C12+C13+C14</f>
        <v>0</v>
      </c>
      <c r="D8" s="75">
        <f>D9+D10+D11+D12+D13+D14</f>
        <v>0</v>
      </c>
      <c r="E8" s="75">
        <f>E9+E10+E11+E12+E13+E14</f>
        <v>0</v>
      </c>
      <c r="F8" s="75">
        <f t="shared" ref="F8:F46" si="0">C8+D8+E8</f>
        <v>0</v>
      </c>
    </row>
    <row r="9" spans="1:7" s="252" customFormat="1" ht="37.5" x14ac:dyDescent="0.2">
      <c r="A9" s="71"/>
      <c r="B9" s="25" t="s">
        <v>41</v>
      </c>
      <c r="C9" s="75"/>
      <c r="D9" s="254"/>
      <c r="E9" s="254"/>
      <c r="F9" s="75">
        <f t="shared" si="0"/>
        <v>0</v>
      </c>
    </row>
    <row r="10" spans="1:7" s="252" customFormat="1" ht="37.5" x14ac:dyDescent="0.2">
      <c r="A10" s="79"/>
      <c r="B10" s="25" t="s">
        <v>42</v>
      </c>
      <c r="C10" s="94"/>
      <c r="D10" s="254"/>
      <c r="E10" s="254"/>
      <c r="F10" s="75">
        <f t="shared" si="0"/>
        <v>0</v>
      </c>
    </row>
    <row r="11" spans="1:7" s="252" customFormat="1" ht="37.5" x14ac:dyDescent="0.2">
      <c r="A11" s="79"/>
      <c r="B11" s="25" t="s">
        <v>43</v>
      </c>
      <c r="C11" s="94"/>
      <c r="D11" s="254"/>
      <c r="E11" s="254"/>
      <c r="F11" s="75">
        <f t="shared" si="0"/>
        <v>0</v>
      </c>
    </row>
    <row r="12" spans="1:7" s="252" customFormat="1" ht="37.5" x14ac:dyDescent="0.2">
      <c r="A12" s="79"/>
      <c r="B12" s="25" t="s">
        <v>44</v>
      </c>
      <c r="C12" s="94"/>
      <c r="D12" s="254"/>
      <c r="E12" s="254"/>
      <c r="F12" s="75">
        <f t="shared" si="0"/>
        <v>0</v>
      </c>
    </row>
    <row r="13" spans="1:7" s="252" customFormat="1" x14ac:dyDescent="0.2">
      <c r="A13" s="79"/>
      <c r="B13" s="25" t="s">
        <v>115</v>
      </c>
      <c r="C13" s="94"/>
      <c r="D13" s="254"/>
      <c r="E13" s="254"/>
      <c r="F13" s="75">
        <f t="shared" si="0"/>
        <v>0</v>
      </c>
    </row>
    <row r="14" spans="1:7" s="252" customFormat="1" x14ac:dyDescent="0.2">
      <c r="A14" s="79"/>
      <c r="B14" s="25" t="s">
        <v>46</v>
      </c>
      <c r="C14" s="94"/>
      <c r="D14" s="254"/>
      <c r="E14" s="254"/>
      <c r="F14" s="75">
        <f t="shared" si="0"/>
        <v>0</v>
      </c>
    </row>
    <row r="15" spans="1:7" ht="37.5" x14ac:dyDescent="0.2">
      <c r="A15" s="79" t="s">
        <v>47</v>
      </c>
      <c r="B15" s="26" t="s">
        <v>48</v>
      </c>
      <c r="C15" s="94">
        <f>C16+C17+C18+C19</f>
        <v>0</v>
      </c>
      <c r="D15" s="94">
        <f>D16+D17+D18+D19</f>
        <v>0</v>
      </c>
      <c r="E15" s="94">
        <f>E16+E17+E18+E19</f>
        <v>0</v>
      </c>
      <c r="F15" s="75">
        <f t="shared" si="0"/>
        <v>0</v>
      </c>
    </row>
    <row r="16" spans="1:7" ht="37.5" x14ac:dyDescent="0.2">
      <c r="A16" s="71"/>
      <c r="B16" s="25" t="s">
        <v>49</v>
      </c>
      <c r="C16" s="75"/>
      <c r="D16" s="44"/>
      <c r="E16" s="44"/>
      <c r="F16" s="75">
        <f t="shared" si="0"/>
        <v>0</v>
      </c>
    </row>
    <row r="17" spans="1:6" s="252" customFormat="1" ht="37.5" x14ac:dyDescent="0.2">
      <c r="A17" s="79"/>
      <c r="B17" s="25" t="s">
        <v>133</v>
      </c>
      <c r="C17" s="94"/>
      <c r="D17" s="254"/>
      <c r="E17" s="254"/>
      <c r="F17" s="75">
        <f t="shared" si="0"/>
        <v>0</v>
      </c>
    </row>
    <row r="18" spans="1:6" ht="37.5" x14ac:dyDescent="0.2">
      <c r="A18" s="79"/>
      <c r="B18" s="72" t="s">
        <v>309</v>
      </c>
      <c r="C18" s="94"/>
      <c r="D18" s="44"/>
      <c r="E18" s="44"/>
      <c r="F18" s="75">
        <f t="shared" si="0"/>
        <v>0</v>
      </c>
    </row>
    <row r="19" spans="1:6" ht="37.5" x14ac:dyDescent="0.2">
      <c r="A19" s="79"/>
      <c r="B19" s="25" t="s">
        <v>52</v>
      </c>
      <c r="C19" s="94"/>
      <c r="D19" s="44"/>
      <c r="E19" s="44"/>
      <c r="F19" s="75">
        <f t="shared" si="0"/>
        <v>0</v>
      </c>
    </row>
    <row r="20" spans="1:6" ht="37.5" x14ac:dyDescent="0.2">
      <c r="A20" s="79" t="s">
        <v>53</v>
      </c>
      <c r="B20" s="114" t="s">
        <v>54</v>
      </c>
      <c r="C20" s="94">
        <f>C21</f>
        <v>0</v>
      </c>
      <c r="D20" s="94">
        <f>D21</f>
        <v>0</v>
      </c>
      <c r="E20" s="94">
        <f>E21</f>
        <v>0</v>
      </c>
      <c r="F20" s="75">
        <f t="shared" si="0"/>
        <v>0</v>
      </c>
    </row>
    <row r="21" spans="1:6" ht="37.5" x14ac:dyDescent="0.2">
      <c r="A21" s="79"/>
      <c r="B21" s="255" t="s">
        <v>226</v>
      </c>
      <c r="C21" s="94"/>
      <c r="D21" s="44"/>
      <c r="E21" s="44"/>
      <c r="F21" s="75">
        <f t="shared" si="0"/>
        <v>0</v>
      </c>
    </row>
    <row r="22" spans="1:6" x14ac:dyDescent="0.2">
      <c r="A22" s="76" t="s">
        <v>56</v>
      </c>
      <c r="B22" s="114" t="s">
        <v>57</v>
      </c>
      <c r="C22" s="94">
        <f>C23+C24+C25+C26</f>
        <v>0</v>
      </c>
      <c r="D22" s="94">
        <f>D23+D24+D25+D26</f>
        <v>0</v>
      </c>
      <c r="E22" s="94">
        <f>E23+E24+E25+E26</f>
        <v>0</v>
      </c>
      <c r="F22" s="75">
        <f t="shared" si="0"/>
        <v>0</v>
      </c>
    </row>
    <row r="23" spans="1:6" s="252" customFormat="1" ht="37.5" x14ac:dyDescent="0.2">
      <c r="A23" s="79"/>
      <c r="B23" s="22" t="s">
        <v>58</v>
      </c>
      <c r="C23" s="94"/>
      <c r="D23" s="254"/>
      <c r="E23" s="254"/>
      <c r="F23" s="75">
        <f t="shared" si="0"/>
        <v>0</v>
      </c>
    </row>
    <row r="24" spans="1:6" s="252" customFormat="1" x14ac:dyDescent="0.2">
      <c r="A24" s="81"/>
      <c r="B24" s="22" t="s">
        <v>59</v>
      </c>
      <c r="C24" s="94"/>
      <c r="D24" s="254"/>
      <c r="E24" s="254"/>
      <c r="F24" s="75">
        <f t="shared" si="0"/>
        <v>0</v>
      </c>
    </row>
    <row r="25" spans="1:6" s="252" customFormat="1" x14ac:dyDescent="0.2">
      <c r="A25" s="79"/>
      <c r="B25" s="22" t="s">
        <v>60</v>
      </c>
      <c r="C25" s="99"/>
      <c r="D25" s="254"/>
      <c r="E25" s="254"/>
      <c r="F25" s="75">
        <f t="shared" si="0"/>
        <v>0</v>
      </c>
    </row>
    <row r="26" spans="1:6" s="252" customFormat="1" ht="93.75" x14ac:dyDescent="0.2">
      <c r="A26" s="71"/>
      <c r="B26" s="22" t="s">
        <v>61</v>
      </c>
      <c r="C26" s="75"/>
      <c r="D26" s="44"/>
      <c r="E26" s="44"/>
      <c r="F26" s="75">
        <f t="shared" si="0"/>
        <v>0</v>
      </c>
    </row>
    <row r="27" spans="1:6" x14ac:dyDescent="0.2">
      <c r="A27" s="76" t="s">
        <v>62</v>
      </c>
      <c r="B27" s="257" t="s">
        <v>63</v>
      </c>
      <c r="C27" s="94">
        <f>C28+C29+C30+C31+C32</f>
        <v>0</v>
      </c>
      <c r="D27" s="94">
        <f>D28+D29+D30+D31+D32</f>
        <v>0</v>
      </c>
      <c r="E27" s="94">
        <f>E28+E29+E30+E31+E32</f>
        <v>0</v>
      </c>
      <c r="F27" s="75">
        <f t="shared" si="0"/>
        <v>0</v>
      </c>
    </row>
    <row r="28" spans="1:6" ht="56.25" x14ac:dyDescent="0.3">
      <c r="A28" s="79"/>
      <c r="B28" s="25" t="s">
        <v>64</v>
      </c>
      <c r="C28" s="1"/>
      <c r="D28" s="285"/>
      <c r="E28" s="267"/>
      <c r="F28" s="75">
        <f t="shared" si="0"/>
        <v>0</v>
      </c>
    </row>
    <row r="29" spans="1:6" ht="15" customHeight="1" x14ac:dyDescent="0.2">
      <c r="A29" s="79"/>
      <c r="B29" s="25" t="s">
        <v>65</v>
      </c>
      <c r="C29" s="94"/>
      <c r="D29" s="254"/>
      <c r="E29" s="254"/>
      <c r="F29" s="75">
        <f t="shared" si="0"/>
        <v>0</v>
      </c>
    </row>
    <row r="30" spans="1:6" x14ac:dyDescent="0.2">
      <c r="A30" s="79"/>
      <c r="B30" s="25" t="s">
        <v>66</v>
      </c>
      <c r="C30" s="94"/>
      <c r="D30" s="44"/>
      <c r="E30" s="44"/>
      <c r="F30" s="75">
        <f t="shared" si="0"/>
        <v>0</v>
      </c>
    </row>
    <row r="31" spans="1:6" s="251" customFormat="1" x14ac:dyDescent="0.2">
      <c r="A31" s="79"/>
      <c r="B31" s="25" t="s">
        <v>67</v>
      </c>
      <c r="C31" s="94"/>
      <c r="D31" s="44"/>
      <c r="E31" s="44"/>
      <c r="F31" s="75">
        <f t="shared" si="0"/>
        <v>0</v>
      </c>
    </row>
    <row r="32" spans="1:6" s="252" customFormat="1" x14ac:dyDescent="0.2">
      <c r="A32" s="79"/>
      <c r="B32" s="25" t="s">
        <v>68</v>
      </c>
      <c r="C32" s="94"/>
      <c r="D32" s="44"/>
      <c r="E32" s="44"/>
      <c r="F32" s="75">
        <f t="shared" si="0"/>
        <v>0</v>
      </c>
    </row>
    <row r="33" spans="1:6" x14ac:dyDescent="0.2">
      <c r="A33" s="76" t="s">
        <v>69</v>
      </c>
      <c r="B33" s="114" t="s">
        <v>70</v>
      </c>
      <c r="C33" s="94">
        <f>C34+C35</f>
        <v>0</v>
      </c>
      <c r="D33" s="44"/>
      <c r="E33" s="44"/>
      <c r="F33" s="75">
        <f t="shared" si="0"/>
        <v>0</v>
      </c>
    </row>
    <row r="34" spans="1:6" x14ac:dyDescent="0.2">
      <c r="A34" s="81"/>
      <c r="B34" s="25" t="s">
        <v>71</v>
      </c>
      <c r="C34" s="94"/>
      <c r="D34" s="44"/>
      <c r="E34" s="44"/>
      <c r="F34" s="75">
        <f t="shared" si="0"/>
        <v>0</v>
      </c>
    </row>
    <row r="35" spans="1:6" x14ac:dyDescent="0.2">
      <c r="A35" s="84"/>
      <c r="B35" s="25" t="s">
        <v>135</v>
      </c>
      <c r="C35" s="75"/>
      <c r="D35" s="44"/>
      <c r="E35" s="44"/>
      <c r="F35" s="75">
        <f t="shared" si="0"/>
        <v>0</v>
      </c>
    </row>
    <row r="36" spans="1:6" x14ac:dyDescent="0.2">
      <c r="A36" s="258" t="s">
        <v>72</v>
      </c>
      <c r="B36" s="114" t="s">
        <v>73</v>
      </c>
      <c r="C36" s="74">
        <f>C37</f>
        <v>0</v>
      </c>
      <c r="D36" s="74">
        <f>D37</f>
        <v>0</v>
      </c>
      <c r="E36" s="74">
        <f>E37</f>
        <v>0</v>
      </c>
      <c r="F36" s="75">
        <f t="shared" si="0"/>
        <v>0</v>
      </c>
    </row>
    <row r="37" spans="1:6" x14ac:dyDescent="0.2">
      <c r="A37" s="86"/>
      <c r="B37" s="25" t="s">
        <v>204</v>
      </c>
      <c r="C37" s="94"/>
      <c r="D37" s="44"/>
      <c r="E37" s="44"/>
      <c r="F37" s="75">
        <f t="shared" si="0"/>
        <v>0</v>
      </c>
    </row>
    <row r="38" spans="1:6" x14ac:dyDescent="0.2">
      <c r="A38" s="258" t="s">
        <v>75</v>
      </c>
      <c r="B38" s="114" t="s">
        <v>76</v>
      </c>
      <c r="C38" s="94">
        <f>C39+C40</f>
        <v>0</v>
      </c>
      <c r="D38" s="94">
        <f>D39+D40</f>
        <v>0</v>
      </c>
      <c r="E38" s="94">
        <f>E39+E40</f>
        <v>0</v>
      </c>
      <c r="F38" s="75">
        <f t="shared" si="0"/>
        <v>0</v>
      </c>
    </row>
    <row r="39" spans="1:6" s="252" customFormat="1" ht="56.25" x14ac:dyDescent="0.2">
      <c r="A39" s="86"/>
      <c r="B39" s="22" t="s">
        <v>227</v>
      </c>
      <c r="C39" s="94"/>
      <c r="D39" s="254"/>
      <c r="E39" s="254"/>
      <c r="F39" s="75">
        <f t="shared" si="0"/>
        <v>0</v>
      </c>
    </row>
    <row r="40" spans="1:6" x14ac:dyDescent="0.2">
      <c r="A40" s="86"/>
      <c r="B40" s="22" t="s">
        <v>228</v>
      </c>
      <c r="C40" s="94"/>
      <c r="D40" s="44"/>
      <c r="E40" s="44"/>
      <c r="F40" s="75">
        <f t="shared" si="0"/>
        <v>0</v>
      </c>
    </row>
    <row r="41" spans="1:6" x14ac:dyDescent="0.2">
      <c r="A41" s="86"/>
      <c r="B41" s="114" t="s">
        <v>79</v>
      </c>
      <c r="C41" s="94">
        <f>C8+C15+C20+C22+C27+C33+C36+C38</f>
        <v>0</v>
      </c>
      <c r="D41" s="94">
        <f>D8+D15+D20+D22+D27+D33+D36+D38</f>
        <v>0</v>
      </c>
      <c r="E41" s="94">
        <f>E8+E15+E20+E22+E27+E33+E36+E38</f>
        <v>0</v>
      </c>
      <c r="F41" s="75">
        <f t="shared" si="0"/>
        <v>0</v>
      </c>
    </row>
    <row r="42" spans="1:6" x14ac:dyDescent="0.2">
      <c r="A42" s="258" t="s">
        <v>80</v>
      </c>
      <c r="B42" s="114" t="s">
        <v>229</v>
      </c>
      <c r="C42" s="75">
        <f>C77-C41-C43</f>
        <v>134751</v>
      </c>
      <c r="D42" s="75">
        <f>D77-D41-D43</f>
        <v>-565</v>
      </c>
      <c r="E42" s="75">
        <f>E77-E41</f>
        <v>0</v>
      </c>
      <c r="F42" s="75">
        <f t="shared" si="0"/>
        <v>134186</v>
      </c>
    </row>
    <row r="43" spans="1:6" ht="37.5" x14ac:dyDescent="0.2">
      <c r="A43" s="258" t="s">
        <v>82</v>
      </c>
      <c r="B43" s="114" t="s">
        <v>83</v>
      </c>
      <c r="C43" s="94"/>
      <c r="D43" s="44">
        <v>565</v>
      </c>
      <c r="E43" s="44"/>
      <c r="F43" s="75">
        <f t="shared" si="0"/>
        <v>565</v>
      </c>
    </row>
    <row r="44" spans="1:6" ht="37.5" x14ac:dyDescent="0.2">
      <c r="A44" s="258" t="s">
        <v>84</v>
      </c>
      <c r="B44" s="114" t="s">
        <v>85</v>
      </c>
      <c r="C44" s="94"/>
      <c r="D44" s="44"/>
      <c r="E44" s="44"/>
      <c r="F44" s="75">
        <f t="shared" si="0"/>
        <v>0</v>
      </c>
    </row>
    <row r="45" spans="1:6" x14ac:dyDescent="0.2">
      <c r="A45" s="86"/>
      <c r="B45" s="114" t="s">
        <v>86</v>
      </c>
      <c r="C45" s="99">
        <f>C42+C43+C44</f>
        <v>134751</v>
      </c>
      <c r="D45" s="99">
        <f>D42+D43+D44</f>
        <v>0</v>
      </c>
      <c r="E45" s="99">
        <f>E42+E43+E44</f>
        <v>0</v>
      </c>
      <c r="F45" s="75">
        <f t="shared" si="0"/>
        <v>134751</v>
      </c>
    </row>
    <row r="46" spans="1:6" ht="21.75" customHeight="1" x14ac:dyDescent="0.2">
      <c r="A46" s="86"/>
      <c r="B46" s="26" t="s">
        <v>89</v>
      </c>
      <c r="C46" s="99">
        <f>C41+C45</f>
        <v>134751</v>
      </c>
      <c r="D46" s="99">
        <f>D41+D45</f>
        <v>0</v>
      </c>
      <c r="E46" s="99">
        <f>E41+E45</f>
        <v>0</v>
      </c>
      <c r="F46" s="75">
        <f t="shared" si="0"/>
        <v>134751</v>
      </c>
    </row>
    <row r="47" spans="1:6" ht="14.25" customHeight="1" x14ac:dyDescent="0.2">
      <c r="A47" s="260"/>
      <c r="B47" s="261"/>
      <c r="C47" s="262"/>
    </row>
    <row r="48" spans="1:6" ht="20.25" customHeight="1" x14ac:dyDescent="0.2">
      <c r="A48" s="102"/>
      <c r="B48" s="102"/>
      <c r="C48" s="419" t="s">
        <v>292</v>
      </c>
      <c r="D48" s="419"/>
      <c r="E48" s="419"/>
      <c r="F48" s="419"/>
    </row>
    <row r="49" spans="1:6" ht="78" customHeight="1" x14ac:dyDescent="0.3">
      <c r="A49" s="263"/>
      <c r="B49" s="263" t="s">
        <v>208</v>
      </c>
      <c r="C49" s="66" t="s">
        <v>35</v>
      </c>
      <c r="D49" s="67" t="s">
        <v>36</v>
      </c>
      <c r="E49" s="67" t="s">
        <v>37</v>
      </c>
      <c r="F49" s="67" t="s">
        <v>38</v>
      </c>
    </row>
    <row r="50" spans="1:6" x14ac:dyDescent="0.2">
      <c r="A50" s="84" t="s">
        <v>39</v>
      </c>
      <c r="B50" s="264" t="s">
        <v>91</v>
      </c>
      <c r="C50" s="75">
        <f>C51+C52+C53+C56+C57</f>
        <v>134751</v>
      </c>
      <c r="D50" s="75">
        <f>D51+D52+D53+D56+D57</f>
        <v>0</v>
      </c>
      <c r="E50" s="75">
        <f>E51+E52+E53+E56+E57</f>
        <v>0</v>
      </c>
      <c r="F50" s="75">
        <f t="shared" ref="F50:F80" si="1">C50+D50+E50</f>
        <v>134751</v>
      </c>
    </row>
    <row r="51" spans="1:6" x14ac:dyDescent="0.2">
      <c r="A51" s="92"/>
      <c r="B51" s="265" t="s">
        <v>92</v>
      </c>
      <c r="C51" s="284">
        <v>107222</v>
      </c>
      <c r="D51" s="94"/>
      <c r="E51" s="44"/>
      <c r="F51" s="75">
        <f t="shared" si="1"/>
        <v>107222</v>
      </c>
    </row>
    <row r="52" spans="1:6" ht="37.5" x14ac:dyDescent="0.2">
      <c r="A52" s="86"/>
      <c r="B52" s="124" t="s">
        <v>93</v>
      </c>
      <c r="C52" s="284">
        <v>16815</v>
      </c>
      <c r="D52" s="94"/>
      <c r="E52" s="44"/>
      <c r="F52" s="75">
        <f t="shared" si="1"/>
        <v>16815</v>
      </c>
    </row>
    <row r="53" spans="1:6" x14ac:dyDescent="0.2">
      <c r="A53" s="86"/>
      <c r="B53" s="124" t="s">
        <v>94</v>
      </c>
      <c r="C53" s="284">
        <v>10714</v>
      </c>
      <c r="D53" s="94"/>
      <c r="E53" s="44"/>
      <c r="F53" s="75">
        <f t="shared" si="1"/>
        <v>10714</v>
      </c>
    </row>
    <row r="54" spans="1:6" ht="37.5" x14ac:dyDescent="0.2">
      <c r="A54" s="86"/>
      <c r="B54" s="124" t="s">
        <v>230</v>
      </c>
      <c r="C54" s="94"/>
      <c r="D54" s="44"/>
      <c r="E54" s="44"/>
      <c r="F54" s="75">
        <f t="shared" si="1"/>
        <v>0</v>
      </c>
    </row>
    <row r="55" spans="1:6" x14ac:dyDescent="0.2">
      <c r="A55" s="86"/>
      <c r="B55" s="124" t="s">
        <v>96</v>
      </c>
      <c r="C55" s="94"/>
      <c r="D55" s="44"/>
      <c r="E55" s="44"/>
      <c r="F55" s="75">
        <f t="shared" si="1"/>
        <v>0</v>
      </c>
    </row>
    <row r="56" spans="1:6" x14ac:dyDescent="0.2">
      <c r="A56" s="86"/>
      <c r="B56" s="124" t="s">
        <v>97</v>
      </c>
      <c r="C56" s="94"/>
      <c r="D56" s="44"/>
      <c r="E56" s="44"/>
      <c r="F56" s="75">
        <f t="shared" si="1"/>
        <v>0</v>
      </c>
    </row>
    <row r="57" spans="1:6" x14ac:dyDescent="0.2">
      <c r="A57" s="86"/>
      <c r="B57" s="124" t="s">
        <v>12</v>
      </c>
      <c r="C57" s="94">
        <f>SUM(C58:C61)</f>
        <v>0</v>
      </c>
      <c r="D57" s="44"/>
      <c r="E57" s="44"/>
      <c r="F57" s="75">
        <f t="shared" si="1"/>
        <v>0</v>
      </c>
    </row>
    <row r="58" spans="1:6" x14ac:dyDescent="0.2">
      <c r="A58" s="86"/>
      <c r="B58" s="124" t="s">
        <v>98</v>
      </c>
      <c r="C58" s="94"/>
      <c r="D58" s="44"/>
      <c r="E58" s="44"/>
      <c r="F58" s="75">
        <f t="shared" si="1"/>
        <v>0</v>
      </c>
    </row>
    <row r="59" spans="1:6" ht="37.5" x14ac:dyDescent="0.2">
      <c r="A59" s="86"/>
      <c r="B59" s="124" t="s">
        <v>99</v>
      </c>
      <c r="C59" s="94"/>
      <c r="D59" s="44"/>
      <c r="E59" s="44"/>
      <c r="F59" s="75">
        <f t="shared" si="1"/>
        <v>0</v>
      </c>
    </row>
    <row r="60" spans="1:6" ht="37.5" x14ac:dyDescent="0.2">
      <c r="A60" s="86"/>
      <c r="B60" s="124" t="s">
        <v>100</v>
      </c>
      <c r="C60" s="94"/>
      <c r="D60" s="44"/>
      <c r="E60" s="44"/>
      <c r="F60" s="75">
        <f t="shared" si="1"/>
        <v>0</v>
      </c>
    </row>
    <row r="61" spans="1:6" x14ac:dyDescent="0.3">
      <c r="A61" s="86"/>
      <c r="B61" s="266"/>
      <c r="C61" s="94"/>
      <c r="D61" s="44"/>
      <c r="E61" s="44"/>
      <c r="F61" s="75">
        <f t="shared" si="1"/>
        <v>0</v>
      </c>
    </row>
    <row r="62" spans="1:6" x14ac:dyDescent="0.2">
      <c r="A62" s="84" t="s">
        <v>47</v>
      </c>
      <c r="B62" s="264" t="s">
        <v>101</v>
      </c>
      <c r="C62" s="75">
        <f>C63+C66+C67+C70</f>
        <v>0</v>
      </c>
      <c r="D62" s="75">
        <f>D63+D66+D67+D70</f>
        <v>0</v>
      </c>
      <c r="E62" s="75">
        <f>E63+E66+E67+E70</f>
        <v>0</v>
      </c>
      <c r="F62" s="75">
        <f t="shared" si="1"/>
        <v>0</v>
      </c>
    </row>
    <row r="63" spans="1:6" x14ac:dyDescent="0.2">
      <c r="A63" s="92"/>
      <c r="B63" s="93" t="s">
        <v>102</v>
      </c>
      <c r="C63" s="94"/>
      <c r="D63" s="44"/>
      <c r="E63" s="44"/>
      <c r="F63" s="75">
        <f t="shared" si="1"/>
        <v>0</v>
      </c>
    </row>
    <row r="64" spans="1:6" ht="37.5" x14ac:dyDescent="0.2">
      <c r="A64" s="92"/>
      <c r="B64" s="124" t="s">
        <v>209</v>
      </c>
      <c r="C64" s="94"/>
      <c r="D64" s="44"/>
      <c r="E64" s="44"/>
      <c r="F64" s="75">
        <f t="shared" si="1"/>
        <v>0</v>
      </c>
    </row>
    <row r="65" spans="1:6" ht="37.5" x14ac:dyDescent="0.2">
      <c r="A65" s="92"/>
      <c r="B65" s="124" t="s">
        <v>210</v>
      </c>
      <c r="C65" s="94"/>
      <c r="D65" s="44"/>
      <c r="E65" s="44"/>
      <c r="F65" s="75">
        <f t="shared" si="1"/>
        <v>0</v>
      </c>
    </row>
    <row r="66" spans="1:6" x14ac:dyDescent="0.2">
      <c r="A66" s="86"/>
      <c r="B66" s="124" t="s">
        <v>105</v>
      </c>
      <c r="C66" s="94"/>
      <c r="D66" s="44"/>
      <c r="E66" s="44"/>
      <c r="F66" s="75">
        <f t="shared" si="1"/>
        <v>0</v>
      </c>
    </row>
    <row r="67" spans="1:6" x14ac:dyDescent="0.2">
      <c r="A67" s="86"/>
      <c r="B67" s="124" t="s">
        <v>125</v>
      </c>
      <c r="C67" s="94"/>
      <c r="D67" s="44"/>
      <c r="E67" s="44"/>
      <c r="F67" s="75">
        <f t="shared" si="1"/>
        <v>0</v>
      </c>
    </row>
    <row r="68" spans="1:6" ht="37.5" x14ac:dyDescent="0.2">
      <c r="A68" s="86"/>
      <c r="B68" s="124" t="s">
        <v>107</v>
      </c>
      <c r="C68" s="94"/>
      <c r="D68" s="44"/>
      <c r="E68" s="44"/>
      <c r="F68" s="75">
        <f t="shared" si="1"/>
        <v>0</v>
      </c>
    </row>
    <row r="69" spans="1:6" ht="37.5" x14ac:dyDescent="0.2">
      <c r="A69" s="86"/>
      <c r="B69" s="124" t="s">
        <v>108</v>
      </c>
      <c r="C69" s="94"/>
      <c r="D69" s="44"/>
      <c r="E69" s="44"/>
      <c r="F69" s="75">
        <f t="shared" si="1"/>
        <v>0</v>
      </c>
    </row>
    <row r="70" spans="1:6" x14ac:dyDescent="0.2">
      <c r="A70" s="86"/>
      <c r="B70" s="124" t="s">
        <v>17</v>
      </c>
      <c r="C70" s="94"/>
      <c r="D70" s="44"/>
      <c r="E70" s="44"/>
      <c r="F70" s="75">
        <f t="shared" si="1"/>
        <v>0</v>
      </c>
    </row>
    <row r="71" spans="1:6" x14ac:dyDescent="0.3">
      <c r="A71" s="1"/>
      <c r="B71" s="130"/>
      <c r="C71" s="2"/>
      <c r="D71" s="44"/>
      <c r="E71" s="44"/>
      <c r="F71" s="75">
        <f t="shared" si="1"/>
        <v>0</v>
      </c>
    </row>
    <row r="72" spans="1:6" ht="19.5" x14ac:dyDescent="0.2">
      <c r="A72" s="84"/>
      <c r="B72" s="270" t="s">
        <v>109</v>
      </c>
      <c r="C72" s="75">
        <f>C50+C62</f>
        <v>134751</v>
      </c>
      <c r="D72" s="75">
        <f>D50+D62</f>
        <v>0</v>
      </c>
      <c r="E72" s="75">
        <f>E50+E62</f>
        <v>0</v>
      </c>
      <c r="F72" s="75">
        <f t="shared" si="1"/>
        <v>134751</v>
      </c>
    </row>
    <row r="73" spans="1:6" ht="19.5" x14ac:dyDescent="0.2">
      <c r="A73" s="84"/>
      <c r="B73" s="270"/>
      <c r="C73" s="271"/>
      <c r="D73" s="44"/>
      <c r="E73" s="44"/>
      <c r="F73" s="75">
        <f t="shared" si="1"/>
        <v>0</v>
      </c>
    </row>
    <row r="74" spans="1:6" x14ac:dyDescent="0.2">
      <c r="A74" s="84" t="s">
        <v>53</v>
      </c>
      <c r="B74" s="264" t="s">
        <v>13</v>
      </c>
      <c r="C74" s="75">
        <f>C75+C76</f>
        <v>0</v>
      </c>
      <c r="D74" s="44"/>
      <c r="E74" s="44"/>
      <c r="F74" s="75">
        <f t="shared" si="1"/>
        <v>0</v>
      </c>
    </row>
    <row r="75" spans="1:6" x14ac:dyDescent="0.2">
      <c r="A75" s="92"/>
      <c r="B75" s="265" t="s">
        <v>231</v>
      </c>
      <c r="C75" s="75"/>
      <c r="D75" s="44"/>
      <c r="E75" s="44"/>
      <c r="F75" s="75">
        <f t="shared" si="1"/>
        <v>0</v>
      </c>
    </row>
    <row r="76" spans="1:6" ht="37.5" x14ac:dyDescent="0.2">
      <c r="A76" s="86"/>
      <c r="B76" s="265" t="s">
        <v>88</v>
      </c>
      <c r="C76" s="99"/>
      <c r="D76" s="44"/>
      <c r="E76" s="44"/>
      <c r="F76" s="75">
        <f t="shared" si="1"/>
        <v>0</v>
      </c>
    </row>
    <row r="77" spans="1:6" x14ac:dyDescent="0.2">
      <c r="A77" s="100"/>
      <c r="B77" s="128" t="s">
        <v>111</v>
      </c>
      <c r="C77" s="75">
        <f>C50+C62+C74</f>
        <v>134751</v>
      </c>
      <c r="D77" s="75">
        <f>D50+D62+D74</f>
        <v>0</v>
      </c>
      <c r="E77" s="75">
        <f>E50+E62+E74</f>
        <v>0</v>
      </c>
      <c r="F77" s="75">
        <f t="shared" si="1"/>
        <v>134751</v>
      </c>
    </row>
    <row r="78" spans="1:6" x14ac:dyDescent="0.2">
      <c r="A78" s="102"/>
      <c r="B78" s="272"/>
      <c r="C78" s="25"/>
      <c r="D78" s="44"/>
      <c r="E78" s="44"/>
      <c r="F78" s="75">
        <f t="shared" si="1"/>
        <v>0</v>
      </c>
    </row>
    <row r="79" spans="1:6" x14ac:dyDescent="0.2">
      <c r="A79" s="104"/>
      <c r="B79" s="105" t="s">
        <v>113</v>
      </c>
      <c r="C79" s="273">
        <v>31.5</v>
      </c>
      <c r="D79" s="273"/>
      <c r="E79" s="273">
        <v>-1</v>
      </c>
      <c r="F79" s="274">
        <f t="shared" si="1"/>
        <v>30.5</v>
      </c>
    </row>
    <row r="80" spans="1:6" x14ac:dyDescent="0.2">
      <c r="A80" s="104"/>
      <c r="B80" s="105" t="s">
        <v>114</v>
      </c>
      <c r="C80" s="273">
        <v>0</v>
      </c>
      <c r="D80" s="273"/>
      <c r="E80" s="273"/>
      <c r="F80" s="75">
        <f t="shared" si="1"/>
        <v>0</v>
      </c>
    </row>
    <row r="85" spans="2:3" x14ac:dyDescent="0.2">
      <c r="B85" s="269"/>
    </row>
    <row r="86" spans="2:3" x14ac:dyDescent="0.2">
      <c r="B86" s="269"/>
    </row>
    <row r="88" spans="2:3" x14ac:dyDescent="0.2">
      <c r="C88" s="286"/>
    </row>
    <row r="90" spans="2:3" x14ac:dyDescent="0.2">
      <c r="B90" s="287"/>
      <c r="C90" s="288"/>
    </row>
  </sheetData>
  <sheetProtection selectLockedCells="1" selectUnlockedCells="1"/>
  <mergeCells count="2">
    <mergeCell ref="C6:F6"/>
    <mergeCell ref="C48:F48"/>
  </mergeCells>
  <pageMargins left="0.75" right="0.75" top="1" bottom="1" header="0.51180555555555551" footer="0.51180555555555551"/>
  <pageSetup paperSize="9" scale="48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BreakPreview" zoomScale="50" zoomScaleNormal="70" zoomScaleSheetLayoutView="50" workbookViewId="0">
      <selection activeCell="C1" sqref="C1"/>
    </sheetView>
  </sheetViews>
  <sheetFormatPr defaultRowHeight="18.75" x14ac:dyDescent="0.2"/>
  <cols>
    <col min="1" max="1" width="10.42578125" style="238" customWidth="1"/>
    <col min="2" max="2" width="61.7109375" style="238" customWidth="1"/>
    <col min="3" max="3" width="21.42578125" style="238" customWidth="1"/>
    <col min="4" max="4" width="23.140625" style="238" customWidth="1"/>
    <col min="5" max="5" width="21.7109375" style="238" customWidth="1"/>
    <col min="6" max="6" width="13.7109375" style="238" customWidth="1"/>
    <col min="7" max="16384" width="9.140625" style="238"/>
  </cols>
  <sheetData>
    <row r="1" spans="1:7" s="239" customFormat="1" ht="21" customHeight="1" x14ac:dyDescent="0.2">
      <c r="A1" s="240"/>
      <c r="B1" s="281"/>
      <c r="C1" s="241" t="s">
        <v>371</v>
      </c>
    </row>
    <row r="2" spans="1:7" s="242" customFormat="1" ht="25.5" customHeight="1" x14ac:dyDescent="0.2">
      <c r="A2" s="243"/>
      <c r="B2" s="244" t="s">
        <v>234</v>
      </c>
      <c r="C2" s="282" t="s">
        <v>237</v>
      </c>
    </row>
    <row r="3" spans="1:7" s="242" customFormat="1" x14ac:dyDescent="0.2">
      <c r="A3" s="246"/>
      <c r="B3" s="244" t="s">
        <v>238</v>
      </c>
      <c r="C3" s="283"/>
    </row>
    <row r="4" spans="1:7" s="242" customFormat="1" ht="15.95" customHeight="1" x14ac:dyDescent="0.35">
      <c r="A4" s="248"/>
      <c r="B4" s="248"/>
      <c r="C4" s="249" t="s">
        <v>138</v>
      </c>
    </row>
    <row r="5" spans="1:7" ht="37.5" x14ac:dyDescent="0.2">
      <c r="A5" s="243"/>
      <c r="B5" s="250" t="s">
        <v>200</v>
      </c>
      <c r="C5" s="250" t="s">
        <v>201</v>
      </c>
    </row>
    <row r="6" spans="1:7" s="251" customFormat="1" ht="30" customHeight="1" x14ac:dyDescent="0.2">
      <c r="A6" s="243"/>
      <c r="B6" s="243"/>
      <c r="C6" s="419" t="s">
        <v>292</v>
      </c>
      <c r="D6" s="419"/>
      <c r="E6" s="419"/>
      <c r="F6" s="419"/>
    </row>
    <row r="7" spans="1:7" s="251" customFormat="1" ht="105.6" customHeight="1" x14ac:dyDescent="0.3">
      <c r="A7" s="253"/>
      <c r="B7" s="253" t="s">
        <v>202</v>
      </c>
      <c r="C7" s="66" t="s">
        <v>35</v>
      </c>
      <c r="D7" s="67" t="s">
        <v>36</v>
      </c>
      <c r="E7" s="67" t="s">
        <v>37</v>
      </c>
      <c r="F7" s="67" t="s">
        <v>38</v>
      </c>
      <c r="G7" s="252"/>
    </row>
    <row r="8" spans="1:7" s="252" customFormat="1" x14ac:dyDescent="0.2">
      <c r="A8" s="243" t="s">
        <v>39</v>
      </c>
      <c r="B8" s="26" t="s">
        <v>40</v>
      </c>
      <c r="C8" s="75">
        <f>C9+C10+C11+C12+C13+C14</f>
        <v>0</v>
      </c>
      <c r="D8" s="75">
        <f>D9+D10+D11+D12+D13+D14</f>
        <v>0</v>
      </c>
      <c r="E8" s="75">
        <f>E9+E10+E11+E12+E13+E14</f>
        <v>0</v>
      </c>
      <c r="F8" s="75">
        <f t="shared" ref="F8:F46" si="0">C8+D8+E8</f>
        <v>0</v>
      </c>
    </row>
    <row r="9" spans="1:7" s="252" customFormat="1" ht="37.5" x14ac:dyDescent="0.2">
      <c r="A9" s="71"/>
      <c r="B9" s="25" t="s">
        <v>41</v>
      </c>
      <c r="C9" s="75"/>
      <c r="D9" s="254"/>
      <c r="E9" s="254"/>
      <c r="F9" s="75">
        <f t="shared" si="0"/>
        <v>0</v>
      </c>
    </row>
    <row r="10" spans="1:7" s="252" customFormat="1" ht="37.5" x14ac:dyDescent="0.2">
      <c r="A10" s="79"/>
      <c r="B10" s="25" t="s">
        <v>42</v>
      </c>
      <c r="C10" s="94"/>
      <c r="D10" s="254"/>
      <c r="E10" s="254"/>
      <c r="F10" s="75">
        <f t="shared" si="0"/>
        <v>0</v>
      </c>
    </row>
    <row r="11" spans="1:7" s="252" customFormat="1" ht="37.5" x14ac:dyDescent="0.2">
      <c r="A11" s="79"/>
      <c r="B11" s="25" t="s">
        <v>43</v>
      </c>
      <c r="C11" s="94"/>
      <c r="D11" s="254"/>
      <c r="E11" s="254"/>
      <c r="F11" s="75">
        <f t="shared" si="0"/>
        <v>0</v>
      </c>
    </row>
    <row r="12" spans="1:7" s="252" customFormat="1" ht="37.5" x14ac:dyDescent="0.2">
      <c r="A12" s="79"/>
      <c r="B12" s="25" t="s">
        <v>44</v>
      </c>
      <c r="C12" s="94"/>
      <c r="D12" s="254"/>
      <c r="E12" s="254"/>
      <c r="F12" s="75">
        <f t="shared" si="0"/>
        <v>0</v>
      </c>
    </row>
    <row r="13" spans="1:7" s="252" customFormat="1" x14ac:dyDescent="0.2">
      <c r="A13" s="79"/>
      <c r="B13" s="25" t="s">
        <v>115</v>
      </c>
      <c r="C13" s="94"/>
      <c r="D13" s="254"/>
      <c r="E13" s="254"/>
      <c r="F13" s="75">
        <f t="shared" si="0"/>
        <v>0</v>
      </c>
    </row>
    <row r="14" spans="1:7" s="252" customFormat="1" x14ac:dyDescent="0.2">
      <c r="A14" s="79"/>
      <c r="B14" s="25" t="s">
        <v>46</v>
      </c>
      <c r="C14" s="94"/>
      <c r="D14" s="254"/>
      <c r="E14" s="254"/>
      <c r="F14" s="75">
        <f t="shared" si="0"/>
        <v>0</v>
      </c>
    </row>
    <row r="15" spans="1:7" ht="37.5" x14ac:dyDescent="0.2">
      <c r="A15" s="79" t="s">
        <v>47</v>
      </c>
      <c r="B15" s="26" t="s">
        <v>48</v>
      </c>
      <c r="C15" s="94">
        <f>C16+C17+C18+C19</f>
        <v>0</v>
      </c>
      <c r="D15" s="94">
        <f>D16+D17+D18+D19</f>
        <v>0</v>
      </c>
      <c r="E15" s="94">
        <f>E16+E17+E18+E19</f>
        <v>0</v>
      </c>
      <c r="F15" s="75">
        <f t="shared" si="0"/>
        <v>0</v>
      </c>
    </row>
    <row r="16" spans="1:7" ht="37.5" x14ac:dyDescent="0.2">
      <c r="A16" s="71"/>
      <c r="B16" s="25" t="s">
        <v>49</v>
      </c>
      <c r="C16" s="75"/>
      <c r="D16" s="44"/>
      <c r="E16" s="44"/>
      <c r="F16" s="75">
        <f t="shared" si="0"/>
        <v>0</v>
      </c>
    </row>
    <row r="17" spans="1:7" s="252" customFormat="1" ht="37.5" x14ac:dyDescent="0.2">
      <c r="A17" s="79"/>
      <c r="B17" s="25" t="s">
        <v>133</v>
      </c>
      <c r="C17" s="94"/>
      <c r="D17" s="254"/>
      <c r="E17" s="254"/>
      <c r="F17" s="75">
        <f t="shared" si="0"/>
        <v>0</v>
      </c>
    </row>
    <row r="18" spans="1:7" ht="37.5" x14ac:dyDescent="0.2">
      <c r="A18" s="79"/>
      <c r="B18" s="72" t="s">
        <v>309</v>
      </c>
      <c r="C18" s="94"/>
      <c r="D18" s="44"/>
      <c r="E18" s="44"/>
      <c r="F18" s="75">
        <f t="shared" si="0"/>
        <v>0</v>
      </c>
    </row>
    <row r="19" spans="1:7" ht="37.5" x14ac:dyDescent="0.2">
      <c r="A19" s="79"/>
      <c r="B19" s="25" t="s">
        <v>52</v>
      </c>
      <c r="C19" s="94"/>
      <c r="D19" s="44"/>
      <c r="E19" s="44"/>
      <c r="F19" s="75">
        <f t="shared" si="0"/>
        <v>0</v>
      </c>
    </row>
    <row r="20" spans="1:7" ht="37.5" x14ac:dyDescent="0.2">
      <c r="A20" s="79" t="s">
        <v>53</v>
      </c>
      <c r="B20" s="114" t="s">
        <v>54</v>
      </c>
      <c r="C20" s="94">
        <f>C21</f>
        <v>0</v>
      </c>
      <c r="D20" s="94">
        <f>D21</f>
        <v>0</v>
      </c>
      <c r="E20" s="94">
        <f>E21</f>
        <v>0</v>
      </c>
      <c r="F20" s="75">
        <f t="shared" si="0"/>
        <v>0</v>
      </c>
    </row>
    <row r="21" spans="1:7" ht="37.5" x14ac:dyDescent="0.2">
      <c r="A21" s="79"/>
      <c r="B21" s="255" t="s">
        <v>226</v>
      </c>
      <c r="C21" s="94"/>
      <c r="D21" s="44"/>
      <c r="E21" s="44"/>
      <c r="F21" s="75">
        <f t="shared" si="0"/>
        <v>0</v>
      </c>
    </row>
    <row r="22" spans="1:7" x14ac:dyDescent="0.2">
      <c r="A22" s="76" t="s">
        <v>56</v>
      </c>
      <c r="B22" s="114" t="s">
        <v>57</v>
      </c>
      <c r="C22" s="94">
        <f>C23+C24+C25+C26</f>
        <v>0</v>
      </c>
      <c r="D22" s="94">
        <f>D23+D24+D25+D26</f>
        <v>0</v>
      </c>
      <c r="E22" s="94">
        <f>E23+E24+E25+E26</f>
        <v>0</v>
      </c>
      <c r="F22" s="75">
        <f t="shared" si="0"/>
        <v>0</v>
      </c>
    </row>
    <row r="23" spans="1:7" s="252" customFormat="1" ht="37.5" x14ac:dyDescent="0.2">
      <c r="A23" s="79"/>
      <c r="B23" s="22" t="s">
        <v>58</v>
      </c>
      <c r="C23" s="94"/>
      <c r="D23" s="44"/>
      <c r="E23" s="44"/>
      <c r="F23" s="75">
        <f t="shared" si="0"/>
        <v>0</v>
      </c>
      <c r="G23" s="238"/>
    </row>
    <row r="24" spans="1:7" s="252" customFormat="1" x14ac:dyDescent="0.2">
      <c r="A24" s="81"/>
      <c r="B24" s="22" t="s">
        <v>59</v>
      </c>
      <c r="C24" s="94"/>
      <c r="D24" s="44"/>
      <c r="E24" s="44"/>
      <c r="F24" s="75">
        <f t="shared" si="0"/>
        <v>0</v>
      </c>
      <c r="G24" s="238"/>
    </row>
    <row r="25" spans="1:7" s="252" customFormat="1" x14ac:dyDescent="0.2">
      <c r="A25" s="79"/>
      <c r="B25" s="22" t="s">
        <v>60</v>
      </c>
      <c r="C25" s="99"/>
      <c r="D25" s="267"/>
      <c r="E25" s="267"/>
      <c r="F25" s="75">
        <f t="shared" si="0"/>
        <v>0</v>
      </c>
      <c r="G25" s="251"/>
    </row>
    <row r="26" spans="1:7" s="252" customFormat="1" ht="93.75" x14ac:dyDescent="0.2">
      <c r="A26" s="71"/>
      <c r="B26" s="22" t="s">
        <v>61</v>
      </c>
      <c r="C26" s="75"/>
      <c r="D26" s="254"/>
      <c r="E26" s="254"/>
      <c r="F26" s="75">
        <f t="shared" si="0"/>
        <v>0</v>
      </c>
    </row>
    <row r="27" spans="1:7" x14ac:dyDescent="0.2">
      <c r="A27" s="76" t="s">
        <v>62</v>
      </c>
      <c r="B27" s="257" t="s">
        <v>63</v>
      </c>
      <c r="C27" s="99">
        <f>C28+C29+C30+C31+C32</f>
        <v>0</v>
      </c>
      <c r="D27" s="99">
        <f>D28+D29+D30+D31+D32</f>
        <v>0</v>
      </c>
      <c r="E27" s="94">
        <f>E28+E29+E30+E31+E32</f>
        <v>0</v>
      </c>
      <c r="F27" s="75">
        <f t="shared" si="0"/>
        <v>0</v>
      </c>
    </row>
    <row r="28" spans="1:7" ht="56.25" x14ac:dyDescent="0.2">
      <c r="A28" s="79"/>
      <c r="B28" s="25" t="s">
        <v>64</v>
      </c>
      <c r="C28" s="94"/>
      <c r="D28" s="44"/>
      <c r="E28" s="44"/>
      <c r="F28" s="75">
        <f t="shared" si="0"/>
        <v>0</v>
      </c>
    </row>
    <row r="29" spans="1:7" x14ac:dyDescent="0.2">
      <c r="A29" s="79"/>
      <c r="B29" s="25" t="s">
        <v>65</v>
      </c>
      <c r="C29" s="94"/>
      <c r="D29" s="44"/>
      <c r="E29" s="44"/>
      <c r="F29" s="75">
        <f t="shared" si="0"/>
        <v>0</v>
      </c>
    </row>
    <row r="30" spans="1:7" x14ac:dyDescent="0.2">
      <c r="A30" s="79"/>
      <c r="B30" s="25" t="s">
        <v>66</v>
      </c>
      <c r="C30" s="94"/>
      <c r="D30" s="44"/>
      <c r="E30" s="44"/>
      <c r="F30" s="75">
        <f t="shared" si="0"/>
        <v>0</v>
      </c>
    </row>
    <row r="31" spans="1:7" s="251" customFormat="1" ht="16.5" customHeight="1" x14ac:dyDescent="0.2">
      <c r="A31" s="79"/>
      <c r="B31" s="25" t="s">
        <v>67</v>
      </c>
      <c r="C31" s="94"/>
      <c r="D31" s="44"/>
      <c r="E31" s="44"/>
      <c r="F31" s="75">
        <f t="shared" si="0"/>
        <v>0</v>
      </c>
      <c r="G31" s="238"/>
    </row>
    <row r="32" spans="1:7" s="252" customFormat="1" x14ac:dyDescent="0.2">
      <c r="A32" s="79"/>
      <c r="B32" s="25" t="s">
        <v>68</v>
      </c>
      <c r="C32" s="94"/>
      <c r="D32" s="44"/>
      <c r="E32" s="44"/>
      <c r="F32" s="75">
        <f t="shared" si="0"/>
        <v>0</v>
      </c>
      <c r="G32" s="238"/>
    </row>
    <row r="33" spans="1:7" x14ac:dyDescent="0.2">
      <c r="A33" s="76" t="s">
        <v>69</v>
      </c>
      <c r="B33" s="114" t="s">
        <v>70</v>
      </c>
      <c r="C33" s="94">
        <f>C34+C35</f>
        <v>0</v>
      </c>
      <c r="D33" s="94">
        <f>D34+D35</f>
        <v>0</v>
      </c>
      <c r="E33" s="94">
        <f>E34+E35</f>
        <v>0</v>
      </c>
      <c r="F33" s="75">
        <f t="shared" si="0"/>
        <v>0</v>
      </c>
    </row>
    <row r="34" spans="1:7" x14ac:dyDescent="0.2">
      <c r="A34" s="81"/>
      <c r="B34" s="25" t="s">
        <v>71</v>
      </c>
      <c r="C34" s="94"/>
      <c r="D34" s="44"/>
      <c r="E34" s="44"/>
      <c r="F34" s="75">
        <f t="shared" si="0"/>
        <v>0</v>
      </c>
    </row>
    <row r="35" spans="1:7" x14ac:dyDescent="0.2">
      <c r="A35" s="84"/>
      <c r="B35" s="25" t="s">
        <v>135</v>
      </c>
      <c r="C35" s="75"/>
      <c r="D35" s="44"/>
      <c r="E35" s="44"/>
      <c r="F35" s="75">
        <f t="shared" si="0"/>
        <v>0</v>
      </c>
    </row>
    <row r="36" spans="1:7" x14ac:dyDescent="0.2">
      <c r="A36" s="258" t="s">
        <v>72</v>
      </c>
      <c r="B36" s="114" t="s">
        <v>73</v>
      </c>
      <c r="C36" s="74">
        <f>C37</f>
        <v>0</v>
      </c>
      <c r="D36" s="74">
        <f>D37</f>
        <v>0</v>
      </c>
      <c r="E36" s="74">
        <f>E37</f>
        <v>0</v>
      </c>
      <c r="F36" s="75">
        <f t="shared" si="0"/>
        <v>0</v>
      </c>
      <c r="G36" s="251"/>
    </row>
    <row r="37" spans="1:7" x14ac:dyDescent="0.2">
      <c r="A37" s="86"/>
      <c r="B37" s="25" t="s">
        <v>204</v>
      </c>
      <c r="C37" s="94"/>
      <c r="D37" s="254"/>
      <c r="E37" s="254"/>
      <c r="F37" s="75">
        <f t="shared" si="0"/>
        <v>0</v>
      </c>
      <c r="G37" s="252"/>
    </row>
    <row r="38" spans="1:7" x14ac:dyDescent="0.2">
      <c r="A38" s="258" t="s">
        <v>75</v>
      </c>
      <c r="B38" s="114" t="s">
        <v>76</v>
      </c>
      <c r="C38" s="94">
        <f>C39+C40</f>
        <v>0</v>
      </c>
      <c r="D38" s="94">
        <f>D39+D40</f>
        <v>0</v>
      </c>
      <c r="E38" s="94">
        <f>E39+E40</f>
        <v>0</v>
      </c>
      <c r="F38" s="75">
        <f t="shared" si="0"/>
        <v>0</v>
      </c>
    </row>
    <row r="39" spans="1:7" s="252" customFormat="1" ht="56.25" x14ac:dyDescent="0.2">
      <c r="A39" s="86"/>
      <c r="B39" s="22" t="s">
        <v>227</v>
      </c>
      <c r="C39" s="94"/>
      <c r="D39" s="44"/>
      <c r="E39" s="44"/>
      <c r="F39" s="75">
        <f t="shared" si="0"/>
        <v>0</v>
      </c>
      <c r="G39" s="238"/>
    </row>
    <row r="40" spans="1:7" x14ac:dyDescent="0.2">
      <c r="A40" s="86"/>
      <c r="B40" s="22" t="s">
        <v>228</v>
      </c>
      <c r="C40" s="94"/>
      <c r="D40" s="44"/>
      <c r="E40" s="44"/>
      <c r="F40" s="75">
        <f t="shared" si="0"/>
        <v>0</v>
      </c>
    </row>
    <row r="41" spans="1:7" x14ac:dyDescent="0.2">
      <c r="A41" s="86"/>
      <c r="B41" s="114" t="s">
        <v>79</v>
      </c>
      <c r="C41" s="94">
        <f>C8+C15+C20+C22+C27+C33+C36+C38</f>
        <v>0</v>
      </c>
      <c r="D41" s="94">
        <f>D8+D15+D20+D22+D27+D33+D36+D38</f>
        <v>0</v>
      </c>
      <c r="E41" s="94">
        <f>E8+E15+E20+E22+E27+E33+E36+E38</f>
        <v>0</v>
      </c>
      <c r="F41" s="75">
        <f t="shared" si="0"/>
        <v>0</v>
      </c>
    </row>
    <row r="42" spans="1:7" x14ac:dyDescent="0.2">
      <c r="A42" s="258" t="s">
        <v>80</v>
      </c>
      <c r="B42" s="114" t="s">
        <v>229</v>
      </c>
      <c r="C42" s="75">
        <f>C77-C41-C43</f>
        <v>78932</v>
      </c>
      <c r="D42" s="75">
        <f>D77-D41-D43</f>
        <v>-961</v>
      </c>
      <c r="E42" s="75">
        <f>E77-E41</f>
        <v>0</v>
      </c>
      <c r="F42" s="75">
        <f t="shared" si="0"/>
        <v>77971</v>
      </c>
    </row>
    <row r="43" spans="1:7" ht="37.5" x14ac:dyDescent="0.2">
      <c r="A43" s="258" t="s">
        <v>82</v>
      </c>
      <c r="B43" s="114" t="s">
        <v>83</v>
      </c>
      <c r="C43" s="94"/>
      <c r="D43" s="44">
        <v>1072</v>
      </c>
      <c r="E43" s="44"/>
      <c r="F43" s="75">
        <f t="shared" si="0"/>
        <v>1072</v>
      </c>
    </row>
    <row r="44" spans="1:7" ht="37.5" x14ac:dyDescent="0.2">
      <c r="A44" s="258" t="s">
        <v>84</v>
      </c>
      <c r="B44" s="114" t="s">
        <v>85</v>
      </c>
      <c r="C44" s="94"/>
      <c r="D44" s="44"/>
      <c r="E44" s="44"/>
      <c r="F44" s="75">
        <f t="shared" si="0"/>
        <v>0</v>
      </c>
    </row>
    <row r="45" spans="1:7" x14ac:dyDescent="0.2">
      <c r="A45" s="86"/>
      <c r="B45" s="114" t="s">
        <v>86</v>
      </c>
      <c r="C45" s="99">
        <f>C42+C43+C44</f>
        <v>78932</v>
      </c>
      <c r="D45" s="99">
        <f>D42+D43+D44</f>
        <v>111</v>
      </c>
      <c r="E45" s="99">
        <f>E42+E43+E44</f>
        <v>0</v>
      </c>
      <c r="F45" s="75">
        <f t="shared" si="0"/>
        <v>79043</v>
      </c>
    </row>
    <row r="46" spans="1:7" x14ac:dyDescent="0.2">
      <c r="A46" s="86"/>
      <c r="B46" s="26" t="s">
        <v>89</v>
      </c>
      <c r="C46" s="99">
        <f>C41+C45</f>
        <v>78932</v>
      </c>
      <c r="D46" s="99">
        <f>D41+D45</f>
        <v>111</v>
      </c>
      <c r="E46" s="99">
        <f>E41+E45</f>
        <v>0</v>
      </c>
      <c r="F46" s="75">
        <f t="shared" si="0"/>
        <v>79043</v>
      </c>
    </row>
    <row r="47" spans="1:7" ht="14.25" customHeight="1" x14ac:dyDescent="0.2">
      <c r="A47" s="260"/>
      <c r="B47" s="261"/>
      <c r="C47" s="262"/>
      <c r="D47" s="251"/>
      <c r="E47" s="251"/>
      <c r="F47" s="251"/>
    </row>
    <row r="48" spans="1:7" ht="20.25" customHeight="1" x14ac:dyDescent="0.2">
      <c r="A48" s="102"/>
      <c r="B48" s="102"/>
      <c r="C48" s="419" t="s">
        <v>292</v>
      </c>
      <c r="D48" s="419"/>
      <c r="E48" s="419"/>
      <c r="F48" s="419"/>
    </row>
    <row r="49" spans="1:6" ht="105.6" customHeight="1" x14ac:dyDescent="0.3">
      <c r="A49" s="263"/>
      <c r="B49" s="263" t="s">
        <v>208</v>
      </c>
      <c r="C49" s="66" t="s">
        <v>35</v>
      </c>
      <c r="D49" s="67" t="s">
        <v>36</v>
      </c>
      <c r="E49" s="67" t="s">
        <v>37</v>
      </c>
      <c r="F49" s="67" t="s">
        <v>38</v>
      </c>
    </row>
    <row r="50" spans="1:6" x14ac:dyDescent="0.2">
      <c r="A50" s="84" t="s">
        <v>39</v>
      </c>
      <c r="B50" s="264" t="s">
        <v>91</v>
      </c>
      <c r="C50" s="75">
        <f>C51+C52+C53+C56+C57</f>
        <v>78932</v>
      </c>
      <c r="D50" s="75">
        <f>D51+D52+D53+D56+D57</f>
        <v>111</v>
      </c>
      <c r="E50" s="75">
        <f>E51+E52+E53+E56+E57</f>
        <v>0</v>
      </c>
      <c r="F50" s="75">
        <f t="shared" ref="F50:F80" si="1">C50+D50+E50</f>
        <v>79043</v>
      </c>
    </row>
    <row r="51" spans="1:6" x14ac:dyDescent="0.2">
      <c r="A51" s="92"/>
      <c r="B51" s="265" t="s">
        <v>92</v>
      </c>
      <c r="C51" s="284">
        <v>62867</v>
      </c>
      <c r="D51" s="94"/>
      <c r="E51" s="44"/>
      <c r="F51" s="75">
        <f t="shared" si="1"/>
        <v>62867</v>
      </c>
    </row>
    <row r="52" spans="1:6" ht="37.5" x14ac:dyDescent="0.2">
      <c r="A52" s="86"/>
      <c r="B52" s="124" t="s">
        <v>93</v>
      </c>
      <c r="C52" s="284">
        <v>10019</v>
      </c>
      <c r="D52" s="94"/>
      <c r="E52" s="44"/>
      <c r="F52" s="75">
        <f t="shared" si="1"/>
        <v>10019</v>
      </c>
    </row>
    <row r="53" spans="1:6" x14ac:dyDescent="0.2">
      <c r="A53" s="86"/>
      <c r="B53" s="124" t="s">
        <v>94</v>
      </c>
      <c r="C53" s="284">
        <v>6046</v>
      </c>
      <c r="D53" s="94">
        <v>111</v>
      </c>
      <c r="E53" s="44"/>
      <c r="F53" s="75">
        <f t="shared" si="1"/>
        <v>6157</v>
      </c>
    </row>
    <row r="54" spans="1:6" ht="37.5" x14ac:dyDescent="0.2">
      <c r="A54" s="86"/>
      <c r="B54" s="124" t="s">
        <v>230</v>
      </c>
      <c r="C54" s="94"/>
      <c r="D54" s="44"/>
      <c r="E54" s="44"/>
      <c r="F54" s="75">
        <f t="shared" si="1"/>
        <v>0</v>
      </c>
    </row>
    <row r="55" spans="1:6" x14ac:dyDescent="0.2">
      <c r="A55" s="86"/>
      <c r="B55" s="124" t="s">
        <v>96</v>
      </c>
      <c r="C55" s="94"/>
      <c r="D55" s="44"/>
      <c r="E55" s="44"/>
      <c r="F55" s="75">
        <f t="shared" si="1"/>
        <v>0</v>
      </c>
    </row>
    <row r="56" spans="1:6" x14ac:dyDescent="0.2">
      <c r="A56" s="86"/>
      <c r="B56" s="124" t="s">
        <v>97</v>
      </c>
      <c r="C56" s="94"/>
      <c r="D56" s="44"/>
      <c r="E56" s="44"/>
      <c r="F56" s="75">
        <f t="shared" si="1"/>
        <v>0</v>
      </c>
    </row>
    <row r="57" spans="1:6" x14ac:dyDescent="0.2">
      <c r="A57" s="86"/>
      <c r="B57" s="124" t="s">
        <v>12</v>
      </c>
      <c r="C57" s="94">
        <f>SUM(C58:C61)</f>
        <v>0</v>
      </c>
      <c r="D57" s="44"/>
      <c r="E57" s="44"/>
      <c r="F57" s="75">
        <f t="shared" si="1"/>
        <v>0</v>
      </c>
    </row>
    <row r="58" spans="1:6" x14ac:dyDescent="0.2">
      <c r="A58" s="86"/>
      <c r="B58" s="124" t="s">
        <v>98</v>
      </c>
      <c r="C58" s="94"/>
      <c r="D58" s="44"/>
      <c r="E58" s="44"/>
      <c r="F58" s="75">
        <f t="shared" si="1"/>
        <v>0</v>
      </c>
    </row>
    <row r="59" spans="1:6" ht="37.5" x14ac:dyDescent="0.2">
      <c r="A59" s="86"/>
      <c r="B59" s="124" t="s">
        <v>99</v>
      </c>
      <c r="C59" s="94"/>
      <c r="D59" s="44"/>
      <c r="E59" s="44"/>
      <c r="F59" s="75">
        <f t="shared" si="1"/>
        <v>0</v>
      </c>
    </row>
    <row r="60" spans="1:6" ht="37.5" x14ac:dyDescent="0.2">
      <c r="A60" s="86"/>
      <c r="B60" s="124" t="s">
        <v>100</v>
      </c>
      <c r="C60" s="94"/>
      <c r="D60" s="44"/>
      <c r="E60" s="44"/>
      <c r="F60" s="75">
        <f t="shared" si="1"/>
        <v>0</v>
      </c>
    </row>
    <row r="61" spans="1:6" x14ac:dyDescent="0.3">
      <c r="A61" s="86"/>
      <c r="B61" s="266"/>
      <c r="C61" s="94"/>
      <c r="D61" s="44"/>
      <c r="E61" s="44"/>
      <c r="F61" s="75">
        <f t="shared" si="1"/>
        <v>0</v>
      </c>
    </row>
    <row r="62" spans="1:6" x14ac:dyDescent="0.2">
      <c r="A62" s="84" t="s">
        <v>47</v>
      </c>
      <c r="B62" s="264" t="s">
        <v>101</v>
      </c>
      <c r="C62" s="75">
        <f>C63+C66+C67+C70</f>
        <v>0</v>
      </c>
      <c r="D62" s="75">
        <f>D63+D66+D67+D70</f>
        <v>0</v>
      </c>
      <c r="E62" s="75">
        <f>E63+E66+E67+E70</f>
        <v>0</v>
      </c>
      <c r="F62" s="75">
        <f t="shared" si="1"/>
        <v>0</v>
      </c>
    </row>
    <row r="63" spans="1:6" x14ac:dyDescent="0.2">
      <c r="A63" s="92"/>
      <c r="B63" s="93" t="s">
        <v>102</v>
      </c>
      <c r="C63" s="94"/>
      <c r="D63" s="44"/>
      <c r="E63" s="44"/>
      <c r="F63" s="75">
        <f t="shared" si="1"/>
        <v>0</v>
      </c>
    </row>
    <row r="64" spans="1:6" ht="37.5" x14ac:dyDescent="0.2">
      <c r="A64" s="92"/>
      <c r="B64" s="124" t="s">
        <v>209</v>
      </c>
      <c r="C64" s="94"/>
      <c r="D64" s="44"/>
      <c r="E64" s="44"/>
      <c r="F64" s="75">
        <f t="shared" si="1"/>
        <v>0</v>
      </c>
    </row>
    <row r="65" spans="1:6" ht="37.5" x14ac:dyDescent="0.2">
      <c r="A65" s="92"/>
      <c r="B65" s="124" t="s">
        <v>210</v>
      </c>
      <c r="C65" s="94"/>
      <c r="D65" s="44"/>
      <c r="E65" s="44"/>
      <c r="F65" s="75">
        <f t="shared" si="1"/>
        <v>0</v>
      </c>
    </row>
    <row r="66" spans="1:6" x14ac:dyDescent="0.2">
      <c r="A66" s="86"/>
      <c r="B66" s="124" t="s">
        <v>105</v>
      </c>
      <c r="C66" s="94"/>
      <c r="D66" s="44"/>
      <c r="E66" s="44"/>
      <c r="F66" s="75">
        <f t="shared" si="1"/>
        <v>0</v>
      </c>
    </row>
    <row r="67" spans="1:6" x14ac:dyDescent="0.2">
      <c r="A67" s="86"/>
      <c r="B67" s="124" t="s">
        <v>125</v>
      </c>
      <c r="C67" s="94"/>
      <c r="D67" s="44"/>
      <c r="E67" s="44"/>
      <c r="F67" s="75">
        <f t="shared" si="1"/>
        <v>0</v>
      </c>
    </row>
    <row r="68" spans="1:6" ht="37.5" x14ac:dyDescent="0.2">
      <c r="A68" s="86"/>
      <c r="B68" s="124" t="s">
        <v>107</v>
      </c>
      <c r="C68" s="94"/>
      <c r="D68" s="44"/>
      <c r="E68" s="44"/>
      <c r="F68" s="75">
        <f t="shared" si="1"/>
        <v>0</v>
      </c>
    </row>
    <row r="69" spans="1:6" ht="37.5" x14ac:dyDescent="0.2">
      <c r="A69" s="86"/>
      <c r="B69" s="124" t="s">
        <v>108</v>
      </c>
      <c r="C69" s="94"/>
      <c r="D69" s="44"/>
      <c r="E69" s="44"/>
      <c r="F69" s="75">
        <f t="shared" si="1"/>
        <v>0</v>
      </c>
    </row>
    <row r="70" spans="1:6" x14ac:dyDescent="0.2">
      <c r="A70" s="86"/>
      <c r="B70" s="124" t="s">
        <v>17</v>
      </c>
      <c r="C70" s="94"/>
      <c r="D70" s="44"/>
      <c r="E70" s="44"/>
      <c r="F70" s="75">
        <f t="shared" si="1"/>
        <v>0</v>
      </c>
    </row>
    <row r="71" spans="1:6" x14ac:dyDescent="0.3">
      <c r="A71" s="1"/>
      <c r="B71" s="130"/>
      <c r="C71" s="2"/>
      <c r="D71" s="44"/>
      <c r="E71" s="44"/>
      <c r="F71" s="75">
        <f t="shared" si="1"/>
        <v>0</v>
      </c>
    </row>
    <row r="72" spans="1:6" ht="19.5" x14ac:dyDescent="0.2">
      <c r="A72" s="84"/>
      <c r="B72" s="270" t="s">
        <v>109</v>
      </c>
      <c r="C72" s="75">
        <f>C50+C62</f>
        <v>78932</v>
      </c>
      <c r="D72" s="75">
        <f>D50+D62</f>
        <v>111</v>
      </c>
      <c r="E72" s="75">
        <f>E50+E62</f>
        <v>0</v>
      </c>
      <c r="F72" s="75">
        <f t="shared" si="1"/>
        <v>79043</v>
      </c>
    </row>
    <row r="73" spans="1:6" ht="19.5" x14ac:dyDescent="0.2">
      <c r="A73" s="84"/>
      <c r="B73" s="270"/>
      <c r="C73" s="271"/>
      <c r="D73" s="44"/>
      <c r="E73" s="44"/>
      <c r="F73" s="75">
        <f t="shared" si="1"/>
        <v>0</v>
      </c>
    </row>
    <row r="74" spans="1:6" x14ac:dyDescent="0.2">
      <c r="A74" s="84" t="s">
        <v>53</v>
      </c>
      <c r="B74" s="264" t="s">
        <v>13</v>
      </c>
      <c r="C74" s="75">
        <f>C75+C76</f>
        <v>0</v>
      </c>
      <c r="D74" s="44"/>
      <c r="E74" s="44"/>
      <c r="F74" s="75">
        <f t="shared" si="1"/>
        <v>0</v>
      </c>
    </row>
    <row r="75" spans="1:6" x14ac:dyDescent="0.2">
      <c r="A75" s="92"/>
      <c r="B75" s="265" t="s">
        <v>231</v>
      </c>
      <c r="C75" s="75"/>
      <c r="D75" s="44"/>
      <c r="E75" s="44"/>
      <c r="F75" s="75">
        <f t="shared" si="1"/>
        <v>0</v>
      </c>
    </row>
    <row r="76" spans="1:6" ht="37.5" x14ac:dyDescent="0.2">
      <c r="A76" s="86"/>
      <c r="B76" s="265" t="s">
        <v>88</v>
      </c>
      <c r="C76" s="99"/>
      <c r="D76" s="44"/>
      <c r="E76" s="44"/>
      <c r="F76" s="75">
        <f t="shared" si="1"/>
        <v>0</v>
      </c>
    </row>
    <row r="77" spans="1:6" x14ac:dyDescent="0.2">
      <c r="A77" s="100"/>
      <c r="B77" s="128" t="s">
        <v>111</v>
      </c>
      <c r="C77" s="75">
        <f>C50+C62+C74</f>
        <v>78932</v>
      </c>
      <c r="D77" s="75">
        <f>D50+D62+D74</f>
        <v>111</v>
      </c>
      <c r="E77" s="75">
        <f>E50+E62+E74</f>
        <v>0</v>
      </c>
      <c r="F77" s="75">
        <f t="shared" si="1"/>
        <v>79043</v>
      </c>
    </row>
    <row r="78" spans="1:6" x14ac:dyDescent="0.2">
      <c r="A78" s="102"/>
      <c r="B78" s="272"/>
      <c r="C78" s="25"/>
      <c r="D78" s="44"/>
      <c r="E78" s="44"/>
      <c r="F78" s="75">
        <f t="shared" si="1"/>
        <v>0</v>
      </c>
    </row>
    <row r="79" spans="1:6" x14ac:dyDescent="0.2">
      <c r="A79" s="104"/>
      <c r="B79" s="105" t="s">
        <v>113</v>
      </c>
      <c r="C79" s="273">
        <v>17.5</v>
      </c>
      <c r="D79" s="273"/>
      <c r="E79" s="273"/>
      <c r="F79" s="274">
        <f t="shared" si="1"/>
        <v>17.5</v>
      </c>
    </row>
    <row r="80" spans="1:6" x14ac:dyDescent="0.2">
      <c r="A80" s="104"/>
      <c r="B80" s="105" t="s">
        <v>114</v>
      </c>
      <c r="C80" s="273">
        <v>0</v>
      </c>
      <c r="D80" s="273"/>
      <c r="E80" s="273"/>
      <c r="F80" s="274">
        <f t="shared" si="1"/>
        <v>0</v>
      </c>
    </row>
    <row r="83" spans="1:3" x14ac:dyDescent="0.2">
      <c r="A83" s="275"/>
      <c r="B83" s="276" t="s">
        <v>212</v>
      </c>
      <c r="C83" s="275" t="s">
        <v>31</v>
      </c>
    </row>
    <row r="84" spans="1:3" x14ac:dyDescent="0.2">
      <c r="A84" s="275" t="s">
        <v>213</v>
      </c>
      <c r="B84" s="276"/>
      <c r="C84" s="275"/>
    </row>
    <row r="85" spans="1:3" x14ac:dyDescent="0.2">
      <c r="A85" s="275">
        <v>2</v>
      </c>
      <c r="B85" s="275" t="s">
        <v>239</v>
      </c>
      <c r="C85" s="275">
        <v>240</v>
      </c>
    </row>
    <row r="86" spans="1:3" x14ac:dyDescent="0.2">
      <c r="A86" s="275"/>
      <c r="B86" s="275" t="s">
        <v>240</v>
      </c>
      <c r="C86" s="277">
        <f>C85*0.305</f>
        <v>73.2</v>
      </c>
    </row>
    <row r="87" spans="1:3" x14ac:dyDescent="0.2">
      <c r="A87" s="275"/>
      <c r="B87" s="275"/>
      <c r="C87" s="275"/>
    </row>
    <row r="88" spans="1:3" x14ac:dyDescent="0.2">
      <c r="A88" s="275"/>
      <c r="B88" s="279" t="s">
        <v>194</v>
      </c>
      <c r="C88" s="280">
        <f>SUM(C85:C87)</f>
        <v>313.2</v>
      </c>
    </row>
  </sheetData>
  <sheetProtection selectLockedCells="1" selectUnlockedCells="1"/>
  <mergeCells count="2">
    <mergeCell ref="C6:F6"/>
    <mergeCell ref="C48:F48"/>
  </mergeCells>
  <pageMargins left="0.75" right="0.75" top="1" bottom="1" header="0.51180555555555551" footer="0.51180555555555551"/>
  <pageSetup paperSize="9" scale="48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view="pageBreakPreview" zoomScale="50" zoomScaleNormal="60" zoomScaleSheetLayoutView="50" workbookViewId="0">
      <selection activeCell="C1" sqref="C1"/>
    </sheetView>
  </sheetViews>
  <sheetFormatPr defaultRowHeight="18.75" x14ac:dyDescent="0.2"/>
  <cols>
    <col min="1" max="1" width="9.42578125" style="238" customWidth="1"/>
    <col min="2" max="2" width="61.7109375" style="238" customWidth="1"/>
    <col min="3" max="3" width="21.42578125" style="238" customWidth="1"/>
    <col min="4" max="4" width="22.140625" style="238" customWidth="1"/>
    <col min="5" max="5" width="23.5703125" style="238" customWidth="1"/>
    <col min="6" max="6" width="18.28515625" style="238" customWidth="1"/>
    <col min="7" max="16384" width="9.140625" style="238"/>
  </cols>
  <sheetData>
    <row r="1" spans="1:7" s="239" customFormat="1" ht="21" customHeight="1" x14ac:dyDescent="0.2">
      <c r="A1" s="240"/>
      <c r="B1" s="281"/>
      <c r="C1" s="241" t="s">
        <v>372</v>
      </c>
    </row>
    <row r="2" spans="1:7" s="242" customFormat="1" ht="25.5" customHeight="1" x14ac:dyDescent="0.2">
      <c r="A2" s="243"/>
      <c r="B2" s="244" t="s">
        <v>234</v>
      </c>
      <c r="C2" s="282" t="s">
        <v>241</v>
      </c>
    </row>
    <row r="3" spans="1:7" s="242" customFormat="1" x14ac:dyDescent="0.2">
      <c r="A3" s="246"/>
      <c r="B3" s="244" t="s">
        <v>26</v>
      </c>
      <c r="C3" s="283"/>
    </row>
    <row r="4" spans="1:7" s="242" customFormat="1" ht="15.95" customHeight="1" x14ac:dyDescent="0.35">
      <c r="A4" s="248"/>
      <c r="B4" s="248"/>
      <c r="C4" s="249" t="s">
        <v>138</v>
      </c>
    </row>
    <row r="5" spans="1:7" ht="37.5" x14ac:dyDescent="0.2">
      <c r="A5" s="243"/>
      <c r="B5" s="250" t="s">
        <v>200</v>
      </c>
      <c r="C5" s="250" t="s">
        <v>201</v>
      </c>
    </row>
    <row r="6" spans="1:7" s="251" customFormat="1" ht="29.25" customHeight="1" x14ac:dyDescent="0.2">
      <c r="A6" s="243"/>
      <c r="B6" s="243"/>
      <c r="C6" s="419" t="s">
        <v>292</v>
      </c>
      <c r="D6" s="419"/>
      <c r="E6" s="419"/>
      <c r="F6" s="419"/>
      <c r="G6" s="252"/>
    </row>
    <row r="7" spans="1:7" s="251" customFormat="1" ht="56.25" x14ac:dyDescent="0.3">
      <c r="A7" s="253"/>
      <c r="B7" s="253" t="s">
        <v>202</v>
      </c>
      <c r="C7" s="66" t="s">
        <v>35</v>
      </c>
      <c r="D7" s="67" t="s">
        <v>36</v>
      </c>
      <c r="E7" s="67" t="s">
        <v>37</v>
      </c>
      <c r="F7" s="67" t="s">
        <v>38</v>
      </c>
      <c r="G7" s="252"/>
    </row>
    <row r="8" spans="1:7" s="252" customFormat="1" x14ac:dyDescent="0.2">
      <c r="A8" s="243" t="s">
        <v>39</v>
      </c>
      <c r="B8" s="26" t="s">
        <v>40</v>
      </c>
      <c r="C8" s="75">
        <f>C9+C10+C11+C12+C13+C14</f>
        <v>0</v>
      </c>
      <c r="D8" s="75">
        <f>D9+D10+D11+D12+D13+D14</f>
        <v>0</v>
      </c>
      <c r="E8" s="75">
        <f>E9+E10+E11+E12+E13+E14</f>
        <v>0</v>
      </c>
      <c r="F8" s="75">
        <f t="shared" ref="F8:F46" si="0">C8+D8+E8</f>
        <v>0</v>
      </c>
    </row>
    <row r="9" spans="1:7" s="252" customFormat="1" ht="37.5" x14ac:dyDescent="0.2">
      <c r="A9" s="71"/>
      <c r="B9" s="25" t="s">
        <v>41</v>
      </c>
      <c r="C9" s="75"/>
      <c r="D9" s="254"/>
      <c r="E9" s="254"/>
      <c r="F9" s="75">
        <f t="shared" si="0"/>
        <v>0</v>
      </c>
    </row>
    <row r="10" spans="1:7" s="252" customFormat="1" ht="37.5" x14ac:dyDescent="0.2">
      <c r="A10" s="79"/>
      <c r="B10" s="25" t="s">
        <v>42</v>
      </c>
      <c r="C10" s="94"/>
      <c r="D10" s="254"/>
      <c r="E10" s="254"/>
      <c r="F10" s="75">
        <f t="shared" si="0"/>
        <v>0</v>
      </c>
    </row>
    <row r="11" spans="1:7" s="252" customFormat="1" ht="37.5" x14ac:dyDescent="0.2">
      <c r="A11" s="79"/>
      <c r="B11" s="25" t="s">
        <v>43</v>
      </c>
      <c r="C11" s="94"/>
      <c r="D11" s="254"/>
      <c r="E11" s="254"/>
      <c r="F11" s="75">
        <f t="shared" si="0"/>
        <v>0</v>
      </c>
    </row>
    <row r="12" spans="1:7" s="252" customFormat="1" ht="37.5" x14ac:dyDescent="0.2">
      <c r="A12" s="79"/>
      <c r="B12" s="25" t="s">
        <v>44</v>
      </c>
      <c r="C12" s="94"/>
      <c r="D12" s="254"/>
      <c r="E12" s="254"/>
      <c r="F12" s="75">
        <f t="shared" si="0"/>
        <v>0</v>
      </c>
    </row>
    <row r="13" spans="1:7" s="252" customFormat="1" x14ac:dyDescent="0.2">
      <c r="A13" s="79"/>
      <c r="B13" s="25" t="s">
        <v>115</v>
      </c>
      <c r="C13" s="94"/>
      <c r="D13" s="254"/>
      <c r="E13" s="254"/>
      <c r="F13" s="75">
        <f t="shared" si="0"/>
        <v>0</v>
      </c>
    </row>
    <row r="14" spans="1:7" s="252" customFormat="1" x14ac:dyDescent="0.2">
      <c r="A14" s="79"/>
      <c r="B14" s="25" t="s">
        <v>46</v>
      </c>
      <c r="C14" s="94"/>
      <c r="D14" s="44"/>
      <c r="E14" s="44"/>
      <c r="F14" s="75">
        <f t="shared" si="0"/>
        <v>0</v>
      </c>
      <c r="G14" s="238"/>
    </row>
    <row r="15" spans="1:7" ht="37.5" x14ac:dyDescent="0.2">
      <c r="A15" s="79" t="s">
        <v>47</v>
      </c>
      <c r="B15" s="26" t="s">
        <v>48</v>
      </c>
      <c r="C15" s="94">
        <f>C16+C17+C18+C19</f>
        <v>0</v>
      </c>
      <c r="D15" s="94">
        <f>D16+D17+D18+D19</f>
        <v>0</v>
      </c>
      <c r="E15" s="94">
        <f>E16+E17+E18+E19</f>
        <v>0</v>
      </c>
      <c r="F15" s="75">
        <f t="shared" si="0"/>
        <v>0</v>
      </c>
    </row>
    <row r="16" spans="1:7" ht="37.5" x14ac:dyDescent="0.2">
      <c r="A16" s="71"/>
      <c r="B16" s="25" t="s">
        <v>49</v>
      </c>
      <c r="C16" s="75"/>
      <c r="D16" s="254"/>
      <c r="E16" s="254"/>
      <c r="F16" s="75">
        <f t="shared" si="0"/>
        <v>0</v>
      </c>
      <c r="G16" s="252"/>
    </row>
    <row r="17" spans="1:8" s="252" customFormat="1" ht="37.5" x14ac:dyDescent="0.2">
      <c r="A17" s="79"/>
      <c r="B17" s="25" t="s">
        <v>133</v>
      </c>
      <c r="C17" s="94"/>
      <c r="D17" s="44"/>
      <c r="E17" s="44"/>
      <c r="F17" s="75">
        <f t="shared" si="0"/>
        <v>0</v>
      </c>
      <c r="G17" s="238"/>
    </row>
    <row r="18" spans="1:8" ht="37.5" x14ac:dyDescent="0.2">
      <c r="A18" s="79"/>
      <c r="B18" s="72" t="s">
        <v>309</v>
      </c>
      <c r="C18" s="94"/>
      <c r="D18" s="44"/>
      <c r="E18" s="44"/>
      <c r="F18" s="75">
        <f t="shared" si="0"/>
        <v>0</v>
      </c>
    </row>
    <row r="19" spans="1:8" ht="37.5" x14ac:dyDescent="0.2">
      <c r="A19" s="79"/>
      <c r="B19" s="25" t="s">
        <v>52</v>
      </c>
      <c r="C19" s="94"/>
      <c r="D19" s="254"/>
      <c r="E19" s="254"/>
      <c r="F19" s="75">
        <f t="shared" si="0"/>
        <v>0</v>
      </c>
    </row>
    <row r="20" spans="1:8" ht="37.5" x14ac:dyDescent="0.2">
      <c r="A20" s="79" t="s">
        <v>53</v>
      </c>
      <c r="B20" s="114" t="s">
        <v>54</v>
      </c>
      <c r="C20" s="94">
        <f>C21</f>
        <v>0</v>
      </c>
      <c r="D20" s="94">
        <f>D21</f>
        <v>0</v>
      </c>
      <c r="E20" s="94">
        <f>E21</f>
        <v>0</v>
      </c>
      <c r="F20" s="75">
        <f t="shared" si="0"/>
        <v>0</v>
      </c>
      <c r="G20" s="252"/>
      <c r="H20" s="252"/>
    </row>
    <row r="21" spans="1:8" ht="37.5" x14ac:dyDescent="0.2">
      <c r="A21" s="79"/>
      <c r="B21" s="255" t="s">
        <v>226</v>
      </c>
      <c r="C21" s="94"/>
      <c r="D21" s="44"/>
      <c r="E21" s="44"/>
      <c r="F21" s="75">
        <f t="shared" si="0"/>
        <v>0</v>
      </c>
    </row>
    <row r="22" spans="1:8" x14ac:dyDescent="0.2">
      <c r="A22" s="76" t="s">
        <v>56</v>
      </c>
      <c r="B22" s="114" t="s">
        <v>57</v>
      </c>
      <c r="C22" s="94">
        <f>C23+C24+C25+C26</f>
        <v>0</v>
      </c>
      <c r="D22" s="94">
        <f>D23+D24+D25+D26</f>
        <v>0</v>
      </c>
      <c r="E22" s="94">
        <f>E23+E24+E25+E26</f>
        <v>0</v>
      </c>
      <c r="F22" s="75">
        <f t="shared" si="0"/>
        <v>0</v>
      </c>
    </row>
    <row r="23" spans="1:8" s="252" customFormat="1" ht="37.5" x14ac:dyDescent="0.2">
      <c r="A23" s="79"/>
      <c r="B23" s="22" t="s">
        <v>58</v>
      </c>
      <c r="C23" s="94"/>
      <c r="D23" s="44"/>
      <c r="E23" s="44"/>
      <c r="F23" s="75">
        <f t="shared" si="0"/>
        <v>0</v>
      </c>
      <c r="G23" s="238"/>
      <c r="H23" s="238"/>
    </row>
    <row r="24" spans="1:8" s="252" customFormat="1" x14ac:dyDescent="0.2">
      <c r="A24" s="81"/>
      <c r="B24" s="22" t="s">
        <v>59</v>
      </c>
      <c r="C24" s="94"/>
      <c r="D24" s="44"/>
      <c r="E24" s="44"/>
      <c r="F24" s="75">
        <f t="shared" si="0"/>
        <v>0</v>
      </c>
      <c r="G24" s="238"/>
      <c r="H24" s="238"/>
    </row>
    <row r="25" spans="1:8" s="252" customFormat="1" x14ac:dyDescent="0.2">
      <c r="A25" s="79"/>
      <c r="B25" s="22" t="s">
        <v>60</v>
      </c>
      <c r="C25" s="99"/>
      <c r="D25" s="44"/>
      <c r="E25" s="44"/>
      <c r="F25" s="75">
        <f t="shared" si="0"/>
        <v>0</v>
      </c>
      <c r="G25" s="238"/>
      <c r="H25" s="238"/>
    </row>
    <row r="26" spans="1:8" s="252" customFormat="1" ht="93.75" x14ac:dyDescent="0.2">
      <c r="A26" s="71"/>
      <c r="B26" s="22" t="s">
        <v>61</v>
      </c>
      <c r="C26" s="75"/>
      <c r="D26" s="44"/>
      <c r="E26" s="44"/>
      <c r="F26" s="75">
        <f t="shared" si="0"/>
        <v>0</v>
      </c>
      <c r="G26" s="238"/>
      <c r="H26" s="238"/>
    </row>
    <row r="27" spans="1:8" x14ac:dyDescent="0.2">
      <c r="A27" s="76" t="s">
        <v>62</v>
      </c>
      <c r="B27" s="257" t="s">
        <v>63</v>
      </c>
      <c r="C27" s="99">
        <f>C28+C29+C30+C31+C32</f>
        <v>2468</v>
      </c>
      <c r="D27" s="99">
        <f>D28+D29+D30+D31+D32</f>
        <v>0</v>
      </c>
      <c r="E27" s="99">
        <f>E28+E29+E30+E31+E32</f>
        <v>0</v>
      </c>
      <c r="F27" s="75">
        <f t="shared" si="0"/>
        <v>2468</v>
      </c>
      <c r="G27" s="252"/>
      <c r="H27" s="252"/>
    </row>
    <row r="28" spans="1:8" ht="56.25" x14ac:dyDescent="0.2">
      <c r="A28" s="79"/>
      <c r="B28" s="25" t="s">
        <v>64</v>
      </c>
      <c r="C28" s="313">
        <v>2468</v>
      </c>
      <c r="D28" s="44"/>
      <c r="E28" s="44"/>
      <c r="F28" s="75">
        <f t="shared" si="0"/>
        <v>2468</v>
      </c>
    </row>
    <row r="29" spans="1:8" x14ac:dyDescent="0.2">
      <c r="A29" s="79"/>
      <c r="B29" s="25" t="s">
        <v>65</v>
      </c>
      <c r="C29" s="94"/>
      <c r="D29" s="44"/>
      <c r="E29" s="44"/>
      <c r="F29" s="75">
        <f t="shared" si="0"/>
        <v>0</v>
      </c>
    </row>
    <row r="30" spans="1:8" x14ac:dyDescent="0.2">
      <c r="A30" s="79"/>
      <c r="B30" s="25" t="s">
        <v>66</v>
      </c>
      <c r="C30" s="94"/>
      <c r="D30" s="44"/>
      <c r="E30" s="44"/>
      <c r="F30" s="75">
        <f t="shared" si="0"/>
        <v>0</v>
      </c>
    </row>
    <row r="31" spans="1:8" s="251" customFormat="1" x14ac:dyDescent="0.2">
      <c r="A31" s="79"/>
      <c r="B31" s="25" t="s">
        <v>67</v>
      </c>
      <c r="C31" s="94"/>
      <c r="D31" s="44"/>
      <c r="E31" s="44"/>
      <c r="F31" s="75">
        <f t="shared" si="0"/>
        <v>0</v>
      </c>
      <c r="G31" s="238"/>
      <c r="H31" s="238"/>
    </row>
    <row r="32" spans="1:8" s="252" customFormat="1" x14ac:dyDescent="0.2">
      <c r="A32" s="79"/>
      <c r="B32" s="25" t="s">
        <v>68</v>
      </c>
      <c r="C32" s="94"/>
      <c r="D32" s="44"/>
      <c r="E32" s="44"/>
      <c r="F32" s="75">
        <f t="shared" si="0"/>
        <v>0</v>
      </c>
      <c r="G32" s="238"/>
      <c r="H32" s="238"/>
    </row>
    <row r="33" spans="1:8" x14ac:dyDescent="0.2">
      <c r="A33" s="76" t="s">
        <v>69</v>
      </c>
      <c r="B33" s="114" t="s">
        <v>70</v>
      </c>
      <c r="C33" s="94">
        <f>C34+C35</f>
        <v>0</v>
      </c>
      <c r="D33" s="94">
        <f>D34+D35</f>
        <v>0</v>
      </c>
      <c r="E33" s="94">
        <f>E34+E35</f>
        <v>0</v>
      </c>
      <c r="F33" s="75">
        <f t="shared" si="0"/>
        <v>0</v>
      </c>
    </row>
    <row r="34" spans="1:8" x14ac:dyDescent="0.2">
      <c r="A34" s="81"/>
      <c r="B34" s="25" t="s">
        <v>71</v>
      </c>
      <c r="C34" s="94"/>
      <c r="D34" s="44"/>
      <c r="E34" s="44"/>
      <c r="F34" s="75">
        <f t="shared" si="0"/>
        <v>0</v>
      </c>
    </row>
    <row r="35" spans="1:8" x14ac:dyDescent="0.2">
      <c r="A35" s="84"/>
      <c r="B35" s="25" t="s">
        <v>135</v>
      </c>
      <c r="C35" s="75"/>
      <c r="D35" s="254"/>
      <c r="E35" s="254"/>
      <c r="F35" s="75">
        <f t="shared" si="0"/>
        <v>0</v>
      </c>
      <c r="G35" s="252"/>
      <c r="H35" s="252"/>
    </row>
    <row r="36" spans="1:8" x14ac:dyDescent="0.2">
      <c r="A36" s="258" t="s">
        <v>72</v>
      </c>
      <c r="B36" s="114" t="s">
        <v>73</v>
      </c>
      <c r="C36" s="74">
        <f>C37</f>
        <v>0</v>
      </c>
      <c r="D36" s="44"/>
      <c r="E36" s="44"/>
      <c r="F36" s="75">
        <f t="shared" si="0"/>
        <v>0</v>
      </c>
    </row>
    <row r="37" spans="1:8" x14ac:dyDescent="0.2">
      <c r="A37" s="86"/>
      <c r="B37" s="25" t="s">
        <v>204</v>
      </c>
      <c r="C37" s="94"/>
      <c r="D37" s="44"/>
      <c r="E37" s="44"/>
      <c r="F37" s="75">
        <f t="shared" si="0"/>
        <v>0</v>
      </c>
    </row>
    <row r="38" spans="1:8" x14ac:dyDescent="0.2">
      <c r="A38" s="258" t="s">
        <v>75</v>
      </c>
      <c r="B38" s="114" t="s">
        <v>76</v>
      </c>
      <c r="C38" s="94">
        <f>C39+C40</f>
        <v>0</v>
      </c>
      <c r="D38" s="44"/>
      <c r="E38" s="44"/>
      <c r="F38" s="75">
        <f t="shared" si="0"/>
        <v>0</v>
      </c>
    </row>
    <row r="39" spans="1:8" s="252" customFormat="1" ht="56.25" x14ac:dyDescent="0.2">
      <c r="A39" s="86"/>
      <c r="B39" s="22" t="s">
        <v>227</v>
      </c>
      <c r="C39" s="94"/>
      <c r="D39" s="44"/>
      <c r="E39" s="44"/>
      <c r="F39" s="75">
        <f t="shared" si="0"/>
        <v>0</v>
      </c>
      <c r="G39" s="238"/>
      <c r="H39" s="238"/>
    </row>
    <row r="40" spans="1:8" x14ac:dyDescent="0.2">
      <c r="A40" s="86"/>
      <c r="B40" s="22" t="s">
        <v>228</v>
      </c>
      <c r="C40" s="94"/>
      <c r="D40" s="44"/>
      <c r="E40" s="44"/>
      <c r="F40" s="75">
        <f t="shared" si="0"/>
        <v>0</v>
      </c>
    </row>
    <row r="41" spans="1:8" ht="36.75" customHeight="1" x14ac:dyDescent="0.2">
      <c r="A41" s="86"/>
      <c r="B41" s="114" t="s">
        <v>79</v>
      </c>
      <c r="C41" s="99">
        <f>C8+C15+C20+C22+C27+C33+C36+C38</f>
        <v>2468</v>
      </c>
      <c r="D41" s="99">
        <f>D8+D15+D20+D22+D27+D33+D36+D38</f>
        <v>0</v>
      </c>
      <c r="E41" s="99">
        <f>E8+E15+E20+E22+E27+E33+E36+E38</f>
        <v>0</v>
      </c>
      <c r="F41" s="75">
        <f t="shared" si="0"/>
        <v>2468</v>
      </c>
    </row>
    <row r="42" spans="1:8" x14ac:dyDescent="0.2">
      <c r="A42" s="258" t="s">
        <v>80</v>
      </c>
      <c r="B42" s="114" t="s">
        <v>229</v>
      </c>
      <c r="C42" s="75">
        <f>C77-C41-C43</f>
        <v>44135</v>
      </c>
      <c r="D42" s="75">
        <f>D77-D41-D43</f>
        <v>-520</v>
      </c>
      <c r="E42" s="75">
        <f>E77-E41</f>
        <v>6690</v>
      </c>
      <c r="F42" s="75">
        <f t="shared" si="0"/>
        <v>50305</v>
      </c>
      <c r="G42" s="252"/>
      <c r="H42" s="252"/>
    </row>
    <row r="43" spans="1:8" ht="37.5" x14ac:dyDescent="0.2">
      <c r="A43" s="258" t="s">
        <v>82</v>
      </c>
      <c r="B43" s="114" t="s">
        <v>83</v>
      </c>
      <c r="C43" s="94"/>
      <c r="D43" s="44">
        <v>625</v>
      </c>
      <c r="E43" s="44"/>
      <c r="F43" s="75">
        <f t="shared" si="0"/>
        <v>625</v>
      </c>
    </row>
    <row r="44" spans="1:8" ht="37.5" x14ac:dyDescent="0.2">
      <c r="A44" s="258" t="s">
        <v>84</v>
      </c>
      <c r="B44" s="114" t="s">
        <v>85</v>
      </c>
      <c r="C44" s="94"/>
      <c r="D44" s="44"/>
      <c r="E44" s="44"/>
      <c r="F44" s="75">
        <f t="shared" si="0"/>
        <v>0</v>
      </c>
    </row>
    <row r="45" spans="1:8" x14ac:dyDescent="0.2">
      <c r="A45" s="86"/>
      <c r="B45" s="114" t="s">
        <v>86</v>
      </c>
      <c r="C45" s="99">
        <f>C42+C43+C44</f>
        <v>44135</v>
      </c>
      <c r="D45" s="99">
        <f>D42+D43+D44</f>
        <v>105</v>
      </c>
      <c r="E45" s="99">
        <f>E42+E43+E44</f>
        <v>6690</v>
      </c>
      <c r="F45" s="75">
        <f t="shared" si="0"/>
        <v>50930</v>
      </c>
    </row>
    <row r="46" spans="1:8" ht="15" customHeight="1" x14ac:dyDescent="0.2">
      <c r="A46" s="86"/>
      <c r="B46" s="26" t="s">
        <v>89</v>
      </c>
      <c r="C46" s="99">
        <f>C41+C45</f>
        <v>46603</v>
      </c>
      <c r="D46" s="99">
        <f>D41+D45</f>
        <v>105</v>
      </c>
      <c r="E46" s="99">
        <f>E41+E45</f>
        <v>6690</v>
      </c>
      <c r="F46" s="75">
        <f t="shared" si="0"/>
        <v>53398</v>
      </c>
    </row>
    <row r="47" spans="1:8" ht="14.25" customHeight="1" x14ac:dyDescent="0.2">
      <c r="A47" s="260"/>
      <c r="B47" s="261"/>
      <c r="C47" s="262"/>
    </row>
    <row r="48" spans="1:8" ht="20.25" customHeight="1" x14ac:dyDescent="0.2">
      <c r="A48" s="102"/>
      <c r="B48" s="102"/>
      <c r="C48" s="419" t="s">
        <v>292</v>
      </c>
      <c r="D48" s="419"/>
      <c r="E48" s="419"/>
      <c r="F48" s="419"/>
    </row>
    <row r="49" spans="1:6" ht="77.650000000000006" customHeight="1" x14ac:dyDescent="0.3">
      <c r="A49" s="263"/>
      <c r="B49" s="263" t="s">
        <v>208</v>
      </c>
      <c r="C49" s="66" t="s">
        <v>35</v>
      </c>
      <c r="D49" s="67" t="s">
        <v>36</v>
      </c>
      <c r="E49" s="67" t="s">
        <v>37</v>
      </c>
      <c r="F49" s="67" t="s">
        <v>38</v>
      </c>
    </row>
    <row r="50" spans="1:6" x14ac:dyDescent="0.2">
      <c r="A50" s="84" t="s">
        <v>39</v>
      </c>
      <c r="B50" s="264" t="s">
        <v>91</v>
      </c>
      <c r="C50" s="75">
        <f>C51+C52+C53+C56+C57</f>
        <v>46603</v>
      </c>
      <c r="D50" s="75">
        <f>D51+D52+D53+D56+D57</f>
        <v>105</v>
      </c>
      <c r="E50" s="75">
        <f>E51+E52+E53+E56+E57</f>
        <v>6690</v>
      </c>
      <c r="F50" s="75">
        <f t="shared" ref="F50:F80" si="1">C50+D50+E50</f>
        <v>53398</v>
      </c>
    </row>
    <row r="51" spans="1:6" x14ac:dyDescent="0.2">
      <c r="A51" s="92"/>
      <c r="B51" s="265" t="s">
        <v>92</v>
      </c>
      <c r="C51" s="313">
        <v>34004</v>
      </c>
      <c r="D51" s="94"/>
      <c r="E51" s="44">
        <f>1869+3927+39</f>
        <v>5835</v>
      </c>
      <c r="F51" s="75">
        <f t="shared" si="1"/>
        <v>39839</v>
      </c>
    </row>
    <row r="52" spans="1:6" ht="37.5" x14ac:dyDescent="0.2">
      <c r="A52" s="86"/>
      <c r="B52" s="124" t="s">
        <v>93</v>
      </c>
      <c r="C52" s="313">
        <v>5770</v>
      </c>
      <c r="D52" s="94"/>
      <c r="E52" s="44">
        <f>290+609+6</f>
        <v>905</v>
      </c>
      <c r="F52" s="75">
        <f t="shared" si="1"/>
        <v>6675</v>
      </c>
    </row>
    <row r="53" spans="1:6" x14ac:dyDescent="0.2">
      <c r="A53" s="86"/>
      <c r="B53" s="124" t="s">
        <v>94</v>
      </c>
      <c r="C53" s="313">
        <v>6829</v>
      </c>
      <c r="D53" s="94">
        <v>105</v>
      </c>
      <c r="E53" s="44">
        <v>-50</v>
      </c>
      <c r="F53" s="75">
        <f t="shared" si="1"/>
        <v>6884</v>
      </c>
    </row>
    <row r="54" spans="1:6" ht="37.5" x14ac:dyDescent="0.2">
      <c r="A54" s="86"/>
      <c r="B54" s="124" t="s">
        <v>230</v>
      </c>
      <c r="C54" s="94"/>
      <c r="D54" s="44"/>
      <c r="E54" s="44"/>
      <c r="F54" s="75">
        <f t="shared" si="1"/>
        <v>0</v>
      </c>
    </row>
    <row r="55" spans="1:6" x14ac:dyDescent="0.2">
      <c r="A55" s="86"/>
      <c r="B55" s="124" t="s">
        <v>96</v>
      </c>
      <c r="C55" s="94"/>
      <c r="D55" s="44"/>
      <c r="E55" s="44"/>
      <c r="F55" s="75">
        <f t="shared" si="1"/>
        <v>0</v>
      </c>
    </row>
    <row r="56" spans="1:6" x14ac:dyDescent="0.2">
      <c r="A56" s="86"/>
      <c r="B56" s="124" t="s">
        <v>97</v>
      </c>
      <c r="C56" s="94"/>
      <c r="D56" s="44"/>
      <c r="E56" s="44"/>
      <c r="F56" s="75">
        <f t="shared" si="1"/>
        <v>0</v>
      </c>
    </row>
    <row r="57" spans="1:6" x14ac:dyDescent="0.2">
      <c r="A57" s="86"/>
      <c r="B57" s="124" t="s">
        <v>12</v>
      </c>
      <c r="C57" s="94">
        <f>SUM(C58:C61)</f>
        <v>0</v>
      </c>
      <c r="D57" s="44"/>
      <c r="E57" s="44"/>
      <c r="F57" s="75">
        <f t="shared" si="1"/>
        <v>0</v>
      </c>
    </row>
    <row r="58" spans="1:6" x14ac:dyDescent="0.2">
      <c r="A58" s="86"/>
      <c r="B58" s="124" t="s">
        <v>98</v>
      </c>
      <c r="C58" s="94"/>
      <c r="D58" s="44"/>
      <c r="E58" s="44"/>
      <c r="F58" s="75">
        <f t="shared" si="1"/>
        <v>0</v>
      </c>
    </row>
    <row r="59" spans="1:6" ht="37.5" x14ac:dyDescent="0.2">
      <c r="A59" s="86"/>
      <c r="B59" s="124" t="s">
        <v>99</v>
      </c>
      <c r="C59" s="94"/>
      <c r="D59" s="44"/>
      <c r="E59" s="44"/>
      <c r="F59" s="75">
        <f t="shared" si="1"/>
        <v>0</v>
      </c>
    </row>
    <row r="60" spans="1:6" ht="37.5" x14ac:dyDescent="0.2">
      <c r="A60" s="86"/>
      <c r="B60" s="124" t="s">
        <v>100</v>
      </c>
      <c r="C60" s="94"/>
      <c r="D60" s="44"/>
      <c r="E60" s="44"/>
      <c r="F60" s="75">
        <f t="shared" si="1"/>
        <v>0</v>
      </c>
    </row>
    <row r="61" spans="1:6" x14ac:dyDescent="0.3">
      <c r="A61" s="86"/>
      <c r="B61" s="266"/>
      <c r="C61" s="94"/>
      <c r="D61" s="44"/>
      <c r="E61" s="44"/>
      <c r="F61" s="75">
        <f t="shared" si="1"/>
        <v>0</v>
      </c>
    </row>
    <row r="62" spans="1:6" x14ac:dyDescent="0.2">
      <c r="A62" s="84" t="s">
        <v>47</v>
      </c>
      <c r="B62" s="264" t="s">
        <v>101</v>
      </c>
      <c r="C62" s="75">
        <f>C63+C66+C67+C70</f>
        <v>0</v>
      </c>
      <c r="D62" s="75">
        <f>D63+D66+D67+D70</f>
        <v>0</v>
      </c>
      <c r="E62" s="75">
        <f>E63+E66+E67+E70</f>
        <v>0</v>
      </c>
      <c r="F62" s="75">
        <f t="shared" si="1"/>
        <v>0</v>
      </c>
    </row>
    <row r="63" spans="1:6" x14ac:dyDescent="0.2">
      <c r="A63" s="92"/>
      <c r="B63" s="93" t="s">
        <v>102</v>
      </c>
      <c r="C63" s="94"/>
      <c r="D63" s="44"/>
      <c r="E63" s="44"/>
      <c r="F63" s="75">
        <f t="shared" si="1"/>
        <v>0</v>
      </c>
    </row>
    <row r="64" spans="1:6" ht="37.5" x14ac:dyDescent="0.2">
      <c r="A64" s="92"/>
      <c r="B64" s="124" t="s">
        <v>209</v>
      </c>
      <c r="C64" s="94"/>
      <c r="D64" s="44"/>
      <c r="E64" s="44"/>
      <c r="F64" s="75">
        <f t="shared" si="1"/>
        <v>0</v>
      </c>
    </row>
    <row r="65" spans="1:6" ht="37.5" x14ac:dyDescent="0.2">
      <c r="A65" s="92"/>
      <c r="B65" s="124" t="s">
        <v>210</v>
      </c>
      <c r="C65" s="94"/>
      <c r="D65" s="44"/>
      <c r="E65" s="44"/>
      <c r="F65" s="75">
        <f t="shared" si="1"/>
        <v>0</v>
      </c>
    </row>
    <row r="66" spans="1:6" x14ac:dyDescent="0.2">
      <c r="A66" s="86"/>
      <c r="B66" s="124" t="s">
        <v>105</v>
      </c>
      <c r="C66" s="94"/>
      <c r="D66" s="44"/>
      <c r="E66" s="44"/>
      <c r="F66" s="75">
        <f t="shared" si="1"/>
        <v>0</v>
      </c>
    </row>
    <row r="67" spans="1:6" x14ac:dyDescent="0.2">
      <c r="A67" s="86"/>
      <c r="B67" s="124" t="s">
        <v>125</v>
      </c>
      <c r="C67" s="94"/>
      <c r="D67" s="44"/>
      <c r="E67" s="44"/>
      <c r="F67" s="75">
        <f t="shared" si="1"/>
        <v>0</v>
      </c>
    </row>
    <row r="68" spans="1:6" ht="37.5" x14ac:dyDescent="0.2">
      <c r="A68" s="86"/>
      <c r="B68" s="124" t="s">
        <v>107</v>
      </c>
      <c r="C68" s="94"/>
      <c r="D68" s="44"/>
      <c r="E68" s="44"/>
      <c r="F68" s="75">
        <f t="shared" si="1"/>
        <v>0</v>
      </c>
    </row>
    <row r="69" spans="1:6" ht="37.5" x14ac:dyDescent="0.2">
      <c r="A69" s="86"/>
      <c r="B69" s="124" t="s">
        <v>108</v>
      </c>
      <c r="C69" s="94"/>
      <c r="D69" s="44"/>
      <c r="E69" s="44"/>
      <c r="F69" s="75">
        <f t="shared" si="1"/>
        <v>0</v>
      </c>
    </row>
    <row r="70" spans="1:6" x14ac:dyDescent="0.2">
      <c r="A70" s="86"/>
      <c r="B70" s="124" t="s">
        <v>17</v>
      </c>
      <c r="C70" s="94"/>
      <c r="D70" s="44"/>
      <c r="E70" s="44"/>
      <c r="F70" s="75">
        <f t="shared" si="1"/>
        <v>0</v>
      </c>
    </row>
    <row r="71" spans="1:6" x14ac:dyDescent="0.3">
      <c r="A71" s="1"/>
      <c r="B71" s="130"/>
      <c r="C71" s="2"/>
      <c r="D71" s="44"/>
      <c r="E71" s="44"/>
      <c r="F71" s="75">
        <f t="shared" si="1"/>
        <v>0</v>
      </c>
    </row>
    <row r="72" spans="1:6" ht="19.5" x14ac:dyDescent="0.2">
      <c r="A72" s="84"/>
      <c r="B72" s="270" t="s">
        <v>109</v>
      </c>
      <c r="C72" s="75">
        <f>C50+C62</f>
        <v>46603</v>
      </c>
      <c r="D72" s="75">
        <f>D50+D62</f>
        <v>105</v>
      </c>
      <c r="E72" s="75">
        <f>E50+E62</f>
        <v>6690</v>
      </c>
      <c r="F72" s="75">
        <f t="shared" si="1"/>
        <v>53398</v>
      </c>
    </row>
    <row r="73" spans="1:6" ht="19.5" x14ac:dyDescent="0.2">
      <c r="A73" s="84"/>
      <c r="B73" s="270"/>
      <c r="C73" s="271"/>
      <c r="D73" s="44"/>
      <c r="E73" s="44"/>
      <c r="F73" s="75">
        <f t="shared" si="1"/>
        <v>0</v>
      </c>
    </row>
    <row r="74" spans="1:6" x14ac:dyDescent="0.2">
      <c r="A74" s="84" t="s">
        <v>53</v>
      </c>
      <c r="B74" s="264" t="s">
        <v>13</v>
      </c>
      <c r="C74" s="75">
        <f>C75+C76</f>
        <v>0</v>
      </c>
      <c r="D74" s="44"/>
      <c r="E74" s="44"/>
      <c r="F74" s="75">
        <f t="shared" si="1"/>
        <v>0</v>
      </c>
    </row>
    <row r="75" spans="1:6" x14ac:dyDescent="0.2">
      <c r="A75" s="92"/>
      <c r="B75" s="265" t="s">
        <v>231</v>
      </c>
      <c r="C75" s="75"/>
      <c r="D75" s="44"/>
      <c r="E75" s="44"/>
      <c r="F75" s="75">
        <f t="shared" si="1"/>
        <v>0</v>
      </c>
    </row>
    <row r="76" spans="1:6" ht="37.5" x14ac:dyDescent="0.2">
      <c r="A76" s="86"/>
      <c r="B76" s="265" t="s">
        <v>88</v>
      </c>
      <c r="C76" s="99"/>
      <c r="D76" s="44"/>
      <c r="E76" s="44"/>
      <c r="F76" s="75">
        <f t="shared" si="1"/>
        <v>0</v>
      </c>
    </row>
    <row r="77" spans="1:6" x14ac:dyDescent="0.2">
      <c r="A77" s="100"/>
      <c r="B77" s="128" t="s">
        <v>111</v>
      </c>
      <c r="C77" s="75">
        <f>C50+C62+C74</f>
        <v>46603</v>
      </c>
      <c r="D77" s="75">
        <f>D50+D62+D74</f>
        <v>105</v>
      </c>
      <c r="E77" s="75">
        <f>E50+E62+E74</f>
        <v>6690</v>
      </c>
      <c r="F77" s="75">
        <f t="shared" si="1"/>
        <v>53398</v>
      </c>
    </row>
    <row r="78" spans="1:6" x14ac:dyDescent="0.2">
      <c r="A78" s="102"/>
      <c r="B78" s="272"/>
      <c r="C78" s="25"/>
      <c r="D78" s="44"/>
      <c r="E78" s="44"/>
      <c r="F78" s="75">
        <f t="shared" si="1"/>
        <v>0</v>
      </c>
    </row>
    <row r="79" spans="1:6" x14ac:dyDescent="0.2">
      <c r="A79" s="104"/>
      <c r="B79" s="105" t="s">
        <v>113</v>
      </c>
      <c r="C79" s="273">
        <v>11</v>
      </c>
      <c r="D79" s="273"/>
      <c r="E79" s="273">
        <v>1</v>
      </c>
      <c r="F79" s="274">
        <f t="shared" si="1"/>
        <v>12</v>
      </c>
    </row>
    <row r="80" spans="1:6" x14ac:dyDescent="0.2">
      <c r="A80" s="104"/>
      <c r="B80" s="105" t="s">
        <v>114</v>
      </c>
      <c r="C80" s="273">
        <v>0</v>
      </c>
      <c r="D80" s="273"/>
      <c r="E80" s="273"/>
      <c r="F80" s="75">
        <f t="shared" si="1"/>
        <v>0</v>
      </c>
    </row>
    <row r="83" spans="1:6" x14ac:dyDescent="0.2">
      <c r="B83" s="269" t="s">
        <v>212</v>
      </c>
      <c r="C83" s="238" t="s">
        <v>31</v>
      </c>
    </row>
    <row r="84" spans="1:6" x14ac:dyDescent="0.2">
      <c r="A84" s="238" t="s">
        <v>213</v>
      </c>
      <c r="B84" s="269"/>
    </row>
    <row r="85" spans="1:6" x14ac:dyDescent="0.2">
      <c r="A85" s="238">
        <v>11</v>
      </c>
      <c r="B85" s="238" t="s">
        <v>242</v>
      </c>
      <c r="C85" s="238">
        <f>11*6000*12/1000</f>
        <v>792</v>
      </c>
    </row>
    <row r="86" spans="1:6" x14ac:dyDescent="0.2">
      <c r="B86" s="238" t="s">
        <v>313</v>
      </c>
      <c r="C86" s="286">
        <f>C85*0.305</f>
        <v>241.56</v>
      </c>
    </row>
    <row r="88" spans="1:6" x14ac:dyDescent="0.2">
      <c r="B88" s="287" t="s">
        <v>194</v>
      </c>
      <c r="C88" s="288">
        <f>SUM(C85:C87)</f>
        <v>1033.56</v>
      </c>
    </row>
    <row r="91" spans="1:6" x14ac:dyDescent="0.2">
      <c r="A91" s="240"/>
      <c r="B91" s="281"/>
      <c r="C91" s="241"/>
      <c r="D91" s="239"/>
      <c r="E91" s="239"/>
      <c r="F91" s="239"/>
    </row>
    <row r="96" spans="1:6" ht="20.25" customHeight="1" x14ac:dyDescent="0.2"/>
    <row r="138" ht="20.25" customHeight="1" x14ac:dyDescent="0.2"/>
  </sheetData>
  <sheetProtection selectLockedCells="1" selectUnlockedCells="1"/>
  <mergeCells count="2">
    <mergeCell ref="C6:F6"/>
    <mergeCell ref="C48:F48"/>
  </mergeCells>
  <pageMargins left="0.75" right="0.75" top="1" bottom="1" header="0.51180555555555551" footer="0.51180555555555551"/>
  <pageSetup paperSize="9" scale="50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zoomScale="50" zoomScaleNormal="52" zoomScaleSheetLayoutView="50" workbookViewId="0">
      <selection activeCell="C1" sqref="C1"/>
    </sheetView>
  </sheetViews>
  <sheetFormatPr defaultRowHeight="18.75" x14ac:dyDescent="0.2"/>
  <cols>
    <col min="1" max="1" width="11.7109375" style="238" customWidth="1"/>
    <col min="2" max="2" width="61.7109375" style="238" customWidth="1"/>
    <col min="3" max="3" width="21.42578125" style="238" customWidth="1"/>
    <col min="4" max="4" width="25.7109375" style="238" customWidth="1"/>
    <col min="5" max="5" width="23.28515625" style="238" customWidth="1"/>
    <col min="6" max="6" width="20.7109375" style="238" customWidth="1"/>
    <col min="7" max="16384" width="9.140625" style="238"/>
  </cols>
  <sheetData>
    <row r="1" spans="1:8" s="239" customFormat="1" ht="21" customHeight="1" x14ac:dyDescent="0.2">
      <c r="A1" s="240"/>
      <c r="B1" s="281"/>
      <c r="C1" s="241" t="s">
        <v>373</v>
      </c>
    </row>
    <row r="2" spans="1:8" s="242" customFormat="1" ht="25.5" customHeight="1" x14ac:dyDescent="0.2">
      <c r="A2" s="243"/>
      <c r="B2" s="244" t="s">
        <v>234</v>
      </c>
      <c r="C2" s="282" t="s">
        <v>243</v>
      </c>
    </row>
    <row r="3" spans="1:8" s="242" customFormat="1" x14ac:dyDescent="0.2">
      <c r="A3" s="246"/>
      <c r="B3" s="244" t="s">
        <v>244</v>
      </c>
      <c r="C3" s="283"/>
    </row>
    <row r="4" spans="1:8" s="242" customFormat="1" ht="15.95" customHeight="1" x14ac:dyDescent="0.35">
      <c r="A4" s="248"/>
      <c r="B4" s="248"/>
      <c r="C4" s="249" t="s">
        <v>138</v>
      </c>
    </row>
    <row r="5" spans="1:8" ht="37.5" x14ac:dyDescent="0.2">
      <c r="A5" s="243"/>
      <c r="B5" s="250" t="s">
        <v>200</v>
      </c>
      <c r="C5" s="250" t="s">
        <v>201</v>
      </c>
      <c r="G5" s="252"/>
    </row>
    <row r="6" spans="1:8" s="251" customFormat="1" ht="19.7" customHeight="1" x14ac:dyDescent="0.2">
      <c r="A6" s="243"/>
      <c r="B6" s="243"/>
      <c r="C6" s="419" t="s">
        <v>292</v>
      </c>
      <c r="D6" s="419"/>
      <c r="E6" s="419"/>
      <c r="F6" s="419"/>
      <c r="G6" s="252"/>
    </row>
    <row r="7" spans="1:8" s="251" customFormat="1" ht="91.5" customHeight="1" x14ac:dyDescent="0.3">
      <c r="A7" s="253"/>
      <c r="B7" s="253" t="s">
        <v>202</v>
      </c>
      <c r="C7" s="66" t="s">
        <v>35</v>
      </c>
      <c r="D7" s="67" t="s">
        <v>36</v>
      </c>
      <c r="E7" s="67" t="s">
        <v>37</v>
      </c>
      <c r="F7" s="67" t="s">
        <v>38</v>
      </c>
      <c r="G7" s="252"/>
      <c r="H7" s="252"/>
    </row>
    <row r="8" spans="1:8" s="252" customFormat="1" x14ac:dyDescent="0.2">
      <c r="A8" s="243" t="s">
        <v>39</v>
      </c>
      <c r="B8" s="26" t="s">
        <v>40</v>
      </c>
      <c r="C8" s="75">
        <f>C9+C10+C11+C12+C13+C14</f>
        <v>0</v>
      </c>
      <c r="D8" s="75">
        <f>D9+D10+D11+D12+D13+D14</f>
        <v>0</v>
      </c>
      <c r="E8" s="75">
        <f>E9+E10+E11+E12+E13+E14</f>
        <v>0</v>
      </c>
      <c r="F8" s="75">
        <f t="shared" ref="F8:F46" si="0">C8+D8+E8</f>
        <v>0</v>
      </c>
    </row>
    <row r="9" spans="1:8" s="252" customFormat="1" ht="37.5" x14ac:dyDescent="0.2">
      <c r="A9" s="71"/>
      <c r="B9" s="25" t="s">
        <v>41</v>
      </c>
      <c r="C9" s="75"/>
      <c r="D9" s="44"/>
      <c r="E9" s="44"/>
      <c r="F9" s="75">
        <f t="shared" si="0"/>
        <v>0</v>
      </c>
      <c r="H9" s="238"/>
    </row>
    <row r="10" spans="1:8" s="252" customFormat="1" ht="37.5" x14ac:dyDescent="0.2">
      <c r="A10" s="79"/>
      <c r="B10" s="25" t="s">
        <v>42</v>
      </c>
      <c r="C10" s="94"/>
      <c r="D10" s="44"/>
      <c r="E10" s="44"/>
      <c r="F10" s="75">
        <f t="shared" si="0"/>
        <v>0</v>
      </c>
      <c r="G10" s="238"/>
      <c r="H10" s="238"/>
    </row>
    <row r="11" spans="1:8" s="252" customFormat="1" ht="37.5" x14ac:dyDescent="0.2">
      <c r="A11" s="79"/>
      <c r="B11" s="25" t="s">
        <v>43</v>
      </c>
      <c r="C11" s="94"/>
      <c r="D11" s="44"/>
      <c r="E11" s="44"/>
      <c r="F11" s="75">
        <f t="shared" si="0"/>
        <v>0</v>
      </c>
      <c r="G11" s="238"/>
      <c r="H11" s="238"/>
    </row>
    <row r="12" spans="1:8" s="252" customFormat="1" ht="37.5" x14ac:dyDescent="0.2">
      <c r="A12" s="79"/>
      <c r="B12" s="25" t="s">
        <v>44</v>
      </c>
      <c r="C12" s="94"/>
      <c r="D12" s="44"/>
      <c r="E12" s="44"/>
      <c r="F12" s="75">
        <f t="shared" si="0"/>
        <v>0</v>
      </c>
      <c r="G12" s="238"/>
      <c r="H12" s="238"/>
    </row>
    <row r="13" spans="1:8" s="252" customFormat="1" x14ac:dyDescent="0.2">
      <c r="A13" s="79"/>
      <c r="B13" s="25" t="s">
        <v>115</v>
      </c>
      <c r="C13" s="94"/>
      <c r="D13" s="267"/>
      <c r="E13" s="267"/>
      <c r="F13" s="75">
        <f t="shared" si="0"/>
        <v>0</v>
      </c>
      <c r="G13" s="251"/>
      <c r="H13" s="251"/>
    </row>
    <row r="14" spans="1:8" s="252" customFormat="1" x14ac:dyDescent="0.2">
      <c r="A14" s="79"/>
      <c r="B14" s="25" t="s">
        <v>46</v>
      </c>
      <c r="C14" s="94"/>
      <c r="D14" s="254"/>
      <c r="E14" s="254"/>
      <c r="F14" s="75">
        <f t="shared" si="0"/>
        <v>0</v>
      </c>
    </row>
    <row r="15" spans="1:8" ht="37.5" x14ac:dyDescent="0.2">
      <c r="A15" s="79" t="s">
        <v>47</v>
      </c>
      <c r="B15" s="26" t="s">
        <v>48</v>
      </c>
      <c r="C15" s="94">
        <f>C16+C17+C18+C19</f>
        <v>0</v>
      </c>
      <c r="D15" s="94">
        <f>D16+D17+D18+D19</f>
        <v>0</v>
      </c>
      <c r="E15" s="99">
        <f>E16+E17+E18+E19</f>
        <v>0</v>
      </c>
      <c r="F15" s="75">
        <f t="shared" si="0"/>
        <v>0</v>
      </c>
    </row>
    <row r="16" spans="1:8" ht="37.5" x14ac:dyDescent="0.2">
      <c r="A16" s="71"/>
      <c r="B16" s="25" t="s">
        <v>133</v>
      </c>
      <c r="C16" s="75"/>
      <c r="D16" s="44"/>
      <c r="E16" s="44"/>
      <c r="F16" s="75">
        <f t="shared" si="0"/>
        <v>0</v>
      </c>
    </row>
    <row r="17" spans="1:8" s="252" customFormat="1" ht="37.5" x14ac:dyDescent="0.2">
      <c r="A17" s="79"/>
      <c r="B17" s="25" t="s">
        <v>133</v>
      </c>
      <c r="C17" s="94"/>
      <c r="D17" s="44"/>
      <c r="E17" s="44"/>
      <c r="F17" s="75">
        <f t="shared" si="0"/>
        <v>0</v>
      </c>
      <c r="G17" s="238"/>
      <c r="H17" s="238"/>
    </row>
    <row r="18" spans="1:8" ht="37.5" x14ac:dyDescent="0.2">
      <c r="A18" s="79"/>
      <c r="B18" s="72" t="s">
        <v>309</v>
      </c>
      <c r="C18" s="94"/>
      <c r="D18" s="44"/>
      <c r="E18" s="44"/>
      <c r="F18" s="75">
        <f t="shared" si="0"/>
        <v>0</v>
      </c>
    </row>
    <row r="19" spans="1:8" ht="37.5" x14ac:dyDescent="0.2">
      <c r="A19" s="79"/>
      <c r="B19" s="25" t="s">
        <v>52</v>
      </c>
      <c r="C19" s="94"/>
      <c r="D19" s="254"/>
      <c r="E19" s="254"/>
      <c r="F19" s="75">
        <f t="shared" si="0"/>
        <v>0</v>
      </c>
      <c r="G19" s="252"/>
      <c r="H19" s="252"/>
    </row>
    <row r="20" spans="1:8" ht="37.5" x14ac:dyDescent="0.2">
      <c r="A20" s="79" t="s">
        <v>53</v>
      </c>
      <c r="B20" s="114" t="s">
        <v>54</v>
      </c>
      <c r="C20" s="94">
        <f>C21</f>
        <v>0</v>
      </c>
      <c r="D20" s="94">
        <f>D21</f>
        <v>0</v>
      </c>
      <c r="E20" s="94">
        <f>E21</f>
        <v>0</v>
      </c>
      <c r="F20" s="75">
        <f t="shared" si="0"/>
        <v>0</v>
      </c>
      <c r="G20" s="252"/>
      <c r="H20" s="252"/>
    </row>
    <row r="21" spans="1:8" ht="37.5" x14ac:dyDescent="0.2">
      <c r="A21" s="79"/>
      <c r="B21" s="255" t="s">
        <v>226</v>
      </c>
      <c r="C21" s="94"/>
      <c r="D21" s="44"/>
      <c r="E21" s="44"/>
      <c r="F21" s="75">
        <f t="shared" si="0"/>
        <v>0</v>
      </c>
    </row>
    <row r="22" spans="1:8" x14ac:dyDescent="0.2">
      <c r="A22" s="76" t="s">
        <v>56</v>
      </c>
      <c r="B22" s="114" t="s">
        <v>57</v>
      </c>
      <c r="C22" s="94">
        <f>C23+C24+C25+C26</f>
        <v>0</v>
      </c>
      <c r="D22" s="94">
        <f>D23+D24+D25+D26</f>
        <v>0</v>
      </c>
      <c r="E22" s="94">
        <f>E23+E24+E25+E26</f>
        <v>0</v>
      </c>
      <c r="F22" s="75">
        <f t="shared" si="0"/>
        <v>0</v>
      </c>
    </row>
    <row r="23" spans="1:8" s="252" customFormat="1" ht="37.5" x14ac:dyDescent="0.2">
      <c r="A23" s="79"/>
      <c r="B23" s="22" t="s">
        <v>58</v>
      </c>
      <c r="C23" s="94"/>
      <c r="D23" s="44"/>
      <c r="E23" s="44"/>
      <c r="F23" s="75">
        <f t="shared" si="0"/>
        <v>0</v>
      </c>
      <c r="G23" s="238"/>
      <c r="H23" s="238"/>
    </row>
    <row r="24" spans="1:8" s="252" customFormat="1" x14ac:dyDescent="0.2">
      <c r="A24" s="81"/>
      <c r="B24" s="22" t="s">
        <v>59</v>
      </c>
      <c r="C24" s="94"/>
      <c r="D24" s="44"/>
      <c r="E24" s="44"/>
      <c r="F24" s="75">
        <f t="shared" si="0"/>
        <v>0</v>
      </c>
      <c r="G24" s="238"/>
      <c r="H24" s="238"/>
    </row>
    <row r="25" spans="1:8" s="252" customFormat="1" x14ac:dyDescent="0.2">
      <c r="A25" s="79"/>
      <c r="B25" s="22" t="s">
        <v>60</v>
      </c>
      <c r="C25" s="99"/>
      <c r="D25" s="267"/>
      <c r="E25" s="267"/>
      <c r="F25" s="75">
        <f t="shared" si="0"/>
        <v>0</v>
      </c>
      <c r="G25" s="251"/>
      <c r="H25" s="251"/>
    </row>
    <row r="26" spans="1:8" s="252" customFormat="1" ht="93.75" x14ac:dyDescent="0.2">
      <c r="A26" s="71"/>
      <c r="B26" s="22" t="s">
        <v>61</v>
      </c>
      <c r="C26" s="75"/>
      <c r="D26" s="254"/>
      <c r="E26" s="254"/>
      <c r="F26" s="75">
        <f t="shared" si="0"/>
        <v>0</v>
      </c>
    </row>
    <row r="27" spans="1:8" x14ac:dyDescent="0.2">
      <c r="A27" s="76" t="s">
        <v>62</v>
      </c>
      <c r="B27" s="257" t="s">
        <v>63</v>
      </c>
      <c r="C27" s="99">
        <f>C28+C29+C30+C31+C32</f>
        <v>4066</v>
      </c>
      <c r="D27" s="99">
        <f>D28+D29+D30+D31+D32</f>
        <v>0</v>
      </c>
      <c r="E27" s="99">
        <f>E28+E29+E30+E31+E32</f>
        <v>0</v>
      </c>
      <c r="F27" s="75">
        <f t="shared" si="0"/>
        <v>4066</v>
      </c>
    </row>
    <row r="28" spans="1:8" ht="56.25" x14ac:dyDescent="0.2">
      <c r="A28" s="79"/>
      <c r="B28" s="25" t="s">
        <v>64</v>
      </c>
      <c r="C28" s="94">
        <v>4066</v>
      </c>
      <c r="D28" s="94"/>
      <c r="E28" s="44"/>
      <c r="F28" s="75">
        <f t="shared" si="0"/>
        <v>4066</v>
      </c>
    </row>
    <row r="29" spans="1:8" ht="15" customHeight="1" x14ac:dyDescent="0.2">
      <c r="A29" s="79"/>
      <c r="B29" s="25" t="s">
        <v>65</v>
      </c>
      <c r="C29" s="94"/>
      <c r="D29" s="44"/>
      <c r="E29" s="44"/>
      <c r="F29" s="75">
        <f t="shared" si="0"/>
        <v>0</v>
      </c>
    </row>
    <row r="30" spans="1:8" x14ac:dyDescent="0.2">
      <c r="A30" s="79"/>
      <c r="B30" s="25" t="s">
        <v>66</v>
      </c>
      <c r="C30" s="94"/>
      <c r="D30" s="44"/>
      <c r="E30" s="44"/>
      <c r="F30" s="75">
        <f t="shared" si="0"/>
        <v>0</v>
      </c>
    </row>
    <row r="31" spans="1:8" s="251" customFormat="1" ht="16.5" customHeight="1" x14ac:dyDescent="0.2">
      <c r="A31" s="79"/>
      <c r="B31" s="25" t="s">
        <v>67</v>
      </c>
      <c r="C31" s="94"/>
      <c r="D31" s="254"/>
      <c r="E31" s="254"/>
      <c r="F31" s="75">
        <f t="shared" si="0"/>
        <v>0</v>
      </c>
      <c r="G31" s="252"/>
      <c r="H31" s="252"/>
    </row>
    <row r="32" spans="1:8" s="252" customFormat="1" x14ac:dyDescent="0.2">
      <c r="A32" s="79"/>
      <c r="B32" s="25" t="s">
        <v>68</v>
      </c>
      <c r="C32" s="94"/>
      <c r="D32" s="254"/>
      <c r="E32" s="254"/>
      <c r="F32" s="75">
        <f t="shared" si="0"/>
        <v>0</v>
      </c>
    </row>
    <row r="33" spans="1:8" x14ac:dyDescent="0.2">
      <c r="A33" s="76" t="s">
        <v>69</v>
      </c>
      <c r="B33" s="114" t="s">
        <v>70</v>
      </c>
      <c r="C33" s="94">
        <f>C34+C35</f>
        <v>0</v>
      </c>
      <c r="D33" s="94">
        <f>D34+D35</f>
        <v>0</v>
      </c>
      <c r="E33" s="94">
        <f>E34+E35</f>
        <v>0</v>
      </c>
      <c r="F33" s="75">
        <f t="shared" si="0"/>
        <v>0</v>
      </c>
    </row>
    <row r="34" spans="1:8" x14ac:dyDescent="0.2">
      <c r="A34" s="81"/>
      <c r="B34" s="25" t="s">
        <v>71</v>
      </c>
      <c r="C34" s="94"/>
      <c r="D34" s="44"/>
      <c r="E34" s="44"/>
      <c r="F34" s="75">
        <f t="shared" si="0"/>
        <v>0</v>
      </c>
    </row>
    <row r="35" spans="1:8" x14ac:dyDescent="0.2">
      <c r="A35" s="84"/>
      <c r="B35" s="25" t="s">
        <v>135</v>
      </c>
      <c r="C35" s="75"/>
      <c r="D35" s="44"/>
      <c r="E35" s="44"/>
      <c r="F35" s="75">
        <f t="shared" si="0"/>
        <v>0</v>
      </c>
    </row>
    <row r="36" spans="1:8" x14ac:dyDescent="0.2">
      <c r="A36" s="258" t="s">
        <v>72</v>
      </c>
      <c r="B36" s="114" t="s">
        <v>73</v>
      </c>
      <c r="C36" s="74">
        <f>C37</f>
        <v>0</v>
      </c>
      <c r="D36" s="74">
        <f>D37</f>
        <v>0</v>
      </c>
      <c r="E36" s="74">
        <f>E37</f>
        <v>0</v>
      </c>
      <c r="F36" s="75">
        <f t="shared" si="0"/>
        <v>0</v>
      </c>
    </row>
    <row r="37" spans="1:8" x14ac:dyDescent="0.2">
      <c r="A37" s="86"/>
      <c r="B37" s="25" t="s">
        <v>204</v>
      </c>
      <c r="C37" s="94"/>
      <c r="D37" s="267"/>
      <c r="E37" s="267"/>
      <c r="F37" s="75">
        <f t="shared" si="0"/>
        <v>0</v>
      </c>
      <c r="G37" s="251"/>
      <c r="H37" s="251"/>
    </row>
    <row r="38" spans="1:8" x14ac:dyDescent="0.2">
      <c r="A38" s="258" t="s">
        <v>75</v>
      </c>
      <c r="B38" s="114" t="s">
        <v>76</v>
      </c>
      <c r="C38" s="94">
        <f>C39+C40</f>
        <v>0</v>
      </c>
      <c r="D38" s="94">
        <f>D39+D40</f>
        <v>0</v>
      </c>
      <c r="E38" s="94">
        <f>E39+E40</f>
        <v>0</v>
      </c>
      <c r="F38" s="75">
        <f t="shared" si="0"/>
        <v>0</v>
      </c>
      <c r="G38" s="252"/>
      <c r="H38" s="252"/>
    </row>
    <row r="39" spans="1:8" s="252" customFormat="1" ht="56.25" x14ac:dyDescent="0.2">
      <c r="A39" s="86"/>
      <c r="B39" s="22" t="s">
        <v>227</v>
      </c>
      <c r="C39" s="94"/>
      <c r="D39" s="44"/>
      <c r="E39" s="44"/>
      <c r="F39" s="75">
        <f t="shared" si="0"/>
        <v>0</v>
      </c>
      <c r="G39" s="238"/>
      <c r="H39" s="238"/>
    </row>
    <row r="40" spans="1:8" x14ac:dyDescent="0.2">
      <c r="A40" s="86"/>
      <c r="B40" s="22" t="s">
        <v>228</v>
      </c>
      <c r="C40" s="94"/>
      <c r="D40" s="44"/>
      <c r="E40" s="44"/>
      <c r="F40" s="75">
        <f t="shared" si="0"/>
        <v>0</v>
      </c>
    </row>
    <row r="41" spans="1:8" ht="45.75" customHeight="1" x14ac:dyDescent="0.2">
      <c r="A41" s="86"/>
      <c r="B41" s="114" t="s">
        <v>79</v>
      </c>
      <c r="C41" s="99">
        <f>C8+C15+C20+C22+C27+C33+C36+C38</f>
        <v>4066</v>
      </c>
      <c r="D41" s="99">
        <f>D8+D15+D20+D22+D27+D33+D36+D38</f>
        <v>0</v>
      </c>
      <c r="E41" s="99">
        <f>E8+E15+E20+E22+E27+E33+E36+E38</f>
        <v>0</v>
      </c>
      <c r="F41" s="75">
        <f t="shared" si="0"/>
        <v>4066</v>
      </c>
    </row>
    <row r="42" spans="1:8" x14ac:dyDescent="0.2">
      <c r="A42" s="258" t="s">
        <v>80</v>
      </c>
      <c r="B42" s="114" t="s">
        <v>229</v>
      </c>
      <c r="C42" s="75">
        <f>C77-C41-C43</f>
        <v>54632</v>
      </c>
      <c r="D42" s="75">
        <f>D77-D41-D43</f>
        <v>-4723</v>
      </c>
      <c r="E42" s="75">
        <f>E77-E41</f>
        <v>-34</v>
      </c>
      <c r="F42" s="75">
        <f t="shared" si="0"/>
        <v>49875</v>
      </c>
    </row>
    <row r="43" spans="1:8" ht="37.5" x14ac:dyDescent="0.2">
      <c r="A43" s="258" t="s">
        <v>82</v>
      </c>
      <c r="B43" s="114" t="s">
        <v>83</v>
      </c>
      <c r="C43" s="94"/>
      <c r="D43" s="44">
        <v>4772</v>
      </c>
      <c r="E43" s="254"/>
      <c r="F43" s="75">
        <f t="shared" si="0"/>
        <v>4772</v>
      </c>
      <c r="H43" s="252"/>
    </row>
    <row r="44" spans="1:8" ht="37.5" x14ac:dyDescent="0.2">
      <c r="A44" s="258" t="s">
        <v>84</v>
      </c>
      <c r="B44" s="114" t="s">
        <v>85</v>
      </c>
      <c r="C44" s="94"/>
      <c r="D44" s="254"/>
      <c r="E44" s="254"/>
      <c r="F44" s="75">
        <f t="shared" si="0"/>
        <v>0</v>
      </c>
      <c r="H44" s="252"/>
    </row>
    <row r="45" spans="1:8" x14ac:dyDescent="0.2">
      <c r="A45" s="86"/>
      <c r="B45" s="114" t="s">
        <v>86</v>
      </c>
      <c r="C45" s="99">
        <f>C42+C43+C44</f>
        <v>54632</v>
      </c>
      <c r="D45" s="99">
        <f>D42+D43+D44</f>
        <v>49</v>
      </c>
      <c r="E45" s="99">
        <f>E42+E43+E44</f>
        <v>-34</v>
      </c>
      <c r="F45" s="75">
        <f t="shared" si="0"/>
        <v>54647</v>
      </c>
    </row>
    <row r="46" spans="1:8" ht="15" customHeight="1" x14ac:dyDescent="0.2">
      <c r="A46" s="86"/>
      <c r="B46" s="26" t="s">
        <v>89</v>
      </c>
      <c r="C46" s="99">
        <f>C41+C45</f>
        <v>58698</v>
      </c>
      <c r="D46" s="99">
        <f>D41+D45</f>
        <v>49</v>
      </c>
      <c r="E46" s="99">
        <f>E41+E45</f>
        <v>-34</v>
      </c>
      <c r="F46" s="75">
        <f t="shared" si="0"/>
        <v>58713</v>
      </c>
    </row>
    <row r="47" spans="1:8" ht="14.25" customHeight="1" x14ac:dyDescent="0.2">
      <c r="A47" s="260"/>
      <c r="B47" s="261"/>
      <c r="C47" s="262"/>
    </row>
    <row r="48" spans="1:8" ht="20.25" customHeight="1" x14ac:dyDescent="0.2">
      <c r="A48" s="102"/>
      <c r="B48" s="102"/>
      <c r="C48" s="419" t="s">
        <v>292</v>
      </c>
      <c r="D48" s="419"/>
      <c r="E48" s="419"/>
      <c r="F48" s="419"/>
    </row>
    <row r="49" spans="1:6" ht="76.5" customHeight="1" x14ac:dyDescent="0.3">
      <c r="A49" s="263"/>
      <c r="B49" s="263" t="s">
        <v>208</v>
      </c>
      <c r="C49" s="66" t="s">
        <v>35</v>
      </c>
      <c r="D49" s="67" t="s">
        <v>36</v>
      </c>
      <c r="E49" s="67" t="s">
        <v>37</v>
      </c>
      <c r="F49" s="67" t="s">
        <v>38</v>
      </c>
    </row>
    <row r="50" spans="1:6" x14ac:dyDescent="0.2">
      <c r="A50" s="84" t="s">
        <v>39</v>
      </c>
      <c r="B50" s="264" t="s">
        <v>91</v>
      </c>
      <c r="C50" s="75">
        <f>C51+C52+C53+C56+C57</f>
        <v>58698</v>
      </c>
      <c r="D50" s="75">
        <f>D51+D52+D53+D56+D57</f>
        <v>49</v>
      </c>
      <c r="E50" s="75">
        <f>E51+E52+E53+E56+E57</f>
        <v>-34</v>
      </c>
      <c r="F50" s="75">
        <f t="shared" ref="F50:F80" si="1">C50+D50+E50</f>
        <v>58713</v>
      </c>
    </row>
    <row r="51" spans="1:6" x14ac:dyDescent="0.2">
      <c r="A51" s="92"/>
      <c r="B51" s="265" t="s">
        <v>92</v>
      </c>
      <c r="C51" s="313">
        <v>29118</v>
      </c>
      <c r="D51" s="94"/>
      <c r="E51" s="44"/>
      <c r="F51" s="75">
        <f t="shared" si="1"/>
        <v>29118</v>
      </c>
    </row>
    <row r="52" spans="1:6" ht="37.5" x14ac:dyDescent="0.2">
      <c r="A52" s="86"/>
      <c r="B52" s="124" t="s">
        <v>93</v>
      </c>
      <c r="C52" s="313">
        <v>3845</v>
      </c>
      <c r="D52" s="94"/>
      <c r="E52" s="44"/>
      <c r="F52" s="75">
        <f t="shared" si="1"/>
        <v>3845</v>
      </c>
    </row>
    <row r="53" spans="1:6" x14ac:dyDescent="0.2">
      <c r="A53" s="86"/>
      <c r="B53" s="124" t="s">
        <v>94</v>
      </c>
      <c r="C53" s="313">
        <v>25735</v>
      </c>
      <c r="D53" s="94">
        <v>49</v>
      </c>
      <c r="E53" s="44">
        <v>-34</v>
      </c>
      <c r="F53" s="75">
        <f t="shared" si="1"/>
        <v>25750</v>
      </c>
    </row>
    <row r="54" spans="1:6" ht="37.5" x14ac:dyDescent="0.2">
      <c r="A54" s="86"/>
      <c r="B54" s="124" t="s">
        <v>230</v>
      </c>
      <c r="C54" s="94"/>
      <c r="D54" s="44"/>
      <c r="E54" s="44"/>
      <c r="F54" s="75">
        <f t="shared" si="1"/>
        <v>0</v>
      </c>
    </row>
    <row r="55" spans="1:6" x14ac:dyDescent="0.2">
      <c r="A55" s="86"/>
      <c r="B55" s="124" t="s">
        <v>96</v>
      </c>
      <c r="C55" s="94"/>
      <c r="D55" s="44"/>
      <c r="E55" s="44"/>
      <c r="F55" s="75">
        <f t="shared" si="1"/>
        <v>0</v>
      </c>
    </row>
    <row r="56" spans="1:6" x14ac:dyDescent="0.2">
      <c r="A56" s="86"/>
      <c r="B56" s="124" t="s">
        <v>97</v>
      </c>
      <c r="C56" s="94"/>
      <c r="D56" s="44"/>
      <c r="E56" s="44"/>
      <c r="F56" s="75">
        <f t="shared" si="1"/>
        <v>0</v>
      </c>
    </row>
    <row r="57" spans="1:6" x14ac:dyDescent="0.2">
      <c r="A57" s="86"/>
      <c r="B57" s="124" t="s">
        <v>12</v>
      </c>
      <c r="C57" s="94">
        <f>SUM(C58:C61)</f>
        <v>0</v>
      </c>
      <c r="D57" s="44"/>
      <c r="E57" s="44"/>
      <c r="F57" s="75">
        <f t="shared" si="1"/>
        <v>0</v>
      </c>
    </row>
    <row r="58" spans="1:6" x14ac:dyDescent="0.2">
      <c r="A58" s="86"/>
      <c r="B58" s="124" t="s">
        <v>98</v>
      </c>
      <c r="C58" s="94"/>
      <c r="D58" s="44"/>
      <c r="E58" s="44"/>
      <c r="F58" s="75">
        <f t="shared" si="1"/>
        <v>0</v>
      </c>
    </row>
    <row r="59" spans="1:6" ht="37.5" x14ac:dyDescent="0.2">
      <c r="A59" s="86"/>
      <c r="B59" s="124" t="s">
        <v>99</v>
      </c>
      <c r="C59" s="94"/>
      <c r="D59" s="44"/>
      <c r="E59" s="44"/>
      <c r="F59" s="75">
        <f t="shared" si="1"/>
        <v>0</v>
      </c>
    </row>
    <row r="60" spans="1:6" ht="37.5" x14ac:dyDescent="0.2">
      <c r="A60" s="86"/>
      <c r="B60" s="124" t="s">
        <v>100</v>
      </c>
      <c r="C60" s="94"/>
      <c r="D60" s="44"/>
      <c r="E60" s="44"/>
      <c r="F60" s="75">
        <f t="shared" si="1"/>
        <v>0</v>
      </c>
    </row>
    <row r="61" spans="1:6" x14ac:dyDescent="0.3">
      <c r="A61" s="86"/>
      <c r="B61" s="266"/>
      <c r="C61" s="94"/>
      <c r="D61" s="44"/>
      <c r="E61" s="44"/>
      <c r="F61" s="75">
        <f t="shared" si="1"/>
        <v>0</v>
      </c>
    </row>
    <row r="62" spans="1:6" x14ac:dyDescent="0.2">
      <c r="A62" s="84" t="s">
        <v>47</v>
      </c>
      <c r="B62" s="264" t="s">
        <v>101</v>
      </c>
      <c r="C62" s="75">
        <f>C63+C66+C67+C70</f>
        <v>0</v>
      </c>
      <c r="D62" s="75">
        <f>D63+D66+D67+D70</f>
        <v>0</v>
      </c>
      <c r="E62" s="75">
        <f>E63+E66+E67+E70</f>
        <v>0</v>
      </c>
      <c r="F62" s="75">
        <f t="shared" si="1"/>
        <v>0</v>
      </c>
    </row>
    <row r="63" spans="1:6" x14ac:dyDescent="0.2">
      <c r="A63" s="92"/>
      <c r="B63" s="93" t="s">
        <v>102</v>
      </c>
      <c r="C63" s="94"/>
      <c r="D63" s="44"/>
      <c r="E63" s="44"/>
      <c r="F63" s="75">
        <f t="shared" si="1"/>
        <v>0</v>
      </c>
    </row>
    <row r="64" spans="1:6" ht="37.5" x14ac:dyDescent="0.2">
      <c r="A64" s="92"/>
      <c r="B64" s="124" t="s">
        <v>209</v>
      </c>
      <c r="C64" s="94"/>
      <c r="D64" s="44"/>
      <c r="E64" s="44"/>
      <c r="F64" s="75">
        <f t="shared" si="1"/>
        <v>0</v>
      </c>
    </row>
    <row r="65" spans="1:6" ht="37.5" x14ac:dyDescent="0.2">
      <c r="A65" s="92"/>
      <c r="B65" s="124" t="s">
        <v>210</v>
      </c>
      <c r="C65" s="94"/>
      <c r="D65" s="44"/>
      <c r="E65" s="44"/>
      <c r="F65" s="75">
        <f t="shared" si="1"/>
        <v>0</v>
      </c>
    </row>
    <row r="66" spans="1:6" x14ac:dyDescent="0.2">
      <c r="A66" s="86"/>
      <c r="B66" s="124" t="s">
        <v>105</v>
      </c>
      <c r="C66" s="94"/>
      <c r="D66" s="44"/>
      <c r="E66" s="44"/>
      <c r="F66" s="75">
        <f t="shared" si="1"/>
        <v>0</v>
      </c>
    </row>
    <row r="67" spans="1:6" x14ac:dyDescent="0.2">
      <c r="A67" s="86"/>
      <c r="B67" s="124" t="s">
        <v>125</v>
      </c>
      <c r="C67" s="94"/>
      <c r="D67" s="44"/>
      <c r="E67" s="44"/>
      <c r="F67" s="75">
        <f t="shared" si="1"/>
        <v>0</v>
      </c>
    </row>
    <row r="68" spans="1:6" ht="37.5" x14ac:dyDescent="0.2">
      <c r="A68" s="86"/>
      <c r="B68" s="124" t="s">
        <v>107</v>
      </c>
      <c r="C68" s="94"/>
      <c r="D68" s="44"/>
      <c r="E68" s="44"/>
      <c r="F68" s="75">
        <f t="shared" si="1"/>
        <v>0</v>
      </c>
    </row>
    <row r="69" spans="1:6" ht="37.5" x14ac:dyDescent="0.2">
      <c r="A69" s="86"/>
      <c r="B69" s="124" t="s">
        <v>108</v>
      </c>
      <c r="C69" s="94"/>
      <c r="D69" s="44"/>
      <c r="E69" s="44"/>
      <c r="F69" s="75">
        <f t="shared" si="1"/>
        <v>0</v>
      </c>
    </row>
    <row r="70" spans="1:6" x14ac:dyDescent="0.2">
      <c r="A70" s="86"/>
      <c r="B70" s="124" t="s">
        <v>17</v>
      </c>
      <c r="C70" s="94"/>
      <c r="D70" s="44"/>
      <c r="E70" s="44"/>
      <c r="F70" s="75">
        <f t="shared" si="1"/>
        <v>0</v>
      </c>
    </row>
    <row r="71" spans="1:6" x14ac:dyDescent="0.3">
      <c r="A71" s="1"/>
      <c r="B71" s="130"/>
      <c r="C71" s="2"/>
      <c r="D71" s="44"/>
      <c r="E71" s="44"/>
      <c r="F71" s="75">
        <f t="shared" si="1"/>
        <v>0</v>
      </c>
    </row>
    <row r="72" spans="1:6" ht="19.5" x14ac:dyDescent="0.2">
      <c r="A72" s="84"/>
      <c r="B72" s="270" t="s">
        <v>109</v>
      </c>
      <c r="C72" s="75">
        <f>C50+C62</f>
        <v>58698</v>
      </c>
      <c r="D72" s="75">
        <f>D50+D62</f>
        <v>49</v>
      </c>
      <c r="E72" s="75">
        <f>E50+E62</f>
        <v>-34</v>
      </c>
      <c r="F72" s="75">
        <f t="shared" si="1"/>
        <v>58713</v>
      </c>
    </row>
    <row r="73" spans="1:6" ht="19.5" x14ac:dyDescent="0.2">
      <c r="A73" s="84"/>
      <c r="B73" s="270"/>
      <c r="C73" s="271"/>
      <c r="D73" s="44"/>
      <c r="E73" s="44"/>
      <c r="F73" s="75">
        <f t="shared" si="1"/>
        <v>0</v>
      </c>
    </row>
    <row r="74" spans="1:6" x14ac:dyDescent="0.2">
      <c r="A74" s="84" t="s">
        <v>53</v>
      </c>
      <c r="B74" s="264" t="s">
        <v>13</v>
      </c>
      <c r="C74" s="75">
        <f>C75+C76</f>
        <v>0</v>
      </c>
      <c r="D74" s="75">
        <f>D75+D76</f>
        <v>0</v>
      </c>
      <c r="E74" s="75">
        <f>E75+E76</f>
        <v>0</v>
      </c>
      <c r="F74" s="75">
        <f t="shared" si="1"/>
        <v>0</v>
      </c>
    </row>
    <row r="75" spans="1:6" x14ac:dyDescent="0.2">
      <c r="A75" s="92"/>
      <c r="B75" s="265" t="s">
        <v>231</v>
      </c>
      <c r="C75" s="75"/>
      <c r="D75" s="44"/>
      <c r="E75" s="44"/>
      <c r="F75" s="75">
        <f t="shared" si="1"/>
        <v>0</v>
      </c>
    </row>
    <row r="76" spans="1:6" ht="37.5" x14ac:dyDescent="0.2">
      <c r="A76" s="86"/>
      <c r="B76" s="265" t="s">
        <v>88</v>
      </c>
      <c r="C76" s="99"/>
      <c r="D76" s="44"/>
      <c r="E76" s="44"/>
      <c r="F76" s="75">
        <f t="shared" si="1"/>
        <v>0</v>
      </c>
    </row>
    <row r="77" spans="1:6" x14ac:dyDescent="0.2">
      <c r="A77" s="100"/>
      <c r="B77" s="128" t="s">
        <v>111</v>
      </c>
      <c r="C77" s="75">
        <f>C50+C62+C74</f>
        <v>58698</v>
      </c>
      <c r="D77" s="75">
        <f>D50+D62+D74</f>
        <v>49</v>
      </c>
      <c r="E77" s="75">
        <f>E50+E62+E74</f>
        <v>-34</v>
      </c>
      <c r="F77" s="75">
        <f t="shared" si="1"/>
        <v>58713</v>
      </c>
    </row>
    <row r="78" spans="1:6" x14ac:dyDescent="0.2">
      <c r="A78" s="102"/>
      <c r="B78" s="272"/>
      <c r="C78" s="25"/>
      <c r="D78" s="44"/>
      <c r="E78" s="44"/>
      <c r="F78" s="75">
        <f t="shared" si="1"/>
        <v>0</v>
      </c>
    </row>
    <row r="79" spans="1:6" x14ac:dyDescent="0.2">
      <c r="A79" s="104"/>
      <c r="B79" s="105" t="s">
        <v>113</v>
      </c>
      <c r="C79" s="273">
        <v>7</v>
      </c>
      <c r="D79" s="273"/>
      <c r="E79" s="273"/>
      <c r="F79" s="75">
        <f t="shared" si="1"/>
        <v>7</v>
      </c>
    </row>
    <row r="80" spans="1:6" x14ac:dyDescent="0.2">
      <c r="A80" s="104"/>
      <c r="B80" s="105" t="s">
        <v>114</v>
      </c>
      <c r="C80" s="273">
        <v>0</v>
      </c>
      <c r="D80" s="273"/>
      <c r="E80" s="273"/>
      <c r="F80" s="75">
        <f t="shared" si="1"/>
        <v>0</v>
      </c>
    </row>
    <row r="85" spans="1:3" x14ac:dyDescent="0.2">
      <c r="A85" s="275"/>
      <c r="B85" s="276" t="s">
        <v>212</v>
      </c>
      <c r="C85" s="275" t="s">
        <v>31</v>
      </c>
    </row>
    <row r="86" spans="1:3" x14ac:dyDescent="0.2">
      <c r="A86" s="275" t="s">
        <v>213</v>
      </c>
      <c r="B86" s="276"/>
      <c r="C86" s="275"/>
    </row>
    <row r="87" spans="1:3" x14ac:dyDescent="0.2">
      <c r="A87" s="275">
        <v>7</v>
      </c>
      <c r="B87" s="275" t="s">
        <v>245</v>
      </c>
      <c r="C87" s="275">
        <f>A87*6*12</f>
        <v>504</v>
      </c>
    </row>
    <row r="88" spans="1:3" x14ac:dyDescent="0.2">
      <c r="A88" s="275"/>
      <c r="B88" s="275" t="s">
        <v>246</v>
      </c>
      <c r="C88" s="277">
        <f>C87*0.305</f>
        <v>153.72</v>
      </c>
    </row>
    <row r="89" spans="1:3" x14ac:dyDescent="0.2">
      <c r="A89" s="275"/>
      <c r="B89" s="275"/>
      <c r="C89" s="275"/>
    </row>
    <row r="90" spans="1:3" x14ac:dyDescent="0.2">
      <c r="A90" s="275"/>
      <c r="B90" s="279" t="s">
        <v>194</v>
      </c>
      <c r="C90" s="280">
        <f>SUM(C87:C89)</f>
        <v>657.72</v>
      </c>
    </row>
  </sheetData>
  <sheetProtection selectLockedCells="1" selectUnlockedCells="1"/>
  <mergeCells count="2">
    <mergeCell ref="C6:F6"/>
    <mergeCell ref="C48:F48"/>
  </mergeCells>
  <pageMargins left="0.75" right="0.75" top="1" bottom="1" header="0.51180555555555551" footer="0.51180555555555551"/>
  <pageSetup paperSize="9" scale="50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Layout" zoomScaleNormal="52" zoomScaleSheetLayoutView="50" workbookViewId="0">
      <selection activeCell="C1" sqref="C1"/>
    </sheetView>
  </sheetViews>
  <sheetFormatPr defaultRowHeight="18.75" x14ac:dyDescent="0.2"/>
  <cols>
    <col min="1" max="1" width="11.28515625" style="238" customWidth="1"/>
    <col min="2" max="2" width="61.7109375" style="238" customWidth="1"/>
    <col min="3" max="3" width="21.42578125" style="238" customWidth="1"/>
    <col min="4" max="4" width="24.5703125" style="238" customWidth="1"/>
    <col min="5" max="5" width="24.85546875" style="238" customWidth="1"/>
    <col min="6" max="6" width="19.5703125" style="238" customWidth="1"/>
    <col min="7" max="16384" width="9.140625" style="238"/>
  </cols>
  <sheetData>
    <row r="1" spans="1:8" s="239" customFormat="1" ht="21" customHeight="1" x14ac:dyDescent="0.2">
      <c r="A1" s="240"/>
      <c r="B1" s="281"/>
      <c r="C1" s="241" t="s">
        <v>374</v>
      </c>
    </row>
    <row r="2" spans="1:8" s="242" customFormat="1" ht="25.5" customHeight="1" x14ac:dyDescent="0.2">
      <c r="A2" s="243"/>
      <c r="B2" s="244" t="s">
        <v>234</v>
      </c>
      <c r="C2" s="282" t="s">
        <v>247</v>
      </c>
    </row>
    <row r="3" spans="1:8" s="242" customFormat="1" x14ac:dyDescent="0.2">
      <c r="A3" s="246"/>
      <c r="B3" s="244" t="s">
        <v>28</v>
      </c>
      <c r="C3" s="283"/>
    </row>
    <row r="4" spans="1:8" s="242" customFormat="1" ht="15.95" customHeight="1" x14ac:dyDescent="0.35">
      <c r="A4" s="248"/>
      <c r="B4" s="248"/>
      <c r="C4" s="249" t="s">
        <v>138</v>
      </c>
      <c r="D4" s="252"/>
      <c r="E4" s="252"/>
      <c r="F4" s="252"/>
      <c r="G4" s="251"/>
      <c r="H4" s="251"/>
    </row>
    <row r="5" spans="1:8" ht="37.5" x14ac:dyDescent="0.2">
      <c r="A5" s="243"/>
      <c r="B5" s="250" t="s">
        <v>200</v>
      </c>
      <c r="C5" s="250" t="s">
        <v>201</v>
      </c>
      <c r="D5" s="252"/>
      <c r="E5" s="252"/>
      <c r="F5" s="252"/>
      <c r="G5" s="252"/>
      <c r="H5" s="252"/>
    </row>
    <row r="6" spans="1:8" s="251" customFormat="1" ht="19.7" customHeight="1" x14ac:dyDescent="0.2">
      <c r="A6" s="243"/>
      <c r="B6" s="243"/>
      <c r="C6" s="419" t="s">
        <v>292</v>
      </c>
      <c r="D6" s="419"/>
      <c r="E6" s="419"/>
      <c r="F6" s="419"/>
      <c r="G6" s="252"/>
      <c r="H6" s="252"/>
    </row>
    <row r="7" spans="1:8" s="251" customFormat="1" ht="56.25" x14ac:dyDescent="0.3">
      <c r="A7" s="253"/>
      <c r="B7" s="253" t="s">
        <v>202</v>
      </c>
      <c r="C7" s="66" t="s">
        <v>35</v>
      </c>
      <c r="D7" s="67" t="s">
        <v>36</v>
      </c>
      <c r="E7" s="67" t="s">
        <v>37</v>
      </c>
      <c r="F7" s="67" t="s">
        <v>38</v>
      </c>
      <c r="G7" s="252"/>
      <c r="H7" s="252"/>
    </row>
    <row r="8" spans="1:8" s="252" customFormat="1" x14ac:dyDescent="0.2">
      <c r="A8" s="243" t="s">
        <v>39</v>
      </c>
      <c r="B8" s="26" t="s">
        <v>40</v>
      </c>
      <c r="C8" s="75">
        <f>C9+C10+C11+C12+C13+C14</f>
        <v>0</v>
      </c>
      <c r="D8" s="75">
        <f>D9+D10+D11+D12+D13+D14</f>
        <v>0</v>
      </c>
      <c r="E8" s="75">
        <f>E9+E10+E11+E12+E13+E14</f>
        <v>0</v>
      </c>
      <c r="F8" s="75">
        <f t="shared" ref="F8:F46" si="0">C8+D8+E8</f>
        <v>0</v>
      </c>
    </row>
    <row r="9" spans="1:8" s="252" customFormat="1" ht="37.5" x14ac:dyDescent="0.2">
      <c r="A9" s="71"/>
      <c r="B9" s="25" t="s">
        <v>41</v>
      </c>
      <c r="C9" s="75"/>
      <c r="D9" s="44"/>
      <c r="E9" s="44"/>
      <c r="F9" s="75">
        <f t="shared" si="0"/>
        <v>0</v>
      </c>
    </row>
    <row r="10" spans="1:8" s="252" customFormat="1" ht="37.5" x14ac:dyDescent="0.2">
      <c r="A10" s="79"/>
      <c r="B10" s="25" t="s">
        <v>42</v>
      </c>
      <c r="C10" s="94"/>
      <c r="D10" s="44"/>
      <c r="E10" s="44"/>
      <c r="F10" s="75">
        <f t="shared" si="0"/>
        <v>0</v>
      </c>
      <c r="G10" s="238"/>
    </row>
    <row r="11" spans="1:8" s="252" customFormat="1" ht="37.5" x14ac:dyDescent="0.2">
      <c r="A11" s="79"/>
      <c r="B11" s="25" t="s">
        <v>43</v>
      </c>
      <c r="C11" s="94"/>
      <c r="D11" s="254"/>
      <c r="E11" s="254"/>
      <c r="F11" s="75">
        <f t="shared" si="0"/>
        <v>0</v>
      </c>
    </row>
    <row r="12" spans="1:8" s="252" customFormat="1" ht="37.5" x14ac:dyDescent="0.2">
      <c r="A12" s="79"/>
      <c r="B12" s="25" t="s">
        <v>44</v>
      </c>
      <c r="C12" s="94"/>
      <c r="D12" s="44"/>
      <c r="E12" s="44"/>
      <c r="F12" s="75">
        <f t="shared" si="0"/>
        <v>0</v>
      </c>
      <c r="G12" s="238"/>
    </row>
    <row r="13" spans="1:8" s="252" customFormat="1" x14ac:dyDescent="0.2">
      <c r="A13" s="79"/>
      <c r="B13" s="25" t="s">
        <v>115</v>
      </c>
      <c r="C13" s="94"/>
      <c r="D13" s="44"/>
      <c r="E13" s="44"/>
      <c r="F13" s="75">
        <f t="shared" si="0"/>
        <v>0</v>
      </c>
      <c r="G13" s="238"/>
    </row>
    <row r="14" spans="1:8" s="252" customFormat="1" x14ac:dyDescent="0.2">
      <c r="A14" s="79"/>
      <c r="B14" s="25" t="s">
        <v>46</v>
      </c>
      <c r="C14" s="94"/>
      <c r="D14" s="44"/>
      <c r="E14" s="44"/>
      <c r="F14" s="75">
        <f t="shared" si="0"/>
        <v>0</v>
      </c>
      <c r="G14" s="238"/>
    </row>
    <row r="15" spans="1:8" ht="37.5" x14ac:dyDescent="0.2">
      <c r="A15" s="79" t="s">
        <v>47</v>
      </c>
      <c r="B15" s="26" t="s">
        <v>48</v>
      </c>
      <c r="C15" s="94">
        <f>C16+C17+C18+C19</f>
        <v>0</v>
      </c>
      <c r="D15" s="94">
        <f>D16+D17+D18+D19</f>
        <v>0</v>
      </c>
      <c r="E15" s="94">
        <f>E16+E17+E18+E19</f>
        <v>0</v>
      </c>
      <c r="F15" s="75">
        <f t="shared" si="0"/>
        <v>0</v>
      </c>
    </row>
    <row r="16" spans="1:8" ht="37.5" x14ac:dyDescent="0.2">
      <c r="A16" s="71"/>
      <c r="B16" s="25" t="s">
        <v>49</v>
      </c>
      <c r="C16" s="75"/>
      <c r="D16" s="254"/>
      <c r="E16" s="254"/>
      <c r="F16" s="75">
        <f t="shared" si="0"/>
        <v>0</v>
      </c>
      <c r="G16" s="252"/>
    </row>
    <row r="17" spans="1:7" s="252" customFormat="1" ht="37.5" x14ac:dyDescent="0.2">
      <c r="A17" s="79"/>
      <c r="B17" s="25" t="s">
        <v>133</v>
      </c>
      <c r="C17" s="94"/>
      <c r="D17" s="254"/>
      <c r="E17" s="254"/>
      <c r="F17" s="75">
        <f t="shared" si="0"/>
        <v>0</v>
      </c>
    </row>
    <row r="18" spans="1:7" ht="37.5" x14ac:dyDescent="0.2">
      <c r="A18" s="79"/>
      <c r="B18" s="72" t="s">
        <v>309</v>
      </c>
      <c r="C18" s="94"/>
      <c r="D18" s="254"/>
      <c r="E18" s="254"/>
      <c r="F18" s="75">
        <f t="shared" si="0"/>
        <v>0</v>
      </c>
      <c r="G18" s="252"/>
    </row>
    <row r="19" spans="1:7" ht="37.5" x14ac:dyDescent="0.2">
      <c r="A19" s="79"/>
      <c r="B19" s="25" t="s">
        <v>52</v>
      </c>
      <c r="C19" s="94"/>
      <c r="D19" s="254"/>
      <c r="E19" s="254"/>
      <c r="F19" s="75">
        <f t="shared" si="0"/>
        <v>0</v>
      </c>
      <c r="G19" s="252"/>
    </row>
    <row r="20" spans="1:7" ht="37.5" x14ac:dyDescent="0.2">
      <c r="A20" s="79" t="s">
        <v>53</v>
      </c>
      <c r="B20" s="114" t="s">
        <v>54</v>
      </c>
      <c r="C20" s="94">
        <f>C21</f>
        <v>0</v>
      </c>
      <c r="D20" s="94">
        <f>D21</f>
        <v>0</v>
      </c>
      <c r="E20" s="94">
        <f>E21</f>
        <v>0</v>
      </c>
      <c r="F20" s="75">
        <f t="shared" si="0"/>
        <v>0</v>
      </c>
      <c r="G20" s="252"/>
    </row>
    <row r="21" spans="1:7" ht="37.5" x14ac:dyDescent="0.2">
      <c r="A21" s="79"/>
      <c r="B21" s="255" t="s">
        <v>226</v>
      </c>
      <c r="C21" s="94"/>
      <c r="D21" s="44"/>
      <c r="E21" s="44"/>
      <c r="F21" s="75">
        <f t="shared" si="0"/>
        <v>0</v>
      </c>
    </row>
    <row r="22" spans="1:7" x14ac:dyDescent="0.2">
      <c r="A22" s="76" t="s">
        <v>56</v>
      </c>
      <c r="B22" s="114" t="s">
        <v>57</v>
      </c>
      <c r="C22" s="94">
        <f>C23+C24+C25+C26</f>
        <v>0</v>
      </c>
      <c r="D22" s="94">
        <f>D23+D24+D25+D26</f>
        <v>0</v>
      </c>
      <c r="E22" s="94">
        <f>E23+E24+E25+E26</f>
        <v>0</v>
      </c>
      <c r="F22" s="75">
        <f t="shared" si="0"/>
        <v>0</v>
      </c>
    </row>
    <row r="23" spans="1:7" s="252" customFormat="1" ht="37.5" x14ac:dyDescent="0.2">
      <c r="A23" s="79"/>
      <c r="B23" s="22" t="s">
        <v>58</v>
      </c>
      <c r="C23" s="94"/>
      <c r="D23" s="254"/>
      <c r="E23" s="254"/>
      <c r="F23" s="75">
        <f t="shared" si="0"/>
        <v>0</v>
      </c>
    </row>
    <row r="24" spans="1:7" s="252" customFormat="1" ht="16.149999999999999" customHeight="1" x14ac:dyDescent="0.2">
      <c r="A24" s="81"/>
      <c r="B24" s="22" t="s">
        <v>59</v>
      </c>
      <c r="C24" s="94"/>
      <c r="D24" s="44"/>
      <c r="E24" s="44"/>
      <c r="F24" s="75">
        <f t="shared" si="0"/>
        <v>0</v>
      </c>
      <c r="G24" s="238"/>
    </row>
    <row r="25" spans="1:7" s="252" customFormat="1" ht="20.100000000000001" customHeight="1" x14ac:dyDescent="0.2">
      <c r="A25" s="79"/>
      <c r="B25" s="22" t="s">
        <v>60</v>
      </c>
      <c r="C25" s="99"/>
      <c r="D25" s="44"/>
      <c r="E25" s="44"/>
      <c r="F25" s="75">
        <f t="shared" si="0"/>
        <v>0</v>
      </c>
      <c r="G25" s="238"/>
    </row>
    <row r="26" spans="1:7" s="252" customFormat="1" ht="52.35" customHeight="1" x14ac:dyDescent="0.2">
      <c r="A26" s="71"/>
      <c r="B26" s="22" t="s">
        <v>61</v>
      </c>
      <c r="C26" s="75"/>
      <c r="D26" s="44"/>
      <c r="E26" s="44"/>
      <c r="F26" s="75">
        <f t="shared" si="0"/>
        <v>0</v>
      </c>
      <c r="G26" s="238"/>
    </row>
    <row r="27" spans="1:7" ht="28.5" customHeight="1" x14ac:dyDescent="0.2">
      <c r="A27" s="76" t="s">
        <v>62</v>
      </c>
      <c r="B27" s="257" t="s">
        <v>63</v>
      </c>
      <c r="C27" s="99">
        <f>C28+C29+C30+C31+C32</f>
        <v>412</v>
      </c>
      <c r="D27" s="99">
        <f>D28+D29+D30+D31+D32</f>
        <v>0</v>
      </c>
      <c r="E27" s="99">
        <f>E28+E29+E30+E31+E32</f>
        <v>0</v>
      </c>
      <c r="F27" s="75">
        <f t="shared" si="0"/>
        <v>412</v>
      </c>
    </row>
    <row r="28" spans="1:7" ht="56.25" x14ac:dyDescent="0.2">
      <c r="A28" s="79"/>
      <c r="B28" s="25" t="s">
        <v>64</v>
      </c>
      <c r="C28" s="94">
        <v>412</v>
      </c>
      <c r="D28" s="254"/>
      <c r="E28" s="254"/>
      <c r="F28" s="75">
        <f t="shared" si="0"/>
        <v>412</v>
      </c>
      <c r="G28" s="252"/>
    </row>
    <row r="29" spans="1:7" x14ac:dyDescent="0.2">
      <c r="A29" s="79"/>
      <c r="B29" s="25" t="s">
        <v>65</v>
      </c>
      <c r="C29" s="94"/>
      <c r="D29" s="254"/>
      <c r="E29" s="254"/>
      <c r="F29" s="75">
        <f t="shared" si="0"/>
        <v>0</v>
      </c>
      <c r="G29" s="252"/>
    </row>
    <row r="30" spans="1:7" x14ac:dyDescent="0.2">
      <c r="A30" s="79"/>
      <c r="B30" s="25" t="s">
        <v>66</v>
      </c>
      <c r="C30" s="94"/>
      <c r="D30" s="254"/>
      <c r="E30" s="254"/>
      <c r="F30" s="75">
        <f t="shared" si="0"/>
        <v>0</v>
      </c>
      <c r="G30" s="252"/>
    </row>
    <row r="31" spans="1:7" s="251" customFormat="1" x14ac:dyDescent="0.2">
      <c r="A31" s="79"/>
      <c r="B31" s="25" t="s">
        <v>67</v>
      </c>
      <c r="C31" s="94"/>
      <c r="D31" s="254"/>
      <c r="E31" s="254"/>
      <c r="F31" s="75">
        <f t="shared" si="0"/>
        <v>0</v>
      </c>
      <c r="G31" s="252"/>
    </row>
    <row r="32" spans="1:7" s="252" customFormat="1" x14ac:dyDescent="0.2">
      <c r="A32" s="79"/>
      <c r="B32" s="25" t="s">
        <v>68</v>
      </c>
      <c r="C32" s="94"/>
      <c r="D32" s="254"/>
      <c r="E32" s="254"/>
      <c r="F32" s="75">
        <f t="shared" si="0"/>
        <v>0</v>
      </c>
    </row>
    <row r="33" spans="1:7" x14ac:dyDescent="0.2">
      <c r="A33" s="76" t="s">
        <v>69</v>
      </c>
      <c r="B33" s="114" t="s">
        <v>70</v>
      </c>
      <c r="C33" s="94">
        <f>C34+C35</f>
        <v>0</v>
      </c>
      <c r="D33" s="94">
        <f>D34+D35</f>
        <v>0</v>
      </c>
      <c r="E33" s="94">
        <f>E34+E35</f>
        <v>0</v>
      </c>
      <c r="F33" s="75">
        <f t="shared" si="0"/>
        <v>0</v>
      </c>
    </row>
    <row r="34" spans="1:7" x14ac:dyDescent="0.2">
      <c r="A34" s="81"/>
      <c r="B34" s="25" t="s">
        <v>71</v>
      </c>
      <c r="C34" s="94"/>
      <c r="D34" s="44"/>
      <c r="E34" s="44"/>
      <c r="F34" s="75">
        <f t="shared" si="0"/>
        <v>0</v>
      </c>
    </row>
    <row r="35" spans="1:7" x14ac:dyDescent="0.2">
      <c r="A35" s="84"/>
      <c r="B35" s="25" t="s">
        <v>135</v>
      </c>
      <c r="C35" s="75"/>
      <c r="D35" s="254"/>
      <c r="E35" s="254"/>
      <c r="F35" s="75">
        <f t="shared" si="0"/>
        <v>0</v>
      </c>
      <c r="G35" s="252"/>
    </row>
    <row r="36" spans="1:7" x14ac:dyDescent="0.2">
      <c r="A36" s="258" t="s">
        <v>72</v>
      </c>
      <c r="B36" s="114" t="s">
        <v>73</v>
      </c>
      <c r="C36" s="74">
        <f>C37</f>
        <v>0</v>
      </c>
      <c r="D36" s="74">
        <f>D37</f>
        <v>0</v>
      </c>
      <c r="E36" s="74">
        <f>E37</f>
        <v>0</v>
      </c>
      <c r="F36" s="75">
        <f t="shared" si="0"/>
        <v>0</v>
      </c>
    </row>
    <row r="37" spans="1:7" x14ac:dyDescent="0.2">
      <c r="A37" s="86"/>
      <c r="B37" s="25" t="s">
        <v>204</v>
      </c>
      <c r="C37" s="94"/>
      <c r="D37" s="44"/>
      <c r="E37" s="44"/>
      <c r="F37" s="75">
        <f t="shared" si="0"/>
        <v>0</v>
      </c>
    </row>
    <row r="38" spans="1:7" x14ac:dyDescent="0.2">
      <c r="A38" s="258" t="s">
        <v>75</v>
      </c>
      <c r="B38" s="114" t="s">
        <v>76</v>
      </c>
      <c r="C38" s="94"/>
      <c r="D38" s="94">
        <f>D39+D40</f>
        <v>0</v>
      </c>
      <c r="E38" s="94"/>
      <c r="F38" s="75">
        <f t="shared" si="0"/>
        <v>0</v>
      </c>
    </row>
    <row r="39" spans="1:7" s="252" customFormat="1" ht="56.25" x14ac:dyDescent="0.2">
      <c r="A39" s="86"/>
      <c r="B39" s="22" t="s">
        <v>227</v>
      </c>
      <c r="C39" s="94"/>
      <c r="D39" s="44"/>
      <c r="E39" s="44"/>
      <c r="F39" s="75">
        <f t="shared" si="0"/>
        <v>0</v>
      </c>
      <c r="G39" s="238"/>
    </row>
    <row r="40" spans="1:7" ht="32.25" customHeight="1" x14ac:dyDescent="0.2">
      <c r="A40" s="86"/>
      <c r="B40" s="22" t="s">
        <v>78</v>
      </c>
      <c r="C40" s="94"/>
      <c r="D40" s="254"/>
      <c r="E40" s="94"/>
      <c r="F40" s="75">
        <f t="shared" si="0"/>
        <v>0</v>
      </c>
      <c r="G40" s="252"/>
    </row>
    <row r="41" spans="1:7" ht="45.75" customHeight="1" x14ac:dyDescent="0.2">
      <c r="A41" s="86"/>
      <c r="B41" s="114" t="s">
        <v>79</v>
      </c>
      <c r="C41" s="94">
        <f>C8+C15+C20+C22+C27+C33+C36+C38</f>
        <v>412</v>
      </c>
      <c r="D41" s="94">
        <f>D8+D15+D20+D22+D27+D33+D36+D38</f>
        <v>0</v>
      </c>
      <c r="E41" s="94">
        <f>E8+E15+E20+E22+E27+E33+E36+E38</f>
        <v>0</v>
      </c>
      <c r="F41" s="75">
        <f t="shared" si="0"/>
        <v>412</v>
      </c>
      <c r="G41" s="252"/>
    </row>
    <row r="42" spans="1:7" x14ac:dyDescent="0.2">
      <c r="A42" s="258" t="s">
        <v>80</v>
      </c>
      <c r="B42" s="114" t="s">
        <v>229</v>
      </c>
      <c r="C42" s="75">
        <f>C77-C41-C43</f>
        <v>18438</v>
      </c>
      <c r="D42" s="75">
        <f>D77-D41-D43</f>
        <v>-166</v>
      </c>
      <c r="E42" s="75">
        <f>E77-E41-E43</f>
        <v>0</v>
      </c>
      <c r="F42" s="75">
        <f t="shared" si="0"/>
        <v>18272</v>
      </c>
      <c r="G42" s="252"/>
    </row>
    <row r="43" spans="1:7" ht="37.5" x14ac:dyDescent="0.2">
      <c r="A43" s="258" t="s">
        <v>82</v>
      </c>
      <c r="B43" s="114" t="s">
        <v>83</v>
      </c>
      <c r="C43" s="94"/>
      <c r="D43" s="406">
        <v>193</v>
      </c>
      <c r="E43" s="254"/>
      <c r="F43" s="75">
        <f t="shared" si="0"/>
        <v>193</v>
      </c>
      <c r="G43" s="252"/>
    </row>
    <row r="44" spans="1:7" ht="37.5" x14ac:dyDescent="0.2">
      <c r="A44" s="258" t="s">
        <v>84</v>
      </c>
      <c r="B44" s="114" t="s">
        <v>85</v>
      </c>
      <c r="C44" s="94"/>
      <c r="D44" s="254"/>
      <c r="E44" s="254"/>
      <c r="F44" s="75">
        <f t="shared" si="0"/>
        <v>0</v>
      </c>
      <c r="G44" s="252"/>
    </row>
    <row r="45" spans="1:7" x14ac:dyDescent="0.2">
      <c r="A45" s="86"/>
      <c r="B45" s="114" t="s">
        <v>86</v>
      </c>
      <c r="C45" s="99">
        <f>C42+C43+C44</f>
        <v>18438</v>
      </c>
      <c r="D45" s="99">
        <f>D42+D43+D44</f>
        <v>27</v>
      </c>
      <c r="E45" s="99">
        <f>E42+E43+E44</f>
        <v>0</v>
      </c>
      <c r="F45" s="75">
        <f t="shared" si="0"/>
        <v>18465</v>
      </c>
    </row>
    <row r="46" spans="1:7" x14ac:dyDescent="0.2">
      <c r="A46" s="86"/>
      <c r="B46" s="26" t="s">
        <v>89</v>
      </c>
      <c r="C46" s="99">
        <f>C41+C45</f>
        <v>18850</v>
      </c>
      <c r="D46" s="99">
        <f>D41+D45</f>
        <v>27</v>
      </c>
      <c r="E46" s="99">
        <f>E41+E45</f>
        <v>0</v>
      </c>
      <c r="F46" s="75">
        <f t="shared" si="0"/>
        <v>18877</v>
      </c>
    </row>
    <row r="47" spans="1:7" ht="14.25" customHeight="1" x14ac:dyDescent="0.2">
      <c r="A47" s="260"/>
      <c r="B47" s="261"/>
      <c r="C47" s="262"/>
      <c r="D47" s="252"/>
      <c r="E47" s="252"/>
      <c r="F47" s="252"/>
      <c r="G47" s="252"/>
    </row>
    <row r="48" spans="1:7" ht="20.25" customHeight="1" x14ac:dyDescent="0.2">
      <c r="A48" s="102"/>
      <c r="B48" s="102"/>
      <c r="C48" s="419" t="s">
        <v>292</v>
      </c>
      <c r="D48" s="419"/>
      <c r="E48" s="419"/>
      <c r="F48" s="419"/>
    </row>
    <row r="49" spans="1:6" ht="56.25" x14ac:dyDescent="0.3">
      <c r="A49" s="263"/>
      <c r="B49" s="263" t="s">
        <v>208</v>
      </c>
      <c r="C49" s="66" t="s">
        <v>35</v>
      </c>
      <c r="D49" s="67" t="s">
        <v>36</v>
      </c>
      <c r="E49" s="67" t="s">
        <v>37</v>
      </c>
      <c r="F49" s="67" t="s">
        <v>38</v>
      </c>
    </row>
    <row r="50" spans="1:6" x14ac:dyDescent="0.2">
      <c r="A50" s="84" t="s">
        <v>39</v>
      </c>
      <c r="B50" s="264" t="s">
        <v>91</v>
      </c>
      <c r="C50" s="75">
        <f>C51+C52+C53+C56+C57</f>
        <v>18850</v>
      </c>
      <c r="D50" s="75">
        <f>D51+D52+D53+D56+D57</f>
        <v>27</v>
      </c>
      <c r="E50" s="75">
        <f>E51+E52+E53+E56+E57</f>
        <v>0</v>
      </c>
      <c r="F50" s="75">
        <f t="shared" ref="F50:F80" si="1">C50+D50+E50</f>
        <v>18877</v>
      </c>
    </row>
    <row r="51" spans="1:6" x14ac:dyDescent="0.2">
      <c r="A51" s="92"/>
      <c r="B51" s="265" t="s">
        <v>92</v>
      </c>
      <c r="C51" s="313">
        <v>10103</v>
      </c>
      <c r="D51" s="94"/>
      <c r="E51" s="44"/>
      <c r="F51" s="75">
        <f t="shared" si="1"/>
        <v>10103</v>
      </c>
    </row>
    <row r="52" spans="1:6" ht="37.5" x14ac:dyDescent="0.2">
      <c r="A52" s="86"/>
      <c r="B52" s="124" t="s">
        <v>93</v>
      </c>
      <c r="C52" s="313">
        <v>1608</v>
      </c>
      <c r="D52" s="94"/>
      <c r="E52" s="44"/>
      <c r="F52" s="75">
        <f t="shared" si="1"/>
        <v>1608</v>
      </c>
    </row>
    <row r="53" spans="1:6" x14ac:dyDescent="0.2">
      <c r="A53" s="86"/>
      <c r="B53" s="124" t="s">
        <v>94</v>
      </c>
      <c r="C53" s="313">
        <v>7139</v>
      </c>
      <c r="D53" s="94">
        <v>27</v>
      </c>
      <c r="E53" s="44"/>
      <c r="F53" s="75">
        <f t="shared" si="1"/>
        <v>7166</v>
      </c>
    </row>
    <row r="54" spans="1:6" ht="37.5" x14ac:dyDescent="0.2">
      <c r="A54" s="86"/>
      <c r="B54" s="124" t="s">
        <v>230</v>
      </c>
      <c r="C54" s="94"/>
      <c r="D54" s="44"/>
      <c r="E54" s="44"/>
      <c r="F54" s="75">
        <f t="shared" si="1"/>
        <v>0</v>
      </c>
    </row>
    <row r="55" spans="1:6" x14ac:dyDescent="0.2">
      <c r="A55" s="86"/>
      <c r="B55" s="124" t="s">
        <v>96</v>
      </c>
      <c r="C55" s="94"/>
      <c r="D55" s="44"/>
      <c r="E55" s="44"/>
      <c r="F55" s="75">
        <f t="shared" si="1"/>
        <v>0</v>
      </c>
    </row>
    <row r="56" spans="1:6" x14ac:dyDescent="0.2">
      <c r="A56" s="86"/>
      <c r="B56" s="124" t="s">
        <v>97</v>
      </c>
      <c r="C56" s="94"/>
      <c r="D56" s="44"/>
      <c r="E56" s="44"/>
      <c r="F56" s="75">
        <f t="shared" si="1"/>
        <v>0</v>
      </c>
    </row>
    <row r="57" spans="1:6" x14ac:dyDescent="0.2">
      <c r="A57" s="86"/>
      <c r="B57" s="124" t="s">
        <v>12</v>
      </c>
      <c r="C57" s="94">
        <f>SUM(C58:C61)</f>
        <v>0</v>
      </c>
      <c r="D57" s="44"/>
      <c r="E57" s="44"/>
      <c r="F57" s="75">
        <f t="shared" si="1"/>
        <v>0</v>
      </c>
    </row>
    <row r="58" spans="1:6" x14ac:dyDescent="0.2">
      <c r="A58" s="86"/>
      <c r="B58" s="124" t="s">
        <v>98</v>
      </c>
      <c r="C58" s="94"/>
      <c r="D58" s="44"/>
      <c r="E58" s="44"/>
      <c r="F58" s="75">
        <f t="shared" si="1"/>
        <v>0</v>
      </c>
    </row>
    <row r="59" spans="1:6" ht="37.5" x14ac:dyDescent="0.2">
      <c r="A59" s="86"/>
      <c r="B59" s="124" t="s">
        <v>99</v>
      </c>
      <c r="C59" s="94"/>
      <c r="D59" s="44"/>
      <c r="E59" s="44"/>
      <c r="F59" s="75">
        <f t="shared" si="1"/>
        <v>0</v>
      </c>
    </row>
    <row r="60" spans="1:6" ht="37.5" x14ac:dyDescent="0.2">
      <c r="A60" s="86"/>
      <c r="B60" s="124" t="s">
        <v>100</v>
      </c>
      <c r="C60" s="94"/>
      <c r="D60" s="44"/>
      <c r="E60" s="44"/>
      <c r="F60" s="75">
        <f t="shared" si="1"/>
        <v>0</v>
      </c>
    </row>
    <row r="61" spans="1:6" x14ac:dyDescent="0.3">
      <c r="A61" s="86"/>
      <c r="B61" s="266"/>
      <c r="C61" s="94"/>
      <c r="D61" s="44"/>
      <c r="E61" s="44"/>
      <c r="F61" s="75">
        <f t="shared" si="1"/>
        <v>0</v>
      </c>
    </row>
    <row r="62" spans="1:6" x14ac:dyDescent="0.2">
      <c r="A62" s="84" t="s">
        <v>47</v>
      </c>
      <c r="B62" s="264" t="s">
        <v>101</v>
      </c>
      <c r="C62" s="75">
        <f>C63+C66+C67+C70</f>
        <v>0</v>
      </c>
      <c r="D62" s="75">
        <f>D63+D66+D67+D70</f>
        <v>0</v>
      </c>
      <c r="E62" s="75">
        <f>E63+E66+E67+E70</f>
        <v>0</v>
      </c>
      <c r="F62" s="75">
        <f t="shared" si="1"/>
        <v>0</v>
      </c>
    </row>
    <row r="63" spans="1:6" x14ac:dyDescent="0.2">
      <c r="A63" s="92"/>
      <c r="B63" s="93" t="s">
        <v>102</v>
      </c>
      <c r="C63" s="94"/>
      <c r="D63" s="44"/>
      <c r="E63" s="44"/>
      <c r="F63" s="75">
        <f t="shared" si="1"/>
        <v>0</v>
      </c>
    </row>
    <row r="64" spans="1:6" ht="37.5" x14ac:dyDescent="0.2">
      <c r="A64" s="92"/>
      <c r="B64" s="124" t="s">
        <v>209</v>
      </c>
      <c r="C64" s="94"/>
      <c r="D64" s="44"/>
      <c r="E64" s="44"/>
      <c r="F64" s="75">
        <f t="shared" si="1"/>
        <v>0</v>
      </c>
    </row>
    <row r="65" spans="1:6" ht="37.5" x14ac:dyDescent="0.2">
      <c r="A65" s="92"/>
      <c r="B65" s="124" t="s">
        <v>210</v>
      </c>
      <c r="C65" s="94"/>
      <c r="D65" s="44"/>
      <c r="E65" s="44"/>
      <c r="F65" s="75">
        <f t="shared" si="1"/>
        <v>0</v>
      </c>
    </row>
    <row r="66" spans="1:6" x14ac:dyDescent="0.2">
      <c r="A66" s="86"/>
      <c r="B66" s="124" t="s">
        <v>105</v>
      </c>
      <c r="C66" s="94"/>
      <c r="D66" s="44"/>
      <c r="E66" s="44"/>
      <c r="F66" s="75">
        <f t="shared" si="1"/>
        <v>0</v>
      </c>
    </row>
    <row r="67" spans="1:6" x14ac:dyDescent="0.2">
      <c r="A67" s="86"/>
      <c r="B67" s="124" t="s">
        <v>125</v>
      </c>
      <c r="C67" s="94"/>
      <c r="D67" s="44"/>
      <c r="E67" s="44"/>
      <c r="F67" s="75">
        <f t="shared" si="1"/>
        <v>0</v>
      </c>
    </row>
    <row r="68" spans="1:6" ht="37.5" x14ac:dyDescent="0.2">
      <c r="A68" s="86"/>
      <c r="B68" s="124" t="s">
        <v>107</v>
      </c>
      <c r="C68" s="94"/>
      <c r="D68" s="44"/>
      <c r="E68" s="44"/>
      <c r="F68" s="75">
        <f t="shared" si="1"/>
        <v>0</v>
      </c>
    </row>
    <row r="69" spans="1:6" ht="37.5" x14ac:dyDescent="0.2">
      <c r="A69" s="86"/>
      <c r="B69" s="124" t="s">
        <v>108</v>
      </c>
      <c r="C69" s="94"/>
      <c r="D69" s="44"/>
      <c r="E69" s="44"/>
      <c r="F69" s="75">
        <f t="shared" si="1"/>
        <v>0</v>
      </c>
    </row>
    <row r="70" spans="1:6" x14ac:dyDescent="0.2">
      <c r="A70" s="86"/>
      <c r="B70" s="124" t="s">
        <v>17</v>
      </c>
      <c r="C70" s="94"/>
      <c r="D70" s="44"/>
      <c r="E70" s="44"/>
      <c r="F70" s="75">
        <f t="shared" si="1"/>
        <v>0</v>
      </c>
    </row>
    <row r="71" spans="1:6" x14ac:dyDescent="0.3">
      <c r="A71" s="1"/>
      <c r="B71" s="130"/>
      <c r="C71" s="2"/>
      <c r="D71" s="44"/>
      <c r="E71" s="44"/>
      <c r="F71" s="75">
        <f t="shared" si="1"/>
        <v>0</v>
      </c>
    </row>
    <row r="72" spans="1:6" ht="19.5" x14ac:dyDescent="0.2">
      <c r="A72" s="84"/>
      <c r="B72" s="270" t="s">
        <v>109</v>
      </c>
      <c r="C72" s="75">
        <f>C50+C62</f>
        <v>18850</v>
      </c>
      <c r="D72" s="75">
        <f>D50+D62</f>
        <v>27</v>
      </c>
      <c r="E72" s="75">
        <f>E50+E62</f>
        <v>0</v>
      </c>
      <c r="F72" s="75">
        <f t="shared" si="1"/>
        <v>18877</v>
      </c>
    </row>
    <row r="73" spans="1:6" ht="19.5" x14ac:dyDescent="0.2">
      <c r="A73" s="84"/>
      <c r="B73" s="270"/>
      <c r="C73" s="271"/>
      <c r="D73" s="44"/>
      <c r="E73" s="44"/>
      <c r="F73" s="75">
        <f t="shared" si="1"/>
        <v>0</v>
      </c>
    </row>
    <row r="74" spans="1:6" x14ac:dyDescent="0.2">
      <c r="A74" s="84" t="s">
        <v>53</v>
      </c>
      <c r="B74" s="264" t="s">
        <v>13</v>
      </c>
      <c r="C74" s="75">
        <f>C75+C76</f>
        <v>0</v>
      </c>
      <c r="D74" s="75">
        <f>D75+D76</f>
        <v>0</v>
      </c>
      <c r="E74" s="75">
        <f>E75+E76</f>
        <v>0</v>
      </c>
      <c r="F74" s="75">
        <f t="shared" si="1"/>
        <v>0</v>
      </c>
    </row>
    <row r="75" spans="1:6" x14ac:dyDescent="0.2">
      <c r="A75" s="92"/>
      <c r="B75" s="265" t="s">
        <v>231</v>
      </c>
      <c r="C75" s="75"/>
      <c r="D75" s="44"/>
      <c r="E75" s="44"/>
      <c r="F75" s="75">
        <f t="shared" si="1"/>
        <v>0</v>
      </c>
    </row>
    <row r="76" spans="1:6" ht="37.5" x14ac:dyDescent="0.2">
      <c r="A76" s="86"/>
      <c r="B76" s="265" t="s">
        <v>88</v>
      </c>
      <c r="C76" s="99"/>
      <c r="D76" s="44"/>
      <c r="E76" s="44"/>
      <c r="F76" s="75">
        <f t="shared" si="1"/>
        <v>0</v>
      </c>
    </row>
    <row r="77" spans="1:6" x14ac:dyDescent="0.2">
      <c r="A77" s="100"/>
      <c r="B77" s="128" t="s">
        <v>111</v>
      </c>
      <c r="C77" s="75">
        <f>C50+C62+C74</f>
        <v>18850</v>
      </c>
      <c r="D77" s="75">
        <f>D50+D62+D74</f>
        <v>27</v>
      </c>
      <c r="E77" s="75">
        <f>E50+E62+E74</f>
        <v>0</v>
      </c>
      <c r="F77" s="75">
        <f t="shared" si="1"/>
        <v>18877</v>
      </c>
    </row>
    <row r="78" spans="1:6" x14ac:dyDescent="0.2">
      <c r="A78" s="102"/>
      <c r="B78" s="272"/>
      <c r="C78" s="25"/>
      <c r="D78" s="44"/>
      <c r="E78" s="44"/>
      <c r="F78" s="75">
        <f t="shared" si="1"/>
        <v>0</v>
      </c>
    </row>
    <row r="79" spans="1:6" x14ac:dyDescent="0.2">
      <c r="A79" s="104"/>
      <c r="B79" s="105" t="s">
        <v>113</v>
      </c>
      <c r="C79" s="273">
        <v>3</v>
      </c>
      <c r="D79" s="273"/>
      <c r="E79" s="44"/>
      <c r="F79" s="273">
        <f t="shared" si="1"/>
        <v>3</v>
      </c>
    </row>
    <row r="80" spans="1:6" x14ac:dyDescent="0.2">
      <c r="A80" s="104"/>
      <c r="B80" s="105" t="s">
        <v>114</v>
      </c>
      <c r="C80" s="273">
        <v>0</v>
      </c>
      <c r="D80" s="273"/>
      <c r="E80" s="44"/>
      <c r="F80" s="273">
        <f t="shared" si="1"/>
        <v>0</v>
      </c>
    </row>
    <row r="83" spans="1:3" x14ac:dyDescent="0.2">
      <c r="A83" s="275"/>
      <c r="B83" s="276" t="s">
        <v>212</v>
      </c>
      <c r="C83" s="275" t="s">
        <v>31</v>
      </c>
    </row>
    <row r="84" spans="1:3" x14ac:dyDescent="0.2">
      <c r="A84" s="275" t="s">
        <v>213</v>
      </c>
      <c r="B84" s="276"/>
      <c r="C84" s="275"/>
    </row>
    <row r="85" spans="1:3" x14ac:dyDescent="0.2">
      <c r="A85" s="289">
        <f>C79</f>
        <v>3</v>
      </c>
      <c r="B85" s="275" t="s">
        <v>245</v>
      </c>
      <c r="C85" s="275">
        <f>A85*6*12</f>
        <v>216</v>
      </c>
    </row>
    <row r="86" spans="1:3" x14ac:dyDescent="0.2">
      <c r="A86" s="275"/>
      <c r="B86" s="275" t="s">
        <v>314</v>
      </c>
      <c r="C86" s="277">
        <f>C85*0.305</f>
        <v>65.88</v>
      </c>
    </row>
    <row r="87" spans="1:3" x14ac:dyDescent="0.2">
      <c r="A87" s="275"/>
      <c r="B87" s="275"/>
      <c r="C87" s="275"/>
    </row>
    <row r="88" spans="1:3" x14ac:dyDescent="0.2">
      <c r="A88" s="275"/>
      <c r="B88" s="279" t="s">
        <v>194</v>
      </c>
      <c r="C88" s="280">
        <f>SUM(C85:C87)</f>
        <v>281.88</v>
      </c>
    </row>
  </sheetData>
  <sheetProtection selectLockedCells="1" selectUnlockedCells="1"/>
  <mergeCells count="2">
    <mergeCell ref="C6:F6"/>
    <mergeCell ref="C48:F48"/>
  </mergeCells>
  <pageMargins left="0.75" right="0.75" top="1" bottom="1" header="0.51180555555555551" footer="0.51180555555555551"/>
  <pageSetup paperSize="9" scale="49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view="pageBreakPreview" zoomScale="50" zoomScaleNormal="52" zoomScaleSheetLayoutView="50" workbookViewId="0">
      <selection activeCell="C1" sqref="C1"/>
    </sheetView>
  </sheetViews>
  <sheetFormatPr defaultRowHeight="18.75" x14ac:dyDescent="0.2"/>
  <cols>
    <col min="1" max="1" width="11.42578125" style="238" customWidth="1"/>
    <col min="2" max="2" width="61.7109375" style="238" customWidth="1"/>
    <col min="3" max="3" width="21.42578125" style="238" customWidth="1"/>
    <col min="4" max="5" width="23.28515625" style="238" customWidth="1"/>
    <col min="6" max="6" width="19.5703125" style="238" customWidth="1"/>
    <col min="7" max="16384" width="9.140625" style="238"/>
  </cols>
  <sheetData>
    <row r="1" spans="1:8" s="239" customFormat="1" ht="21" customHeight="1" x14ac:dyDescent="0.2">
      <c r="A1" s="240"/>
      <c r="B1" s="281"/>
      <c r="C1" s="241" t="s">
        <v>375</v>
      </c>
    </row>
    <row r="2" spans="1:8" s="242" customFormat="1" ht="25.5" customHeight="1" x14ac:dyDescent="0.2">
      <c r="A2" s="243"/>
      <c r="B2" s="244" t="s">
        <v>234</v>
      </c>
      <c r="C2" s="282" t="s">
        <v>248</v>
      </c>
    </row>
    <row r="3" spans="1:8" s="242" customFormat="1" x14ac:dyDescent="0.2">
      <c r="A3" s="246"/>
      <c r="B3" s="244" t="s">
        <v>27</v>
      </c>
      <c r="C3" s="283"/>
    </row>
    <row r="4" spans="1:8" s="242" customFormat="1" ht="15.95" customHeight="1" x14ac:dyDescent="0.35">
      <c r="A4" s="248"/>
      <c r="B4" s="248"/>
      <c r="C4" s="249" t="s">
        <v>138</v>
      </c>
      <c r="D4" s="252"/>
      <c r="E4" s="252"/>
      <c r="F4" s="252"/>
      <c r="G4" s="251"/>
      <c r="H4" s="251"/>
    </row>
    <row r="5" spans="1:8" ht="37.5" x14ac:dyDescent="0.2">
      <c r="A5" s="243"/>
      <c r="B5" s="250" t="s">
        <v>200</v>
      </c>
      <c r="C5" s="250" t="s">
        <v>201</v>
      </c>
      <c r="D5" s="252"/>
      <c r="E5" s="252"/>
      <c r="F5" s="252"/>
      <c r="G5" s="252"/>
      <c r="H5" s="252"/>
    </row>
    <row r="6" spans="1:8" s="251" customFormat="1" ht="19.7" customHeight="1" x14ac:dyDescent="0.2">
      <c r="A6" s="243"/>
      <c r="B6" s="243"/>
      <c r="C6" s="419" t="s">
        <v>292</v>
      </c>
      <c r="D6" s="419"/>
      <c r="E6" s="419"/>
      <c r="F6" s="419"/>
      <c r="G6" s="252"/>
      <c r="H6" s="252"/>
    </row>
    <row r="7" spans="1:8" s="251" customFormat="1" ht="76.5" customHeight="1" x14ac:dyDescent="0.3">
      <c r="A7" s="253"/>
      <c r="B7" s="253" t="s">
        <v>202</v>
      </c>
      <c r="C7" s="66" t="s">
        <v>35</v>
      </c>
      <c r="D7" s="67" t="s">
        <v>36</v>
      </c>
      <c r="E7" s="67" t="s">
        <v>37</v>
      </c>
      <c r="F7" s="67" t="s">
        <v>38</v>
      </c>
      <c r="G7" s="252"/>
      <c r="H7" s="252"/>
    </row>
    <row r="8" spans="1:8" s="252" customFormat="1" x14ac:dyDescent="0.2">
      <c r="A8" s="243" t="s">
        <v>39</v>
      </c>
      <c r="B8" s="26" t="s">
        <v>40</v>
      </c>
      <c r="C8" s="75">
        <f>C9+C10+C11+C12+C13+C14</f>
        <v>0</v>
      </c>
      <c r="D8" s="75">
        <f>D9+D10+D11+D12+D13+D14</f>
        <v>0</v>
      </c>
      <c r="E8" s="75">
        <f>E9+E10+E11+E12+E13+E14</f>
        <v>0</v>
      </c>
      <c r="F8" s="75">
        <f t="shared" ref="F8:F46" si="0">C8+D8+E8</f>
        <v>0</v>
      </c>
    </row>
    <row r="9" spans="1:8" s="252" customFormat="1" ht="37.5" x14ac:dyDescent="0.2">
      <c r="A9" s="71"/>
      <c r="B9" s="25" t="s">
        <v>41</v>
      </c>
      <c r="C9" s="75"/>
      <c r="D9" s="44"/>
      <c r="E9" s="44"/>
      <c r="F9" s="75">
        <f t="shared" si="0"/>
        <v>0</v>
      </c>
    </row>
    <row r="10" spans="1:8" s="252" customFormat="1" ht="37.5" x14ac:dyDescent="0.2">
      <c r="A10" s="79"/>
      <c r="B10" s="25" t="s">
        <v>42</v>
      </c>
      <c r="C10" s="94"/>
      <c r="D10" s="44"/>
      <c r="E10" s="44"/>
      <c r="F10" s="75">
        <f t="shared" si="0"/>
        <v>0</v>
      </c>
    </row>
    <row r="11" spans="1:8" s="252" customFormat="1" ht="37.5" x14ac:dyDescent="0.2">
      <c r="A11" s="79"/>
      <c r="B11" s="25" t="s">
        <v>43</v>
      </c>
      <c r="C11" s="94"/>
      <c r="D11" s="254"/>
      <c r="E11" s="254"/>
      <c r="F11" s="75">
        <f t="shared" si="0"/>
        <v>0</v>
      </c>
    </row>
    <row r="12" spans="1:8" s="252" customFormat="1" ht="37.5" x14ac:dyDescent="0.2">
      <c r="A12" s="79"/>
      <c r="B12" s="25" t="s">
        <v>44</v>
      </c>
      <c r="C12" s="94"/>
      <c r="D12" s="44"/>
      <c r="E12" s="44"/>
      <c r="F12" s="75">
        <f t="shared" si="0"/>
        <v>0</v>
      </c>
    </row>
    <row r="13" spans="1:8" s="252" customFormat="1" x14ac:dyDescent="0.2">
      <c r="A13" s="79"/>
      <c r="B13" s="25" t="s">
        <v>115</v>
      </c>
      <c r="C13" s="94"/>
      <c r="D13" s="44"/>
      <c r="E13" s="44"/>
      <c r="F13" s="75">
        <f t="shared" si="0"/>
        <v>0</v>
      </c>
    </row>
    <row r="14" spans="1:8" s="252" customFormat="1" x14ac:dyDescent="0.2">
      <c r="A14" s="79"/>
      <c r="B14" s="25" t="s">
        <v>46</v>
      </c>
      <c r="C14" s="94"/>
      <c r="D14" s="44"/>
      <c r="E14" s="44"/>
      <c r="F14" s="75">
        <f t="shared" si="0"/>
        <v>0</v>
      </c>
    </row>
    <row r="15" spans="1:8" ht="37.5" x14ac:dyDescent="0.2">
      <c r="A15" s="79" t="s">
        <v>47</v>
      </c>
      <c r="B15" s="26" t="s">
        <v>48</v>
      </c>
      <c r="C15" s="94">
        <f>C16+C17+C18+C19</f>
        <v>0</v>
      </c>
      <c r="D15" s="94">
        <f>D16+D17+D18+D19</f>
        <v>0</v>
      </c>
      <c r="E15" s="94">
        <f>E16+E17+E18+E19</f>
        <v>0</v>
      </c>
      <c r="F15" s="75">
        <f t="shared" si="0"/>
        <v>0</v>
      </c>
    </row>
    <row r="16" spans="1:8" ht="37.5" x14ac:dyDescent="0.2">
      <c r="A16" s="71"/>
      <c r="B16" s="25" t="s">
        <v>49</v>
      </c>
      <c r="C16" s="75"/>
      <c r="D16" s="254"/>
      <c r="E16" s="254"/>
      <c r="F16" s="75">
        <f t="shared" si="0"/>
        <v>0</v>
      </c>
    </row>
    <row r="17" spans="1:6" s="252" customFormat="1" ht="37.5" x14ac:dyDescent="0.2">
      <c r="A17" s="79"/>
      <c r="B17" s="25" t="s">
        <v>50</v>
      </c>
      <c r="C17" s="94"/>
      <c r="D17" s="254"/>
      <c r="E17" s="254"/>
      <c r="F17" s="75">
        <f t="shared" si="0"/>
        <v>0</v>
      </c>
    </row>
    <row r="18" spans="1:6" ht="37.5" x14ac:dyDescent="0.2">
      <c r="A18" s="79"/>
      <c r="B18" s="72" t="s">
        <v>309</v>
      </c>
      <c r="C18" s="94"/>
      <c r="D18" s="254"/>
      <c r="E18" s="254"/>
      <c r="F18" s="75">
        <f t="shared" si="0"/>
        <v>0</v>
      </c>
    </row>
    <row r="19" spans="1:6" ht="37.5" x14ac:dyDescent="0.2">
      <c r="A19" s="79"/>
      <c r="B19" s="25" t="s">
        <v>52</v>
      </c>
      <c r="C19" s="94"/>
      <c r="D19" s="254"/>
      <c r="E19" s="254"/>
      <c r="F19" s="75">
        <f t="shared" si="0"/>
        <v>0</v>
      </c>
    </row>
    <row r="20" spans="1:6" ht="37.5" x14ac:dyDescent="0.2">
      <c r="A20" s="79" t="s">
        <v>53</v>
      </c>
      <c r="B20" s="114" t="s">
        <v>54</v>
      </c>
      <c r="C20" s="94">
        <f>C21</f>
        <v>0</v>
      </c>
      <c r="D20" s="94">
        <f>D21</f>
        <v>0</v>
      </c>
      <c r="E20" s="94">
        <f>E21</f>
        <v>0</v>
      </c>
      <c r="F20" s="75">
        <f t="shared" si="0"/>
        <v>0</v>
      </c>
    </row>
    <row r="21" spans="1:6" ht="37.5" x14ac:dyDescent="0.2">
      <c r="A21" s="79"/>
      <c r="B21" s="255" t="s">
        <v>226</v>
      </c>
      <c r="C21" s="94"/>
      <c r="D21" s="44"/>
      <c r="E21" s="44"/>
      <c r="F21" s="75">
        <f t="shared" si="0"/>
        <v>0</v>
      </c>
    </row>
    <row r="22" spans="1:6" x14ac:dyDescent="0.2">
      <c r="A22" s="76" t="s">
        <v>56</v>
      </c>
      <c r="B22" s="114" t="s">
        <v>57</v>
      </c>
      <c r="C22" s="94">
        <f>C23+C24+C25+C26</f>
        <v>0</v>
      </c>
      <c r="D22" s="94">
        <f>D23+D24+D25+D26</f>
        <v>0</v>
      </c>
      <c r="E22" s="94">
        <f>E23+E24+E25+E26</f>
        <v>0</v>
      </c>
      <c r="F22" s="75">
        <f t="shared" si="0"/>
        <v>0</v>
      </c>
    </row>
    <row r="23" spans="1:6" s="252" customFormat="1" ht="37.5" x14ac:dyDescent="0.2">
      <c r="A23" s="79"/>
      <c r="B23" s="22" t="s">
        <v>58</v>
      </c>
      <c r="C23" s="94"/>
      <c r="D23" s="254"/>
      <c r="E23" s="254"/>
      <c r="F23" s="75">
        <f t="shared" si="0"/>
        <v>0</v>
      </c>
    </row>
    <row r="24" spans="1:6" s="252" customFormat="1" x14ac:dyDescent="0.2">
      <c r="A24" s="81"/>
      <c r="B24" s="22" t="s">
        <v>59</v>
      </c>
      <c r="C24" s="94"/>
      <c r="D24" s="44"/>
      <c r="E24" s="44"/>
      <c r="F24" s="75">
        <f t="shared" si="0"/>
        <v>0</v>
      </c>
    </row>
    <row r="25" spans="1:6" s="252" customFormat="1" x14ac:dyDescent="0.2">
      <c r="A25" s="79"/>
      <c r="B25" s="22" t="s">
        <v>60</v>
      </c>
      <c r="C25" s="99"/>
      <c r="D25" s="44"/>
      <c r="E25" s="44"/>
      <c r="F25" s="75">
        <f t="shared" si="0"/>
        <v>0</v>
      </c>
    </row>
    <row r="26" spans="1:6" s="252" customFormat="1" ht="93.75" x14ac:dyDescent="0.2">
      <c r="A26" s="71"/>
      <c r="B26" s="22" t="s">
        <v>61</v>
      </c>
      <c r="C26" s="75"/>
      <c r="D26" s="44"/>
      <c r="E26" s="44"/>
      <c r="F26" s="75">
        <f t="shared" si="0"/>
        <v>0</v>
      </c>
    </row>
    <row r="27" spans="1:6" x14ac:dyDescent="0.2">
      <c r="A27" s="76" t="s">
        <v>62</v>
      </c>
      <c r="B27" s="257" t="s">
        <v>63</v>
      </c>
      <c r="C27" s="99">
        <f>C28+C29+C30+C31+C32</f>
        <v>9762</v>
      </c>
      <c r="D27" s="99">
        <f>D28+D29+D30+D31+D32</f>
        <v>0</v>
      </c>
      <c r="E27" s="99">
        <f>E28+E29+E30+E31+E32</f>
        <v>0</v>
      </c>
      <c r="F27" s="75">
        <f t="shared" si="0"/>
        <v>9762</v>
      </c>
    </row>
    <row r="28" spans="1:6" ht="56.25" x14ac:dyDescent="0.2">
      <c r="A28" s="79"/>
      <c r="B28" s="25" t="s">
        <v>64</v>
      </c>
      <c r="C28" s="94">
        <v>9762</v>
      </c>
      <c r="D28" s="94"/>
      <c r="E28" s="254"/>
      <c r="F28" s="75">
        <f t="shared" si="0"/>
        <v>9762</v>
      </c>
    </row>
    <row r="29" spans="1:6" x14ac:dyDescent="0.2">
      <c r="A29" s="79"/>
      <c r="B29" s="25" t="s">
        <v>65</v>
      </c>
      <c r="C29" s="94"/>
      <c r="D29" s="94"/>
      <c r="E29" s="254"/>
      <c r="F29" s="75">
        <f t="shared" si="0"/>
        <v>0</v>
      </c>
    </row>
    <row r="30" spans="1:6" x14ac:dyDescent="0.2">
      <c r="A30" s="79"/>
      <c r="B30" s="25" t="s">
        <v>66</v>
      </c>
      <c r="C30" s="94"/>
      <c r="D30" s="254"/>
      <c r="E30" s="254"/>
      <c r="F30" s="75">
        <f t="shared" si="0"/>
        <v>0</v>
      </c>
    </row>
    <row r="31" spans="1:6" s="251" customFormat="1" x14ac:dyDescent="0.2">
      <c r="A31" s="79"/>
      <c r="B31" s="25" t="s">
        <v>67</v>
      </c>
      <c r="C31" s="94"/>
      <c r="D31" s="254"/>
      <c r="E31" s="254"/>
      <c r="F31" s="75">
        <f t="shared" si="0"/>
        <v>0</v>
      </c>
    </row>
    <row r="32" spans="1:6" s="252" customFormat="1" x14ac:dyDescent="0.2">
      <c r="A32" s="79"/>
      <c r="B32" s="25" t="s">
        <v>68</v>
      </c>
      <c r="C32" s="94"/>
      <c r="D32" s="254"/>
      <c r="E32" s="254"/>
      <c r="F32" s="75">
        <f t="shared" si="0"/>
        <v>0</v>
      </c>
    </row>
    <row r="33" spans="1:6" x14ac:dyDescent="0.2">
      <c r="A33" s="76" t="s">
        <v>69</v>
      </c>
      <c r="B33" s="114" t="s">
        <v>70</v>
      </c>
      <c r="C33" s="94">
        <f>C34+C35</f>
        <v>0</v>
      </c>
      <c r="D33" s="94">
        <f>D34+D35</f>
        <v>0</v>
      </c>
      <c r="E33" s="94">
        <f>E34+E35</f>
        <v>0</v>
      </c>
      <c r="F33" s="75">
        <f t="shared" si="0"/>
        <v>0</v>
      </c>
    </row>
    <row r="34" spans="1:6" x14ac:dyDescent="0.2">
      <c r="A34" s="81"/>
      <c r="B34" s="25" t="s">
        <v>71</v>
      </c>
      <c r="C34" s="94"/>
      <c r="D34" s="44"/>
      <c r="E34" s="44"/>
      <c r="F34" s="75">
        <f t="shared" si="0"/>
        <v>0</v>
      </c>
    </row>
    <row r="35" spans="1:6" x14ac:dyDescent="0.2">
      <c r="A35" s="84"/>
      <c r="B35" s="25" t="s">
        <v>135</v>
      </c>
      <c r="C35" s="75"/>
      <c r="D35" s="254"/>
      <c r="E35" s="254"/>
      <c r="F35" s="75">
        <f t="shared" si="0"/>
        <v>0</v>
      </c>
    </row>
    <row r="36" spans="1:6" x14ac:dyDescent="0.2">
      <c r="A36" s="258" t="s">
        <v>72</v>
      </c>
      <c r="B36" s="114" t="s">
        <v>73</v>
      </c>
      <c r="C36" s="74">
        <f>C37</f>
        <v>0</v>
      </c>
      <c r="D36" s="74">
        <f>D37</f>
        <v>0</v>
      </c>
      <c r="E36" s="74">
        <f>E37</f>
        <v>0</v>
      </c>
      <c r="F36" s="75">
        <f t="shared" si="0"/>
        <v>0</v>
      </c>
    </row>
    <row r="37" spans="1:6" x14ac:dyDescent="0.2">
      <c r="A37" s="86"/>
      <c r="B37" s="25" t="s">
        <v>204</v>
      </c>
      <c r="C37" s="94"/>
      <c r="D37" s="44"/>
      <c r="E37" s="44"/>
      <c r="F37" s="75">
        <f t="shared" si="0"/>
        <v>0</v>
      </c>
    </row>
    <row r="38" spans="1:6" x14ac:dyDescent="0.2">
      <c r="A38" s="258" t="s">
        <v>75</v>
      </c>
      <c r="B38" s="114" t="s">
        <v>76</v>
      </c>
      <c r="C38" s="94">
        <f>C39+C40</f>
        <v>0</v>
      </c>
      <c r="D38" s="94">
        <f>D39+D40</f>
        <v>0</v>
      </c>
      <c r="E38" s="94">
        <f>E39+E40</f>
        <v>0</v>
      </c>
      <c r="F38" s="75">
        <f t="shared" si="0"/>
        <v>0</v>
      </c>
    </row>
    <row r="39" spans="1:6" s="252" customFormat="1" ht="56.25" x14ac:dyDescent="0.2">
      <c r="A39" s="86"/>
      <c r="B39" s="22" t="s">
        <v>227</v>
      </c>
      <c r="C39" s="94"/>
      <c r="D39" s="44"/>
      <c r="E39" s="44"/>
      <c r="F39" s="75">
        <f t="shared" si="0"/>
        <v>0</v>
      </c>
    </row>
    <row r="40" spans="1:6" x14ac:dyDescent="0.2">
      <c r="A40" s="86"/>
      <c r="B40" s="22" t="s">
        <v>228</v>
      </c>
      <c r="C40" s="94"/>
      <c r="D40" s="254"/>
      <c r="E40" s="254"/>
      <c r="F40" s="75">
        <f t="shared" si="0"/>
        <v>0</v>
      </c>
    </row>
    <row r="41" spans="1:6" ht="41.85" customHeight="1" x14ac:dyDescent="0.2">
      <c r="A41" s="86"/>
      <c r="B41" s="114" t="s">
        <v>79</v>
      </c>
      <c r="C41" s="99">
        <f>C8+C15+C20+C22+C27+C33+C36+C38</f>
        <v>9762</v>
      </c>
      <c r="D41" s="99">
        <f>D8+D15+D20+D22+D27+D33+D36+D38</f>
        <v>0</v>
      </c>
      <c r="E41" s="99">
        <f>E8+E15+E20+E22+E27+E33+E36+E38</f>
        <v>0</v>
      </c>
      <c r="F41" s="75">
        <f t="shared" si="0"/>
        <v>9762</v>
      </c>
    </row>
    <row r="42" spans="1:6" x14ac:dyDescent="0.2">
      <c r="A42" s="258" t="s">
        <v>80</v>
      </c>
      <c r="B42" s="114" t="s">
        <v>229</v>
      </c>
      <c r="C42" s="75">
        <f>C77-C41-C43</f>
        <v>141568</v>
      </c>
      <c r="D42" s="75">
        <f>D77-D41-D43</f>
        <v>-1234</v>
      </c>
      <c r="E42" s="75">
        <f>E77-E41</f>
        <v>-8652</v>
      </c>
      <c r="F42" s="75">
        <f t="shared" si="0"/>
        <v>131682</v>
      </c>
    </row>
    <row r="43" spans="1:6" ht="37.5" x14ac:dyDescent="0.2">
      <c r="A43" s="258" t="s">
        <v>82</v>
      </c>
      <c r="B43" s="114" t="s">
        <v>83</v>
      </c>
      <c r="C43" s="94"/>
      <c r="D43" s="406">
        <v>1976</v>
      </c>
      <c r="E43" s="254"/>
      <c r="F43" s="75">
        <f t="shared" si="0"/>
        <v>1976</v>
      </c>
    </row>
    <row r="44" spans="1:6" ht="37.5" x14ac:dyDescent="0.2">
      <c r="A44" s="258" t="s">
        <v>84</v>
      </c>
      <c r="B44" s="114" t="s">
        <v>85</v>
      </c>
      <c r="C44" s="94"/>
      <c r="D44" s="254"/>
      <c r="E44" s="254"/>
      <c r="F44" s="75">
        <f t="shared" si="0"/>
        <v>0</v>
      </c>
    </row>
    <row r="45" spans="1:6" x14ac:dyDescent="0.2">
      <c r="A45" s="86"/>
      <c r="B45" s="114" t="s">
        <v>86</v>
      </c>
      <c r="C45" s="99">
        <f>C42+C43+C44</f>
        <v>141568</v>
      </c>
      <c r="D45" s="99">
        <f>D42+D43+D44</f>
        <v>742</v>
      </c>
      <c r="E45" s="99">
        <f>E42+E43+E44</f>
        <v>-8652</v>
      </c>
      <c r="F45" s="75">
        <f t="shared" si="0"/>
        <v>133658</v>
      </c>
    </row>
    <row r="46" spans="1:6" ht="15" customHeight="1" x14ac:dyDescent="0.2">
      <c r="A46" s="86"/>
      <c r="B46" s="26" t="s">
        <v>89</v>
      </c>
      <c r="C46" s="99">
        <f>C41+C45</f>
        <v>151330</v>
      </c>
      <c r="D46" s="99">
        <f>D41+D45</f>
        <v>742</v>
      </c>
      <c r="E46" s="99">
        <f>E41+E45</f>
        <v>-8652</v>
      </c>
      <c r="F46" s="75">
        <f t="shared" si="0"/>
        <v>143420</v>
      </c>
    </row>
    <row r="47" spans="1:6" ht="14.25" customHeight="1" x14ac:dyDescent="0.2">
      <c r="A47" s="260"/>
      <c r="B47" s="261"/>
      <c r="C47" s="262"/>
      <c r="D47" s="252"/>
      <c r="E47" s="252"/>
      <c r="F47" s="252"/>
    </row>
    <row r="48" spans="1:6" ht="20.25" customHeight="1" x14ac:dyDescent="0.2">
      <c r="A48" s="102"/>
      <c r="B48" s="102"/>
      <c r="C48" s="419" t="s">
        <v>292</v>
      </c>
      <c r="D48" s="419"/>
      <c r="E48" s="419"/>
      <c r="F48" s="419"/>
    </row>
    <row r="49" spans="1:6" ht="65.45" customHeight="1" x14ac:dyDescent="0.3">
      <c r="A49" s="263"/>
      <c r="B49" s="263" t="s">
        <v>208</v>
      </c>
      <c r="C49" s="66" t="s">
        <v>35</v>
      </c>
      <c r="D49" s="67" t="s">
        <v>36</v>
      </c>
      <c r="E49" s="67" t="s">
        <v>37</v>
      </c>
      <c r="F49" s="67" t="s">
        <v>38</v>
      </c>
    </row>
    <row r="50" spans="1:6" x14ac:dyDescent="0.2">
      <c r="A50" s="84" t="s">
        <v>39</v>
      </c>
      <c r="B50" s="264" t="s">
        <v>91</v>
      </c>
      <c r="C50" s="75">
        <f>C51+C52+C53+C56+C57</f>
        <v>151330</v>
      </c>
      <c r="D50" s="75">
        <f>D51+D52+D53+D56+D57</f>
        <v>742</v>
      </c>
      <c r="E50" s="75">
        <f>E51+E52+E53+E56+E57</f>
        <v>-8652</v>
      </c>
      <c r="F50" s="75">
        <f t="shared" ref="F50:F80" si="1">C50+D50+E50</f>
        <v>143420</v>
      </c>
    </row>
    <row r="51" spans="1:6" x14ac:dyDescent="0.2">
      <c r="A51" s="92"/>
      <c r="B51" s="265" t="s">
        <v>92</v>
      </c>
      <c r="C51" s="313">
        <v>76189</v>
      </c>
      <c r="D51" s="94"/>
      <c r="E51" s="94">
        <v>32</v>
      </c>
      <c r="F51" s="75">
        <f t="shared" si="1"/>
        <v>76221</v>
      </c>
    </row>
    <row r="52" spans="1:6" ht="37.5" x14ac:dyDescent="0.2">
      <c r="A52" s="86"/>
      <c r="B52" s="124" t="s">
        <v>93</v>
      </c>
      <c r="C52" s="313">
        <v>11949</v>
      </c>
      <c r="D52" s="94"/>
      <c r="E52" s="94">
        <v>5</v>
      </c>
      <c r="F52" s="75">
        <f t="shared" si="1"/>
        <v>11954</v>
      </c>
    </row>
    <row r="53" spans="1:6" x14ac:dyDescent="0.2">
      <c r="A53" s="86"/>
      <c r="B53" s="124" t="s">
        <v>94</v>
      </c>
      <c r="C53" s="313">
        <v>63192</v>
      </c>
      <c r="D53" s="94">
        <f>742</f>
        <v>742</v>
      </c>
      <c r="E53" s="94">
        <v>-8689</v>
      </c>
      <c r="F53" s="75">
        <f t="shared" si="1"/>
        <v>55245</v>
      </c>
    </row>
    <row r="54" spans="1:6" ht="37.5" x14ac:dyDescent="0.2">
      <c r="A54" s="86"/>
      <c r="B54" s="124" t="s">
        <v>230</v>
      </c>
      <c r="C54" s="284"/>
      <c r="D54" s="44"/>
      <c r="E54" s="44"/>
      <c r="F54" s="75">
        <f t="shared" si="1"/>
        <v>0</v>
      </c>
    </row>
    <row r="55" spans="1:6" x14ac:dyDescent="0.2">
      <c r="A55" s="86"/>
      <c r="B55" s="124" t="s">
        <v>96</v>
      </c>
      <c r="C55" s="94"/>
      <c r="D55" s="44"/>
      <c r="E55" s="44"/>
      <c r="F55" s="75">
        <f t="shared" si="1"/>
        <v>0</v>
      </c>
    </row>
    <row r="56" spans="1:6" x14ac:dyDescent="0.2">
      <c r="A56" s="86"/>
      <c r="B56" s="124" t="s">
        <v>97</v>
      </c>
      <c r="C56" s="94"/>
      <c r="D56" s="94"/>
      <c r="E56" s="44"/>
      <c r="F56" s="75">
        <f t="shared" si="1"/>
        <v>0</v>
      </c>
    </row>
    <row r="57" spans="1:6" x14ac:dyDescent="0.2">
      <c r="A57" s="86"/>
      <c r="B57" s="124" t="s">
        <v>12</v>
      </c>
      <c r="C57" s="94">
        <f>SUM(C58:C61)</f>
        <v>0</v>
      </c>
      <c r="D57" s="44"/>
      <c r="E57" s="44"/>
      <c r="F57" s="75">
        <f t="shared" si="1"/>
        <v>0</v>
      </c>
    </row>
    <row r="58" spans="1:6" x14ac:dyDescent="0.2">
      <c r="A58" s="86"/>
      <c r="B58" s="124" t="s">
        <v>98</v>
      </c>
      <c r="C58" s="94"/>
      <c r="D58" s="44"/>
      <c r="E58" s="44"/>
      <c r="F58" s="75">
        <f t="shared" si="1"/>
        <v>0</v>
      </c>
    </row>
    <row r="59" spans="1:6" ht="37.5" x14ac:dyDescent="0.2">
      <c r="A59" s="86"/>
      <c r="B59" s="124" t="s">
        <v>99</v>
      </c>
      <c r="C59" s="94"/>
      <c r="D59" s="44"/>
      <c r="E59" s="44"/>
      <c r="F59" s="75">
        <f t="shared" si="1"/>
        <v>0</v>
      </c>
    </row>
    <row r="60" spans="1:6" ht="37.5" x14ac:dyDescent="0.2">
      <c r="A60" s="86"/>
      <c r="B60" s="124" t="s">
        <v>100</v>
      </c>
      <c r="C60" s="94"/>
      <c r="D60" s="44"/>
      <c r="E60" s="44"/>
      <c r="F60" s="75">
        <f t="shared" si="1"/>
        <v>0</v>
      </c>
    </row>
    <row r="61" spans="1:6" x14ac:dyDescent="0.3">
      <c r="A61" s="86"/>
      <c r="B61" s="266"/>
      <c r="C61" s="94"/>
      <c r="D61" s="44"/>
      <c r="E61" s="44"/>
      <c r="F61" s="75">
        <f t="shared" si="1"/>
        <v>0</v>
      </c>
    </row>
    <row r="62" spans="1:6" x14ac:dyDescent="0.2">
      <c r="A62" s="84" t="s">
        <v>47</v>
      </c>
      <c r="B62" s="264" t="s">
        <v>101</v>
      </c>
      <c r="C62" s="75">
        <f>C63+C66+C67+C70</f>
        <v>0</v>
      </c>
      <c r="D62" s="75">
        <f>D63+D66+D67+D70</f>
        <v>0</v>
      </c>
      <c r="E62" s="75">
        <f>E63+E66+E67+E70</f>
        <v>0</v>
      </c>
      <c r="F62" s="75">
        <f t="shared" si="1"/>
        <v>0</v>
      </c>
    </row>
    <row r="63" spans="1:6" x14ac:dyDescent="0.2">
      <c r="A63" s="92"/>
      <c r="B63" s="93" t="s">
        <v>102</v>
      </c>
      <c r="C63" s="94"/>
      <c r="D63" s="44"/>
      <c r="E63" s="44"/>
      <c r="F63" s="75">
        <f t="shared" si="1"/>
        <v>0</v>
      </c>
    </row>
    <row r="64" spans="1:6" ht="37.5" x14ac:dyDescent="0.2">
      <c r="A64" s="92"/>
      <c r="B64" s="124" t="s">
        <v>209</v>
      </c>
      <c r="C64" s="94"/>
      <c r="D64" s="44"/>
      <c r="E64" s="44"/>
      <c r="F64" s="75">
        <f t="shared" si="1"/>
        <v>0</v>
      </c>
    </row>
    <row r="65" spans="1:6" ht="37.5" x14ac:dyDescent="0.2">
      <c r="A65" s="92"/>
      <c r="B65" s="124" t="s">
        <v>210</v>
      </c>
      <c r="C65" s="94"/>
      <c r="D65" s="44"/>
      <c r="E65" s="44"/>
      <c r="F65" s="75">
        <f t="shared" si="1"/>
        <v>0</v>
      </c>
    </row>
    <row r="66" spans="1:6" x14ac:dyDescent="0.2">
      <c r="A66" s="86"/>
      <c r="B66" s="124" t="s">
        <v>105</v>
      </c>
      <c r="C66" s="94"/>
      <c r="D66" s="44"/>
      <c r="E66" s="44"/>
      <c r="F66" s="75">
        <f t="shared" si="1"/>
        <v>0</v>
      </c>
    </row>
    <row r="67" spans="1:6" x14ac:dyDescent="0.2">
      <c r="A67" s="86"/>
      <c r="B67" s="124" t="s">
        <v>125</v>
      </c>
      <c r="C67" s="94"/>
      <c r="D67" s="44"/>
      <c r="E67" s="44"/>
      <c r="F67" s="75">
        <f t="shared" si="1"/>
        <v>0</v>
      </c>
    </row>
    <row r="68" spans="1:6" ht="37.5" x14ac:dyDescent="0.2">
      <c r="A68" s="86"/>
      <c r="B68" s="124" t="s">
        <v>107</v>
      </c>
      <c r="C68" s="94"/>
      <c r="D68" s="44"/>
      <c r="E68" s="44"/>
      <c r="F68" s="75">
        <f t="shared" si="1"/>
        <v>0</v>
      </c>
    </row>
    <row r="69" spans="1:6" ht="37.5" x14ac:dyDescent="0.2">
      <c r="A69" s="86"/>
      <c r="B69" s="124" t="s">
        <v>108</v>
      </c>
      <c r="C69" s="94"/>
      <c r="D69" s="44"/>
      <c r="E69" s="44"/>
      <c r="F69" s="75">
        <f t="shared" si="1"/>
        <v>0</v>
      </c>
    </row>
    <row r="70" spans="1:6" x14ac:dyDescent="0.2">
      <c r="A70" s="86"/>
      <c r="B70" s="124" t="s">
        <v>17</v>
      </c>
      <c r="C70" s="94"/>
      <c r="D70" s="44"/>
      <c r="E70" s="44"/>
      <c r="F70" s="75">
        <f t="shared" si="1"/>
        <v>0</v>
      </c>
    </row>
    <row r="71" spans="1:6" x14ac:dyDescent="0.3">
      <c r="A71" s="1"/>
      <c r="B71" s="130"/>
      <c r="C71" s="2"/>
      <c r="D71" s="44"/>
      <c r="E71" s="44"/>
      <c r="F71" s="75">
        <f t="shared" si="1"/>
        <v>0</v>
      </c>
    </row>
    <row r="72" spans="1:6" ht="19.5" x14ac:dyDescent="0.2">
      <c r="A72" s="84"/>
      <c r="B72" s="270" t="s">
        <v>109</v>
      </c>
      <c r="C72" s="75">
        <f>C50+C62</f>
        <v>151330</v>
      </c>
      <c r="D72" s="75">
        <f>D50+D62</f>
        <v>742</v>
      </c>
      <c r="E72" s="75">
        <f>E50+E62</f>
        <v>-8652</v>
      </c>
      <c r="F72" s="75">
        <f t="shared" si="1"/>
        <v>143420</v>
      </c>
    </row>
    <row r="73" spans="1:6" ht="19.5" x14ac:dyDescent="0.2">
      <c r="A73" s="84"/>
      <c r="B73" s="270"/>
      <c r="C73" s="271"/>
      <c r="D73" s="44"/>
      <c r="E73" s="44"/>
      <c r="F73" s="75">
        <f t="shared" si="1"/>
        <v>0</v>
      </c>
    </row>
    <row r="74" spans="1:6" x14ac:dyDescent="0.2">
      <c r="A74" s="84" t="s">
        <v>53</v>
      </c>
      <c r="B74" s="264" t="s">
        <v>13</v>
      </c>
      <c r="C74" s="75">
        <f>C75+C76</f>
        <v>0</v>
      </c>
      <c r="D74" s="75">
        <f>D75+D76</f>
        <v>0</v>
      </c>
      <c r="E74" s="75">
        <f>E75+E76</f>
        <v>0</v>
      </c>
      <c r="F74" s="75">
        <f t="shared" si="1"/>
        <v>0</v>
      </c>
    </row>
    <row r="75" spans="1:6" x14ac:dyDescent="0.2">
      <c r="A75" s="92"/>
      <c r="B75" s="265" t="s">
        <v>231</v>
      </c>
      <c r="C75" s="75"/>
      <c r="D75" s="44"/>
      <c r="E75" s="44"/>
      <c r="F75" s="75">
        <f t="shared" si="1"/>
        <v>0</v>
      </c>
    </row>
    <row r="76" spans="1:6" ht="37.5" x14ac:dyDescent="0.2">
      <c r="A76" s="86"/>
      <c r="B76" s="265" t="s">
        <v>88</v>
      </c>
      <c r="C76" s="99"/>
      <c r="D76" s="44"/>
      <c r="E76" s="44"/>
      <c r="F76" s="75">
        <f t="shared" si="1"/>
        <v>0</v>
      </c>
    </row>
    <row r="77" spans="1:6" x14ac:dyDescent="0.2">
      <c r="A77" s="100"/>
      <c r="B77" s="128" t="s">
        <v>111</v>
      </c>
      <c r="C77" s="75">
        <f>C50+C62+C74</f>
        <v>151330</v>
      </c>
      <c r="D77" s="75">
        <f>D50+D62+D74</f>
        <v>742</v>
      </c>
      <c r="E77" s="75">
        <f>E50+E62+E74</f>
        <v>-8652</v>
      </c>
      <c r="F77" s="75">
        <f t="shared" si="1"/>
        <v>143420</v>
      </c>
    </row>
    <row r="78" spans="1:6" x14ac:dyDescent="0.2">
      <c r="A78" s="102"/>
      <c r="B78" s="272"/>
      <c r="C78" s="25"/>
      <c r="D78" s="44"/>
      <c r="E78" s="44"/>
      <c r="F78" s="75">
        <f t="shared" si="1"/>
        <v>0</v>
      </c>
    </row>
    <row r="79" spans="1:6" x14ac:dyDescent="0.2">
      <c r="A79" s="104"/>
      <c r="B79" s="105" t="s">
        <v>113</v>
      </c>
      <c r="C79" s="273">
        <v>23.75</v>
      </c>
      <c r="D79" s="273"/>
      <c r="E79" s="273"/>
      <c r="F79" s="274">
        <f t="shared" si="1"/>
        <v>23.75</v>
      </c>
    </row>
    <row r="80" spans="1:6" x14ac:dyDescent="0.2">
      <c r="A80" s="104"/>
      <c r="B80" s="105" t="s">
        <v>114</v>
      </c>
      <c r="C80" s="273">
        <v>0</v>
      </c>
      <c r="D80" s="273"/>
      <c r="E80" s="273"/>
      <c r="F80" s="274">
        <f t="shared" si="1"/>
        <v>0</v>
      </c>
    </row>
    <row r="84" spans="1:3" x14ac:dyDescent="0.2">
      <c r="A84" s="315"/>
      <c r="B84" s="316" t="s">
        <v>212</v>
      </c>
      <c r="C84" s="275" t="s">
        <v>31</v>
      </c>
    </row>
    <row r="85" spans="1:3" x14ac:dyDescent="0.2">
      <c r="A85" s="315" t="s">
        <v>213</v>
      </c>
      <c r="B85" s="316"/>
      <c r="C85" s="275"/>
    </row>
    <row r="86" spans="1:3" x14ac:dyDescent="0.2">
      <c r="A86" s="319">
        <v>2</v>
      </c>
      <c r="B86" s="315" t="s">
        <v>315</v>
      </c>
      <c r="C86" s="277">
        <f>2*150943/1000</f>
        <v>301.88600000000002</v>
      </c>
    </row>
    <row r="87" spans="1:3" x14ac:dyDescent="0.2">
      <c r="A87" s="315"/>
      <c r="B87" s="315" t="s">
        <v>313</v>
      </c>
      <c r="C87" s="277">
        <f>C86*0.305</f>
        <v>92.075230000000005</v>
      </c>
    </row>
    <row r="88" spans="1:3" x14ac:dyDescent="0.2">
      <c r="A88" s="319">
        <v>13</v>
      </c>
      <c r="B88" s="315" t="s">
        <v>316</v>
      </c>
      <c r="C88" s="277">
        <f>13*98113/1000</f>
        <v>1275.4690000000001</v>
      </c>
    </row>
    <row r="89" spans="1:3" x14ac:dyDescent="0.2">
      <c r="A89" s="315"/>
      <c r="B89" s="315" t="s">
        <v>313</v>
      </c>
      <c r="C89" s="277">
        <f>C88*0.305</f>
        <v>389.01804500000003</v>
      </c>
    </row>
    <row r="90" spans="1:3" x14ac:dyDescent="0.2">
      <c r="A90" s="315">
        <v>8.75</v>
      </c>
      <c r="B90" s="315" t="s">
        <v>249</v>
      </c>
      <c r="C90" s="275">
        <f>8.75*72</f>
        <v>630</v>
      </c>
    </row>
    <row r="91" spans="1:3" x14ac:dyDescent="0.2">
      <c r="A91" s="315"/>
      <c r="B91" s="315" t="s">
        <v>313</v>
      </c>
      <c r="C91" s="277">
        <f>C90*0.305</f>
        <v>192.15</v>
      </c>
    </row>
    <row r="92" spans="1:3" x14ac:dyDescent="0.2">
      <c r="A92" s="315">
        <f>SUM(A86:A90)</f>
        <v>23.75</v>
      </c>
      <c r="B92" s="315"/>
      <c r="C92" s="277">
        <f>SUM(C86:C91)</f>
        <v>2880.5982749999998</v>
      </c>
    </row>
    <row r="93" spans="1:3" ht="36" x14ac:dyDescent="0.2">
      <c r="A93" s="315"/>
      <c r="B93" s="316" t="s">
        <v>250</v>
      </c>
      <c r="C93" s="280">
        <f>C86+C88+C90</f>
        <v>2207.355</v>
      </c>
    </row>
    <row r="94" spans="1:3" ht="36" x14ac:dyDescent="0.2">
      <c r="A94" s="315"/>
      <c r="B94" s="316" t="s">
        <v>251</v>
      </c>
      <c r="C94" s="280">
        <f>C87+C89+C91</f>
        <v>673.24327500000004</v>
      </c>
    </row>
    <row r="95" spans="1:3" x14ac:dyDescent="0.2">
      <c r="A95" s="315"/>
      <c r="B95" s="321" t="s">
        <v>220</v>
      </c>
      <c r="C95" s="280">
        <f>SUM(C93:C94)</f>
        <v>2880.5982750000003</v>
      </c>
    </row>
  </sheetData>
  <sheetProtection selectLockedCells="1" selectUnlockedCells="1"/>
  <mergeCells count="2">
    <mergeCell ref="C6:F6"/>
    <mergeCell ref="C48:F48"/>
  </mergeCells>
  <pageMargins left="0.78749999999999998" right="0.78749999999999998" top="0.88611111111111107" bottom="0.88611111111111107" header="0.51180555555555551" footer="0.51180555555555551"/>
  <pageSetup paperSize="9" scale="50" firstPageNumber="0" orientation="portrait" horizontalDpi="300" verticalDpi="300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Layout" zoomScale="40" zoomScaleNormal="80" zoomScalePageLayoutView="40" workbookViewId="0">
      <selection activeCell="E55" sqref="E55"/>
    </sheetView>
  </sheetViews>
  <sheetFormatPr defaultColWidth="9" defaultRowHeight="18.75" x14ac:dyDescent="0.3"/>
  <cols>
    <col min="1" max="1" width="9.140625" style="1" customWidth="1"/>
    <col min="2" max="2" width="57.7109375" style="1" customWidth="1"/>
    <col min="3" max="3" width="33.5703125" style="1" customWidth="1"/>
    <col min="4" max="4" width="27" style="1" customWidth="1"/>
    <col min="5" max="5" width="17.42578125" style="1" customWidth="1"/>
    <col min="6" max="6" width="16.7109375" style="1" customWidth="1"/>
    <col min="7" max="7" width="10" style="1" customWidth="1"/>
    <col min="8" max="9" width="9.140625" style="1" customWidth="1"/>
    <col min="10" max="10" width="11" style="1" customWidth="1"/>
    <col min="11" max="11" width="10" style="1" customWidth="1"/>
    <col min="12" max="29" width="9.140625" style="1" customWidth="1"/>
    <col min="30" max="16384" width="9" style="1"/>
  </cols>
  <sheetData>
    <row r="1" spans="1:10" ht="51.75" customHeight="1" x14ac:dyDescent="0.3">
      <c r="A1" s="2"/>
      <c r="B1" s="3" t="s">
        <v>293</v>
      </c>
      <c r="C1" s="41"/>
      <c r="D1" s="6" t="s">
        <v>3</v>
      </c>
      <c r="E1" s="6" t="s">
        <v>4</v>
      </c>
      <c r="F1" s="1" t="s">
        <v>20</v>
      </c>
    </row>
    <row r="2" spans="1:10" ht="19.5" x14ac:dyDescent="0.3">
      <c r="A2" s="2"/>
      <c r="B2" s="42"/>
      <c r="C2" s="5" t="s">
        <v>2</v>
      </c>
      <c r="D2" s="5"/>
      <c r="E2" s="5"/>
    </row>
    <row r="3" spans="1:10" x14ac:dyDescent="0.3">
      <c r="A3" s="2"/>
      <c r="B3" s="43" t="s">
        <v>21</v>
      </c>
      <c r="C3" s="11"/>
      <c r="D3" s="11"/>
      <c r="E3" s="44"/>
      <c r="F3" s="18"/>
      <c r="G3" s="18"/>
      <c r="H3" s="18"/>
      <c r="I3" s="18"/>
      <c r="J3" s="18"/>
    </row>
    <row r="4" spans="1:10" x14ac:dyDescent="0.3">
      <c r="A4" s="2"/>
      <c r="B4" s="23"/>
      <c r="C4" s="23"/>
      <c r="D4" s="23"/>
      <c r="E4" s="45"/>
    </row>
    <row r="5" spans="1:10" x14ac:dyDescent="0.3">
      <c r="A5" s="2"/>
      <c r="B5" s="46" t="s">
        <v>7</v>
      </c>
      <c r="C5" s="46"/>
      <c r="D5" s="46">
        <v>1683</v>
      </c>
      <c r="E5" s="47"/>
    </row>
    <row r="6" spans="1:10" x14ac:dyDescent="0.3">
      <c r="A6" s="2"/>
      <c r="B6" s="46" t="s">
        <v>307</v>
      </c>
      <c r="C6" s="46"/>
      <c r="D6" s="46">
        <v>-83</v>
      </c>
      <c r="E6" s="48"/>
    </row>
    <row r="7" spans="1:10" x14ac:dyDescent="0.3">
      <c r="A7" s="2"/>
      <c r="B7" s="25" t="s">
        <v>10</v>
      </c>
      <c r="C7" s="48"/>
      <c r="D7" s="48"/>
      <c r="E7" s="48"/>
    </row>
    <row r="8" spans="1:10" x14ac:dyDescent="0.3">
      <c r="A8" s="2"/>
      <c r="B8" s="30"/>
      <c r="C8" s="48"/>
      <c r="D8" s="48"/>
      <c r="E8" s="48"/>
    </row>
    <row r="9" spans="1:10" x14ac:dyDescent="0.3">
      <c r="A9" s="2"/>
      <c r="B9" s="23" t="s">
        <v>22</v>
      </c>
      <c r="C9" s="23"/>
      <c r="D9" s="23">
        <f>-SUM(D5:D7)</f>
        <v>-1600</v>
      </c>
      <c r="E9" s="23">
        <f>-SUM(E5:E7)</f>
        <v>0</v>
      </c>
    </row>
    <row r="10" spans="1:10" x14ac:dyDescent="0.3">
      <c r="A10" s="2"/>
      <c r="B10" s="23"/>
      <c r="C10" s="23"/>
      <c r="D10" s="23"/>
      <c r="E10" s="45"/>
    </row>
    <row r="11" spans="1:10" x14ac:dyDescent="0.3">
      <c r="A11" s="2"/>
      <c r="B11" s="49" t="s">
        <v>23</v>
      </c>
      <c r="C11" s="23"/>
      <c r="D11" s="23"/>
      <c r="E11" s="44"/>
    </row>
    <row r="12" spans="1:10" x14ac:dyDescent="0.3">
      <c r="A12" s="2"/>
      <c r="B12" s="46" t="s">
        <v>7</v>
      </c>
      <c r="C12" s="46"/>
      <c r="D12" s="50">
        <v>4772</v>
      </c>
      <c r="E12" s="23"/>
    </row>
    <row r="13" spans="1:10" x14ac:dyDescent="0.3">
      <c r="A13" s="2"/>
      <c r="B13" s="46" t="s">
        <v>307</v>
      </c>
      <c r="C13" s="46"/>
      <c r="D13" s="50">
        <v>-49</v>
      </c>
      <c r="E13" s="23"/>
    </row>
    <row r="14" spans="1:10" x14ac:dyDescent="0.3">
      <c r="A14" s="2"/>
      <c r="B14" s="23" t="s">
        <v>341</v>
      </c>
      <c r="C14" s="23"/>
      <c r="D14" s="23"/>
      <c r="E14" s="23">
        <v>-34</v>
      </c>
    </row>
    <row r="15" spans="1:10" x14ac:dyDescent="0.3">
      <c r="A15" s="2"/>
      <c r="B15" s="23"/>
      <c r="C15" s="23"/>
      <c r="D15" s="23"/>
      <c r="E15" s="51"/>
    </row>
    <row r="16" spans="1:10" x14ac:dyDescent="0.3">
      <c r="A16" s="2"/>
      <c r="B16" s="23"/>
      <c r="C16" s="23"/>
      <c r="D16" s="23"/>
      <c r="E16" s="51"/>
    </row>
    <row r="17" spans="1:6" x14ac:dyDescent="0.3">
      <c r="A17" s="2"/>
      <c r="B17" s="23" t="s">
        <v>22</v>
      </c>
      <c r="C17" s="23"/>
      <c r="D17" s="23">
        <f>-SUM(D12:D16)</f>
        <v>-4723</v>
      </c>
      <c r="E17" s="23">
        <f>-SUM(E12:E16)</f>
        <v>34</v>
      </c>
    </row>
    <row r="18" spans="1:6" x14ac:dyDescent="0.3">
      <c r="A18" s="2"/>
      <c r="B18" s="22"/>
      <c r="C18" s="23"/>
      <c r="D18" s="23"/>
      <c r="E18" s="44"/>
    </row>
    <row r="19" spans="1:6" x14ac:dyDescent="0.3">
      <c r="A19" s="2"/>
      <c r="B19" s="49" t="s">
        <v>24</v>
      </c>
      <c r="C19" s="23"/>
      <c r="D19" s="23"/>
      <c r="E19" s="44"/>
    </row>
    <row r="20" spans="1:6" x14ac:dyDescent="0.3">
      <c r="A20" s="2"/>
      <c r="B20" s="46" t="s">
        <v>307</v>
      </c>
      <c r="C20" s="46"/>
      <c r="D20" s="46">
        <v>-111</v>
      </c>
      <c r="E20" s="48"/>
    </row>
    <row r="21" spans="1:6" x14ac:dyDescent="0.3">
      <c r="A21" s="2"/>
      <c r="B21" s="46" t="s">
        <v>7</v>
      </c>
      <c r="C21" s="46"/>
      <c r="D21" s="52">
        <v>1072</v>
      </c>
      <c r="E21" s="23"/>
    </row>
    <row r="22" spans="1:6" x14ac:dyDescent="0.3">
      <c r="A22" s="2"/>
      <c r="B22" s="23" t="s">
        <v>365</v>
      </c>
      <c r="C22" s="23"/>
      <c r="D22" s="23"/>
      <c r="E22" s="23"/>
    </row>
    <row r="23" spans="1:6" x14ac:dyDescent="0.3">
      <c r="A23" s="2"/>
      <c r="B23" s="23" t="s">
        <v>366</v>
      </c>
      <c r="C23" s="23"/>
      <c r="D23" s="23"/>
      <c r="E23" s="23"/>
    </row>
    <row r="24" spans="1:6" x14ac:dyDescent="0.3">
      <c r="A24" s="2"/>
      <c r="B24" s="23" t="s">
        <v>22</v>
      </c>
      <c r="C24" s="23"/>
      <c r="D24" s="23">
        <f>-SUM(D18:D21)</f>
        <v>-961</v>
      </c>
      <c r="E24" s="23">
        <f>-SUM(E22:E23)</f>
        <v>0</v>
      </c>
    </row>
    <row r="25" spans="1:6" x14ac:dyDescent="0.3">
      <c r="A25" s="2"/>
      <c r="B25" s="25"/>
      <c r="C25" s="23"/>
      <c r="D25" s="23"/>
      <c r="E25" s="23"/>
    </row>
    <row r="26" spans="1:6" x14ac:dyDescent="0.3">
      <c r="A26" s="2"/>
      <c r="B26" s="23"/>
      <c r="C26" s="23"/>
      <c r="D26" s="23"/>
      <c r="E26" s="44"/>
    </row>
    <row r="27" spans="1:6" x14ac:dyDescent="0.3">
      <c r="A27" s="2"/>
      <c r="B27" s="49" t="s">
        <v>25</v>
      </c>
      <c r="C27" s="23"/>
      <c r="D27" s="23"/>
      <c r="E27" s="44"/>
    </row>
    <row r="28" spans="1:6" x14ac:dyDescent="0.3">
      <c r="A28" s="2"/>
      <c r="B28" s="46" t="s">
        <v>7</v>
      </c>
      <c r="C28" s="46"/>
      <c r="D28" s="46">
        <v>565</v>
      </c>
      <c r="E28" s="53"/>
    </row>
    <row r="29" spans="1:6" x14ac:dyDescent="0.3">
      <c r="A29" s="2"/>
      <c r="B29" s="23" t="s">
        <v>365</v>
      </c>
      <c r="C29" s="23"/>
      <c r="D29" s="23"/>
      <c r="E29" s="409"/>
    </row>
    <row r="30" spans="1:6" x14ac:dyDescent="0.3">
      <c r="A30" s="2"/>
      <c r="B30" s="23" t="s">
        <v>366</v>
      </c>
      <c r="C30" s="23"/>
      <c r="D30" s="23"/>
      <c r="E30" s="409"/>
    </row>
    <row r="31" spans="1:6" x14ac:dyDescent="0.3">
      <c r="A31" s="2"/>
      <c r="B31" s="23" t="s">
        <v>22</v>
      </c>
      <c r="C31" s="23"/>
      <c r="D31" s="23">
        <f>-SUM(D28)</f>
        <v>-565</v>
      </c>
      <c r="E31" s="57">
        <f>-SUM(E29:E30)</f>
        <v>0</v>
      </c>
      <c r="F31" s="54"/>
    </row>
    <row r="32" spans="1:6" x14ac:dyDescent="0.3">
      <c r="A32" s="2"/>
      <c r="B32" s="25"/>
      <c r="C32" s="23"/>
      <c r="D32" s="23"/>
      <c r="E32" s="53"/>
      <c r="F32" s="54"/>
    </row>
    <row r="33" spans="1:5" x14ac:dyDescent="0.3">
      <c r="A33" s="2"/>
      <c r="B33" s="23"/>
      <c r="C33" s="23"/>
      <c r="D33" s="23"/>
      <c r="E33" s="44"/>
    </row>
    <row r="34" spans="1:5" x14ac:dyDescent="0.3">
      <c r="A34" s="2"/>
      <c r="B34" s="49" t="s">
        <v>26</v>
      </c>
      <c r="C34" s="23"/>
      <c r="D34" s="23"/>
      <c r="E34" s="44"/>
    </row>
    <row r="35" spans="1:5" x14ac:dyDescent="0.3">
      <c r="A35" s="2"/>
      <c r="B35" s="46" t="s">
        <v>7</v>
      </c>
      <c r="C35" s="46"/>
      <c r="D35" s="46">
        <v>625</v>
      </c>
      <c r="E35" s="53"/>
    </row>
    <row r="36" spans="1:5" x14ac:dyDescent="0.3">
      <c r="A36" s="2"/>
      <c r="B36" s="46" t="s">
        <v>307</v>
      </c>
      <c r="C36" s="46"/>
      <c r="D36" s="46">
        <v>-105</v>
      </c>
      <c r="E36" s="53"/>
    </row>
    <row r="37" spans="1:5" ht="37.5" x14ac:dyDescent="0.3">
      <c r="A37" s="2"/>
      <c r="B37" s="25" t="s">
        <v>337</v>
      </c>
      <c r="C37" s="25"/>
      <c r="D37" s="25"/>
      <c r="E37" s="409">
        <v>-50</v>
      </c>
    </row>
    <row r="38" spans="1:5" ht="37.5" x14ac:dyDescent="0.3">
      <c r="A38" s="2"/>
      <c r="B38" s="25" t="s">
        <v>349</v>
      </c>
      <c r="C38" s="25" t="s">
        <v>367</v>
      </c>
      <c r="D38" s="25"/>
      <c r="E38" s="409">
        <v>1869</v>
      </c>
    </row>
    <row r="39" spans="1:5" x14ac:dyDescent="0.3">
      <c r="A39" s="2"/>
      <c r="B39" s="25" t="s">
        <v>350</v>
      </c>
      <c r="C39" s="25"/>
      <c r="D39" s="25"/>
      <c r="E39" s="409">
        <v>290</v>
      </c>
    </row>
    <row r="40" spans="1:5" x14ac:dyDescent="0.3">
      <c r="A40" s="2"/>
      <c r="B40" s="25" t="s">
        <v>354</v>
      </c>
      <c r="C40" s="23"/>
      <c r="D40" s="24"/>
      <c r="E40" s="23">
        <v>3927</v>
      </c>
    </row>
    <row r="41" spans="1:5" x14ac:dyDescent="0.3">
      <c r="A41" s="2"/>
      <c r="B41" s="25" t="s">
        <v>355</v>
      </c>
      <c r="C41" s="23"/>
      <c r="D41" s="24"/>
      <c r="E41" s="23">
        <v>609</v>
      </c>
    </row>
    <row r="42" spans="1:5" x14ac:dyDescent="0.3">
      <c r="A42" s="2"/>
      <c r="B42" s="25" t="s">
        <v>357</v>
      </c>
      <c r="C42" s="25"/>
      <c r="D42" s="25"/>
      <c r="E42" s="409">
        <v>39</v>
      </c>
    </row>
    <row r="43" spans="1:5" x14ac:dyDescent="0.3">
      <c r="A43" s="2"/>
      <c r="B43" s="25" t="s">
        <v>358</v>
      </c>
      <c r="C43" s="25"/>
      <c r="D43" s="25"/>
      <c r="E43" s="409">
        <v>6</v>
      </c>
    </row>
    <row r="44" spans="1:5" x14ac:dyDescent="0.3">
      <c r="A44" s="2"/>
      <c r="B44" s="23" t="s">
        <v>22</v>
      </c>
      <c r="C44" s="23"/>
      <c r="D44" s="23">
        <f>-SUM(D35:D37)</f>
        <v>-520</v>
      </c>
      <c r="E44" s="57">
        <f>-SUM(E35:E43)</f>
        <v>-6690</v>
      </c>
    </row>
    <row r="45" spans="1:5" x14ac:dyDescent="0.3">
      <c r="A45" s="2"/>
      <c r="B45" s="23"/>
      <c r="C45" s="23"/>
      <c r="D45" s="23"/>
      <c r="E45" s="23"/>
    </row>
    <row r="46" spans="1:5" x14ac:dyDescent="0.3">
      <c r="A46" s="2"/>
    </row>
    <row r="47" spans="1:5" x14ac:dyDescent="0.3">
      <c r="A47" s="2"/>
    </row>
    <row r="48" spans="1:5" x14ac:dyDescent="0.3">
      <c r="A48" s="2"/>
      <c r="B48" s="23"/>
      <c r="C48" s="23"/>
      <c r="D48" s="23"/>
      <c r="E48" s="44"/>
    </row>
    <row r="49" spans="1:5" x14ac:dyDescent="0.3">
      <c r="A49" s="2"/>
      <c r="B49" s="49" t="s">
        <v>27</v>
      </c>
      <c r="C49" s="23"/>
      <c r="D49" s="23"/>
      <c r="E49" s="44"/>
    </row>
    <row r="50" spans="1:5" x14ac:dyDescent="0.3">
      <c r="A50" s="55"/>
      <c r="B50" s="46" t="s">
        <v>7</v>
      </c>
      <c r="C50" s="56"/>
      <c r="D50" s="50">
        <v>1976</v>
      </c>
      <c r="E50" s="48"/>
    </row>
    <row r="51" spans="1:5" x14ac:dyDescent="0.3">
      <c r="A51" s="55"/>
      <c r="B51" s="46" t="s">
        <v>307</v>
      </c>
      <c r="C51" s="56"/>
      <c r="D51" s="50">
        <v>-742</v>
      </c>
      <c r="E51" s="48"/>
    </row>
    <row r="52" spans="1:5" x14ac:dyDescent="0.3">
      <c r="A52" s="23"/>
      <c r="B52" s="23" t="s">
        <v>335</v>
      </c>
      <c r="C52" s="23"/>
      <c r="D52" s="23"/>
      <c r="E52" s="48">
        <v>-4071</v>
      </c>
    </row>
    <row r="53" spans="1:5" x14ac:dyDescent="0.3">
      <c r="A53" s="23"/>
      <c r="B53" s="25" t="s">
        <v>357</v>
      </c>
      <c r="C53" s="23"/>
      <c r="D53" s="23"/>
      <c r="E53" s="48">
        <v>32</v>
      </c>
    </row>
    <row r="54" spans="1:5" x14ac:dyDescent="0.3">
      <c r="A54" s="23"/>
      <c r="B54" s="25" t="s">
        <v>358</v>
      </c>
      <c r="C54" s="23"/>
      <c r="D54" s="23"/>
      <c r="E54" s="48">
        <v>5</v>
      </c>
    </row>
    <row r="55" spans="1:5" ht="37.5" x14ac:dyDescent="0.3">
      <c r="A55" s="23"/>
      <c r="B55" s="23" t="s">
        <v>334</v>
      </c>
      <c r="C55" s="23" t="s">
        <v>332</v>
      </c>
      <c r="D55" s="23"/>
      <c r="E55" s="23">
        <v>-3509</v>
      </c>
    </row>
    <row r="56" spans="1:5" x14ac:dyDescent="0.3">
      <c r="A56" s="23"/>
      <c r="B56" s="23" t="s">
        <v>333</v>
      </c>
      <c r="C56" s="23"/>
      <c r="E56" s="23">
        <v>-1109</v>
      </c>
    </row>
    <row r="57" spans="1:5" x14ac:dyDescent="0.3">
      <c r="A57" s="23"/>
      <c r="B57" s="23" t="s">
        <v>22</v>
      </c>
      <c r="C57" s="23"/>
      <c r="D57" s="23">
        <f>-SUM(D50:D51)</f>
        <v>-1234</v>
      </c>
      <c r="E57" s="23">
        <f>-SUM(E52:E56)</f>
        <v>8652</v>
      </c>
    </row>
    <row r="58" spans="1:5" x14ac:dyDescent="0.3">
      <c r="A58" s="23"/>
      <c r="B58" s="25"/>
      <c r="C58" s="23"/>
      <c r="D58" s="23"/>
      <c r="E58" s="57"/>
    </row>
    <row r="59" spans="1:5" x14ac:dyDescent="0.3">
      <c r="A59" s="23"/>
      <c r="B59" s="23"/>
      <c r="C59" s="23"/>
      <c r="D59" s="23"/>
      <c r="E59" s="58"/>
    </row>
    <row r="60" spans="1:5" x14ac:dyDescent="0.3">
      <c r="A60" s="23"/>
      <c r="B60" s="27" t="s">
        <v>28</v>
      </c>
      <c r="C60" s="23"/>
      <c r="D60" s="23"/>
      <c r="E60" s="58"/>
    </row>
    <row r="61" spans="1:5" x14ac:dyDescent="0.3">
      <c r="A61" s="23"/>
      <c r="B61" s="46" t="s">
        <v>307</v>
      </c>
      <c r="C61" s="46"/>
      <c r="D61" s="46">
        <v>-27</v>
      </c>
      <c r="E61" s="57"/>
    </row>
    <row r="62" spans="1:5" x14ac:dyDescent="0.3">
      <c r="A62" s="46"/>
      <c r="B62" s="46" t="s">
        <v>7</v>
      </c>
      <c r="C62" s="46"/>
      <c r="D62" s="46">
        <v>193</v>
      </c>
      <c r="E62" s="48"/>
    </row>
    <row r="63" spans="1:5" x14ac:dyDescent="0.3">
      <c r="A63" s="23"/>
      <c r="B63" s="25" t="s">
        <v>10</v>
      </c>
      <c r="C63" s="23"/>
      <c r="D63" s="23"/>
      <c r="E63" s="23"/>
    </row>
    <row r="64" spans="1:5" x14ac:dyDescent="0.3">
      <c r="A64" s="59"/>
      <c r="B64" s="23" t="s">
        <v>22</v>
      </c>
      <c r="C64" s="23"/>
      <c r="D64" s="23">
        <f>-SUM(D61:D63)</f>
        <v>-166</v>
      </c>
      <c r="E64" s="23">
        <f>-SUM(E61:E63)</f>
        <v>0</v>
      </c>
    </row>
    <row r="65" spans="1:7" x14ac:dyDescent="0.3">
      <c r="A65" s="23"/>
      <c r="B65" s="23"/>
      <c r="C65" s="23"/>
      <c r="D65" s="23"/>
      <c r="E65" s="57"/>
    </row>
    <row r="66" spans="1:7" x14ac:dyDescent="0.3">
      <c r="A66" s="23"/>
      <c r="B66" s="27" t="s">
        <v>29</v>
      </c>
      <c r="C66" s="23"/>
      <c r="D66" s="23"/>
      <c r="E66" s="58"/>
    </row>
    <row r="67" spans="1:7" x14ac:dyDescent="0.3">
      <c r="A67" s="23"/>
      <c r="B67" s="46" t="s">
        <v>7</v>
      </c>
      <c r="C67" s="46"/>
      <c r="D67" s="46">
        <v>638</v>
      </c>
      <c r="E67" s="58"/>
    </row>
    <row r="68" spans="1:7" x14ac:dyDescent="0.3">
      <c r="A68" s="23"/>
      <c r="B68" s="46" t="s">
        <v>307</v>
      </c>
      <c r="C68" s="46"/>
      <c r="D68" s="46">
        <v>-119</v>
      </c>
      <c r="E68" s="58"/>
    </row>
    <row r="69" spans="1:7" x14ac:dyDescent="0.3">
      <c r="A69" s="23"/>
      <c r="B69" s="25" t="s">
        <v>357</v>
      </c>
      <c r="C69" s="23"/>
      <c r="D69" s="23"/>
      <c r="E69" s="410">
        <v>56</v>
      </c>
    </row>
    <row r="70" spans="1:7" x14ac:dyDescent="0.3">
      <c r="A70" s="23"/>
      <c r="B70" s="25" t="s">
        <v>358</v>
      </c>
      <c r="C70" s="23"/>
      <c r="D70" s="23"/>
      <c r="E70" s="410">
        <v>9</v>
      </c>
    </row>
    <row r="71" spans="1:7" ht="37.5" x14ac:dyDescent="0.3">
      <c r="A71" s="23"/>
      <c r="B71" s="25" t="s">
        <v>337</v>
      </c>
      <c r="C71" s="23"/>
      <c r="D71" s="23"/>
      <c r="E71" s="57">
        <v>-29</v>
      </c>
    </row>
    <row r="72" spans="1:7" x14ac:dyDescent="0.3">
      <c r="A72" s="23"/>
      <c r="B72" s="23" t="s">
        <v>22</v>
      </c>
      <c r="C72" s="23"/>
      <c r="D72" s="23">
        <f>-SUM(D67:D71)</f>
        <v>-519</v>
      </c>
      <c r="E72" s="23">
        <f>-SUM(E67:E71)</f>
        <v>-36</v>
      </c>
      <c r="F72" s="1">
        <f>D9+D17+D24+D31+D44+D57+D64+D72</f>
        <v>-10288</v>
      </c>
      <c r="G72" s="1">
        <f>E9+E17+E24+E31+E44+E57+E64+E72</f>
        <v>1960</v>
      </c>
    </row>
    <row r="73" spans="1:7" x14ac:dyDescent="0.3">
      <c r="A73" s="23"/>
      <c r="B73" s="23"/>
      <c r="C73" s="23"/>
      <c r="D73" s="23"/>
      <c r="E73" s="57"/>
    </row>
  </sheetData>
  <sheetProtection selectLockedCells="1" selectUnlockedCells="1"/>
  <pageMargins left="0.7" right="0.7" top="0.75" bottom="0.75" header="0.51180555555555551" footer="0.51180555555555551"/>
  <pageSetup paperSize="9" scale="43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60" zoomScaleNormal="70" workbookViewId="0">
      <selection activeCell="C11" sqref="C11"/>
    </sheetView>
  </sheetViews>
  <sheetFormatPr defaultRowHeight="15" x14ac:dyDescent="0.2"/>
  <cols>
    <col min="1" max="1" width="8.5703125" style="385" bestFit="1" customWidth="1"/>
    <col min="2" max="2" width="61.7109375" style="385" customWidth="1"/>
    <col min="3" max="3" width="22.85546875" style="385" customWidth="1"/>
    <col min="4" max="4" width="20.5703125" style="385" customWidth="1"/>
    <col min="5" max="5" width="17.28515625" style="385" customWidth="1"/>
    <col min="6" max="6" width="16.42578125" style="385" customWidth="1"/>
  </cols>
  <sheetData>
    <row r="1" spans="1:6" ht="18" x14ac:dyDescent="0.2">
      <c r="B1" s="386" t="s">
        <v>376</v>
      </c>
    </row>
    <row r="2" spans="1:6" ht="15.75" x14ac:dyDescent="0.2">
      <c r="A2" s="323"/>
      <c r="B2" s="324" t="s">
        <v>234</v>
      </c>
      <c r="C2" s="325" t="s">
        <v>241</v>
      </c>
      <c r="D2" s="326"/>
      <c r="E2" s="326"/>
      <c r="F2" s="326"/>
    </row>
    <row r="3" spans="1:6" ht="15.75" x14ac:dyDescent="0.2">
      <c r="A3" s="327"/>
      <c r="B3" s="328" t="s">
        <v>29</v>
      </c>
      <c r="C3" s="329"/>
      <c r="D3" s="326"/>
      <c r="E3" s="326"/>
      <c r="F3" s="326"/>
    </row>
    <row r="4" spans="1:6" ht="15.75" x14ac:dyDescent="0.25">
      <c r="A4" s="330"/>
      <c r="B4" s="330"/>
      <c r="C4" s="331" t="s">
        <v>138</v>
      </c>
      <c r="D4" s="326"/>
      <c r="E4" s="326"/>
      <c r="F4" s="326"/>
    </row>
    <row r="5" spans="1:6" ht="15.75" x14ac:dyDescent="0.2">
      <c r="A5" s="323"/>
      <c r="B5" s="332" t="s">
        <v>200</v>
      </c>
      <c r="C5" s="332" t="s">
        <v>201</v>
      </c>
      <c r="D5" s="333"/>
      <c r="E5" s="333"/>
      <c r="F5" s="333"/>
    </row>
    <row r="6" spans="1:6" ht="15.75" x14ac:dyDescent="0.2">
      <c r="A6" s="323"/>
      <c r="B6" s="323"/>
      <c r="C6" s="436" t="s">
        <v>292</v>
      </c>
      <c r="D6" s="436"/>
      <c r="E6" s="436"/>
      <c r="F6" s="436"/>
    </row>
    <row r="7" spans="1:6" ht="31.5" x14ac:dyDescent="0.25">
      <c r="A7" s="334"/>
      <c r="B7" s="334" t="s">
        <v>202</v>
      </c>
      <c r="C7" s="335" t="s">
        <v>35</v>
      </c>
      <c r="D7" s="336" t="s">
        <v>36</v>
      </c>
      <c r="E7" s="336" t="s">
        <v>37</v>
      </c>
      <c r="F7" s="336" t="s">
        <v>38</v>
      </c>
    </row>
    <row r="8" spans="1:6" ht="15.75" x14ac:dyDescent="0.2">
      <c r="A8" s="323" t="s">
        <v>39</v>
      </c>
      <c r="B8" s="337" t="s">
        <v>40</v>
      </c>
      <c r="C8" s="338">
        <f>C9+C10+C11+C12+C13+C14</f>
        <v>0</v>
      </c>
      <c r="D8" s="338">
        <f>D9+D10+D11+D12+D13+D14</f>
        <v>0</v>
      </c>
      <c r="E8" s="338">
        <f>E9+E10+E11+E12+E13+E14</f>
        <v>0</v>
      </c>
      <c r="F8" s="338">
        <f t="shared" ref="F8:F46" si="0">C8+D8+E8</f>
        <v>0</v>
      </c>
    </row>
    <row r="9" spans="1:6" ht="15.75" x14ac:dyDescent="0.2">
      <c r="A9" s="339"/>
      <c r="B9" s="340" t="s">
        <v>41</v>
      </c>
      <c r="C9" s="338"/>
      <c r="D9" s="341"/>
      <c r="E9" s="341"/>
      <c r="F9" s="338">
        <f t="shared" si="0"/>
        <v>0</v>
      </c>
    </row>
    <row r="10" spans="1:6" ht="31.5" x14ac:dyDescent="0.2">
      <c r="A10" s="342"/>
      <c r="B10" s="340" t="s">
        <v>42</v>
      </c>
      <c r="C10" s="343"/>
      <c r="D10" s="341"/>
      <c r="E10" s="341"/>
      <c r="F10" s="338">
        <f t="shared" si="0"/>
        <v>0</v>
      </c>
    </row>
    <row r="11" spans="1:6" ht="31.5" x14ac:dyDescent="0.2">
      <c r="A11" s="342"/>
      <c r="B11" s="340" t="s">
        <v>43</v>
      </c>
      <c r="C11" s="343"/>
      <c r="D11" s="341"/>
      <c r="E11" s="341"/>
      <c r="F11" s="338">
        <f t="shared" si="0"/>
        <v>0</v>
      </c>
    </row>
    <row r="12" spans="1:6" ht="15.75" x14ac:dyDescent="0.2">
      <c r="A12" s="342"/>
      <c r="B12" s="340" t="s">
        <v>44</v>
      </c>
      <c r="C12" s="343"/>
      <c r="D12" s="341"/>
      <c r="E12" s="341"/>
      <c r="F12" s="338">
        <f t="shared" si="0"/>
        <v>0</v>
      </c>
    </row>
    <row r="13" spans="1:6" ht="15.75" x14ac:dyDescent="0.2">
      <c r="A13" s="342"/>
      <c r="B13" s="340" t="s">
        <v>115</v>
      </c>
      <c r="C13" s="343"/>
      <c r="D13" s="341"/>
      <c r="E13" s="341"/>
      <c r="F13" s="338">
        <f t="shared" si="0"/>
        <v>0</v>
      </c>
    </row>
    <row r="14" spans="1:6" ht="15.75" x14ac:dyDescent="0.2">
      <c r="A14" s="342"/>
      <c r="B14" s="340" t="s">
        <v>46</v>
      </c>
      <c r="C14" s="343"/>
      <c r="D14" s="344"/>
      <c r="E14" s="344"/>
      <c r="F14" s="338">
        <f t="shared" si="0"/>
        <v>0</v>
      </c>
    </row>
    <row r="15" spans="1:6" ht="15.75" x14ac:dyDescent="0.2">
      <c r="A15" s="342" t="s">
        <v>47</v>
      </c>
      <c r="B15" s="337" t="s">
        <v>48</v>
      </c>
      <c r="C15" s="343">
        <f>C16+C17+C18+C19</f>
        <v>0</v>
      </c>
      <c r="D15" s="343">
        <f>D16+D17+D18+D19</f>
        <v>0</v>
      </c>
      <c r="E15" s="343">
        <f>E16+E17+E18+E19</f>
        <v>0</v>
      </c>
      <c r="F15" s="338">
        <f t="shared" si="0"/>
        <v>0</v>
      </c>
    </row>
    <row r="16" spans="1:6" ht="31.5" x14ac:dyDescent="0.2">
      <c r="A16" s="339"/>
      <c r="B16" s="340" t="s">
        <v>49</v>
      </c>
      <c r="C16" s="338"/>
      <c r="D16" s="341"/>
      <c r="E16" s="341"/>
      <c r="F16" s="338">
        <f t="shared" si="0"/>
        <v>0</v>
      </c>
    </row>
    <row r="17" spans="1:6" ht="15.75" x14ac:dyDescent="0.2">
      <c r="A17" s="342"/>
      <c r="B17" s="340" t="s">
        <v>133</v>
      </c>
      <c r="C17" s="343"/>
      <c r="D17" s="344"/>
      <c r="E17" s="344"/>
      <c r="F17" s="338">
        <f t="shared" si="0"/>
        <v>0</v>
      </c>
    </row>
    <row r="18" spans="1:6" ht="31.5" x14ac:dyDescent="0.2">
      <c r="A18" s="342"/>
      <c r="B18" s="340" t="s">
        <v>51</v>
      </c>
      <c r="C18" s="343"/>
      <c r="D18" s="344"/>
      <c r="E18" s="344"/>
      <c r="F18" s="338">
        <f t="shared" si="0"/>
        <v>0</v>
      </c>
    </row>
    <row r="19" spans="1:6" ht="31.5" x14ac:dyDescent="0.2">
      <c r="A19" s="342"/>
      <c r="B19" s="340" t="s">
        <v>52</v>
      </c>
      <c r="C19" s="343"/>
      <c r="D19" s="341"/>
      <c r="E19" s="341"/>
      <c r="F19" s="338">
        <f t="shared" si="0"/>
        <v>0</v>
      </c>
    </row>
    <row r="20" spans="1:6" ht="15.75" x14ac:dyDescent="0.2">
      <c r="A20" s="342" t="s">
        <v>53</v>
      </c>
      <c r="B20" s="345" t="s">
        <v>54</v>
      </c>
      <c r="C20" s="343">
        <f>C21</f>
        <v>0</v>
      </c>
      <c r="D20" s="343">
        <f>D21</f>
        <v>0</v>
      </c>
      <c r="E20" s="343">
        <f>E21</f>
        <v>0</v>
      </c>
      <c r="F20" s="338">
        <f t="shared" si="0"/>
        <v>0</v>
      </c>
    </row>
    <row r="21" spans="1:6" ht="15.75" x14ac:dyDescent="0.2">
      <c r="A21" s="342"/>
      <c r="B21" s="346" t="s">
        <v>226</v>
      </c>
      <c r="C21" s="343"/>
      <c r="D21" s="344"/>
      <c r="E21" s="344"/>
      <c r="F21" s="338">
        <f t="shared" si="0"/>
        <v>0</v>
      </c>
    </row>
    <row r="22" spans="1:6" ht="15.75" x14ac:dyDescent="0.2">
      <c r="A22" s="347" t="s">
        <v>56</v>
      </c>
      <c r="B22" s="345" t="s">
        <v>57</v>
      </c>
      <c r="C22" s="343">
        <f>C23+C24+C25+C26</f>
        <v>0</v>
      </c>
      <c r="D22" s="343">
        <f>D23+D24+D25+D26</f>
        <v>0</v>
      </c>
      <c r="E22" s="343">
        <f>E23+E24+E25+E26</f>
        <v>0</v>
      </c>
      <c r="F22" s="338">
        <f t="shared" si="0"/>
        <v>0</v>
      </c>
    </row>
    <row r="23" spans="1:6" ht="31.5" x14ac:dyDescent="0.2">
      <c r="A23" s="342"/>
      <c r="B23" s="348" t="s">
        <v>58</v>
      </c>
      <c r="C23" s="343"/>
      <c r="D23" s="344"/>
      <c r="E23" s="344"/>
      <c r="F23" s="338">
        <f t="shared" si="0"/>
        <v>0</v>
      </c>
    </row>
    <row r="24" spans="1:6" ht="15.75" x14ac:dyDescent="0.2">
      <c r="A24" s="349"/>
      <c r="B24" s="348" t="s">
        <v>59</v>
      </c>
      <c r="C24" s="343"/>
      <c r="D24" s="344"/>
      <c r="E24" s="344"/>
      <c r="F24" s="338">
        <f t="shared" si="0"/>
        <v>0</v>
      </c>
    </row>
    <row r="25" spans="1:6" ht="15.75" x14ac:dyDescent="0.2">
      <c r="A25" s="342"/>
      <c r="B25" s="348" t="s">
        <v>60</v>
      </c>
      <c r="C25" s="350"/>
      <c r="D25" s="344"/>
      <c r="E25" s="344"/>
      <c r="F25" s="338">
        <f t="shared" si="0"/>
        <v>0</v>
      </c>
    </row>
    <row r="26" spans="1:6" ht="63" x14ac:dyDescent="0.2">
      <c r="A26" s="339"/>
      <c r="B26" s="348" t="s">
        <v>61</v>
      </c>
      <c r="C26" s="338"/>
      <c r="D26" s="344"/>
      <c r="E26" s="344"/>
      <c r="F26" s="338">
        <f t="shared" si="0"/>
        <v>0</v>
      </c>
    </row>
    <row r="27" spans="1:6" ht="15.75" x14ac:dyDescent="0.2">
      <c r="A27" s="347" t="s">
        <v>62</v>
      </c>
      <c r="B27" s="351" t="s">
        <v>63</v>
      </c>
      <c r="C27" s="350">
        <f>C28+C29+C30+C31+C32</f>
        <v>187</v>
      </c>
      <c r="D27" s="350">
        <f>D28+D29+D30+D31+D32</f>
        <v>0</v>
      </c>
      <c r="E27" s="350">
        <f>E28+E29+E30+E31+E32</f>
        <v>0</v>
      </c>
      <c r="F27" s="338">
        <f t="shared" si="0"/>
        <v>187</v>
      </c>
    </row>
    <row r="28" spans="1:6" ht="31.5" x14ac:dyDescent="0.2">
      <c r="A28" s="342"/>
      <c r="B28" s="340" t="s">
        <v>64</v>
      </c>
      <c r="C28" s="343">
        <v>187</v>
      </c>
      <c r="D28" s="344"/>
      <c r="E28" s="344"/>
      <c r="F28" s="338">
        <f t="shared" si="0"/>
        <v>187</v>
      </c>
    </row>
    <row r="29" spans="1:6" ht="15.75" x14ac:dyDescent="0.2">
      <c r="A29" s="342"/>
      <c r="B29" s="340" t="s">
        <v>65</v>
      </c>
      <c r="C29" s="343"/>
      <c r="D29" s="344"/>
      <c r="E29" s="344"/>
      <c r="F29" s="338">
        <f t="shared" si="0"/>
        <v>0</v>
      </c>
    </row>
    <row r="30" spans="1:6" ht="15.75" x14ac:dyDescent="0.2">
      <c r="A30" s="342"/>
      <c r="B30" s="340" t="s">
        <v>66</v>
      </c>
      <c r="C30" s="343"/>
      <c r="D30" s="344"/>
      <c r="E30" s="344"/>
      <c r="F30" s="338">
        <f t="shared" si="0"/>
        <v>0</v>
      </c>
    </row>
    <row r="31" spans="1:6" ht="15.75" x14ac:dyDescent="0.2">
      <c r="A31" s="342"/>
      <c r="B31" s="340" t="s">
        <v>67</v>
      </c>
      <c r="C31" s="343"/>
      <c r="D31" s="344"/>
      <c r="E31" s="344"/>
      <c r="F31" s="338">
        <f t="shared" si="0"/>
        <v>0</v>
      </c>
    </row>
    <row r="32" spans="1:6" ht="15.75" x14ac:dyDescent="0.2">
      <c r="A32" s="342"/>
      <c r="B32" s="340" t="s">
        <v>68</v>
      </c>
      <c r="C32" s="343"/>
      <c r="D32" s="344"/>
      <c r="E32" s="344"/>
      <c r="F32" s="338">
        <f t="shared" si="0"/>
        <v>0</v>
      </c>
    </row>
    <row r="33" spans="1:6" ht="15.75" x14ac:dyDescent="0.2">
      <c r="A33" s="347" t="s">
        <v>69</v>
      </c>
      <c r="B33" s="345" t="s">
        <v>70</v>
      </c>
      <c r="C33" s="343">
        <f>C34+C35</f>
        <v>0</v>
      </c>
      <c r="D33" s="343">
        <f>D34+D35</f>
        <v>0</v>
      </c>
      <c r="E33" s="343">
        <f>E34+E35</f>
        <v>0</v>
      </c>
      <c r="F33" s="338">
        <f t="shared" si="0"/>
        <v>0</v>
      </c>
    </row>
    <row r="34" spans="1:6" ht="15.75" x14ac:dyDescent="0.2">
      <c r="A34" s="349"/>
      <c r="B34" s="340" t="s">
        <v>71</v>
      </c>
      <c r="C34" s="343"/>
      <c r="D34" s="344"/>
      <c r="E34" s="344"/>
      <c r="F34" s="338">
        <f t="shared" si="0"/>
        <v>0</v>
      </c>
    </row>
    <row r="35" spans="1:6" ht="15.75" x14ac:dyDescent="0.2">
      <c r="A35" s="352"/>
      <c r="B35" s="340" t="s">
        <v>135</v>
      </c>
      <c r="C35" s="338"/>
      <c r="D35" s="341"/>
      <c r="E35" s="341"/>
      <c r="F35" s="338">
        <f t="shared" si="0"/>
        <v>0</v>
      </c>
    </row>
    <row r="36" spans="1:6" ht="15.75" x14ac:dyDescent="0.2">
      <c r="A36" s="353" t="s">
        <v>72</v>
      </c>
      <c r="B36" s="345" t="s">
        <v>73</v>
      </c>
      <c r="C36" s="354">
        <f>C37</f>
        <v>0</v>
      </c>
      <c r="D36" s="344"/>
      <c r="E36" s="344"/>
      <c r="F36" s="338">
        <f t="shared" si="0"/>
        <v>0</v>
      </c>
    </row>
    <row r="37" spans="1:6" ht="15.75" x14ac:dyDescent="0.2">
      <c r="A37" s="355"/>
      <c r="B37" s="340" t="s">
        <v>204</v>
      </c>
      <c r="C37" s="343"/>
      <c r="D37" s="344"/>
      <c r="E37" s="344"/>
      <c r="F37" s="338">
        <f t="shared" si="0"/>
        <v>0</v>
      </c>
    </row>
    <row r="38" spans="1:6" ht="15.75" x14ac:dyDescent="0.2">
      <c r="A38" s="353" t="s">
        <v>75</v>
      </c>
      <c r="B38" s="345" t="s">
        <v>76</v>
      </c>
      <c r="C38" s="343">
        <f>C39+C40</f>
        <v>0</v>
      </c>
      <c r="D38" s="344"/>
      <c r="E38" s="344"/>
      <c r="F38" s="338">
        <f t="shared" si="0"/>
        <v>0</v>
      </c>
    </row>
    <row r="39" spans="1:6" ht="31.5" x14ac:dyDescent="0.2">
      <c r="A39" s="355"/>
      <c r="B39" s="348" t="s">
        <v>227</v>
      </c>
      <c r="C39" s="343"/>
      <c r="D39" s="344"/>
      <c r="E39" s="344"/>
      <c r="F39" s="338">
        <f t="shared" si="0"/>
        <v>0</v>
      </c>
    </row>
    <row r="40" spans="1:6" ht="15.75" x14ac:dyDescent="0.2">
      <c r="A40" s="355"/>
      <c r="B40" s="348" t="s">
        <v>228</v>
      </c>
      <c r="C40" s="343"/>
      <c r="D40" s="344"/>
      <c r="E40" s="344"/>
      <c r="F40" s="338">
        <f t="shared" si="0"/>
        <v>0</v>
      </c>
    </row>
    <row r="41" spans="1:6" ht="15.75" x14ac:dyDescent="0.2">
      <c r="A41" s="355"/>
      <c r="B41" s="345" t="s">
        <v>79</v>
      </c>
      <c r="C41" s="350">
        <f>C8+C15+C20+C22+C27+C33+C36+C38</f>
        <v>187</v>
      </c>
      <c r="D41" s="350">
        <f>D8+D15+D20+D22+D27+D33+D36+D38</f>
        <v>0</v>
      </c>
      <c r="E41" s="350">
        <f>E8+E15+E20+E22+E27+E33+E36+E38</f>
        <v>0</v>
      </c>
      <c r="F41" s="338">
        <f t="shared" si="0"/>
        <v>187</v>
      </c>
    </row>
    <row r="42" spans="1:6" ht="15.75" x14ac:dyDescent="0.2">
      <c r="A42" s="353" t="s">
        <v>80</v>
      </c>
      <c r="B42" s="345" t="s">
        <v>229</v>
      </c>
      <c r="C42" s="338">
        <f>C77-C41-C43</f>
        <v>33825</v>
      </c>
      <c r="D42" s="338">
        <f>D77-D41-D43</f>
        <v>-519</v>
      </c>
      <c r="E42" s="338">
        <f>E77-E41</f>
        <v>36</v>
      </c>
      <c r="F42" s="338">
        <f t="shared" si="0"/>
        <v>33342</v>
      </c>
    </row>
    <row r="43" spans="1:6" ht="31.5" x14ac:dyDescent="0.2">
      <c r="A43" s="353" t="s">
        <v>82</v>
      </c>
      <c r="B43" s="345" t="s">
        <v>83</v>
      </c>
      <c r="C43" s="343"/>
      <c r="D43" s="344">
        <v>638</v>
      </c>
      <c r="E43" s="344"/>
      <c r="F43" s="338">
        <f t="shared" si="0"/>
        <v>638</v>
      </c>
    </row>
    <row r="44" spans="1:6" ht="31.5" x14ac:dyDescent="0.2">
      <c r="A44" s="353" t="s">
        <v>84</v>
      </c>
      <c r="B44" s="345" t="s">
        <v>85</v>
      </c>
      <c r="C44" s="343"/>
      <c r="D44" s="344"/>
      <c r="E44" s="344"/>
      <c r="F44" s="338">
        <f t="shared" si="0"/>
        <v>0</v>
      </c>
    </row>
    <row r="45" spans="1:6" ht="15.75" x14ac:dyDescent="0.2">
      <c r="A45" s="355"/>
      <c r="B45" s="345" t="s">
        <v>86</v>
      </c>
      <c r="C45" s="350">
        <f>C42+C43+C44</f>
        <v>33825</v>
      </c>
      <c r="D45" s="350">
        <f>D42+D43+D44</f>
        <v>119</v>
      </c>
      <c r="E45" s="350">
        <f>E42+E43+E44</f>
        <v>36</v>
      </c>
      <c r="F45" s="338">
        <f t="shared" si="0"/>
        <v>33980</v>
      </c>
    </row>
    <row r="46" spans="1:6" ht="15.75" x14ac:dyDescent="0.2">
      <c r="A46" s="355"/>
      <c r="B46" s="337" t="s">
        <v>89</v>
      </c>
      <c r="C46" s="350">
        <f>C41+C45</f>
        <v>34012</v>
      </c>
      <c r="D46" s="350">
        <f>D41+D45</f>
        <v>119</v>
      </c>
      <c r="E46" s="350">
        <f>E41+E45</f>
        <v>36</v>
      </c>
      <c r="F46" s="338">
        <f t="shared" si="0"/>
        <v>34167</v>
      </c>
    </row>
    <row r="47" spans="1:6" ht="15.75" x14ac:dyDescent="0.2">
      <c r="A47" s="356"/>
      <c r="B47" s="357"/>
      <c r="C47" s="358"/>
      <c r="D47" s="333"/>
      <c r="E47" s="333"/>
      <c r="F47" s="333"/>
    </row>
    <row r="48" spans="1:6" ht="15.75" x14ac:dyDescent="0.2">
      <c r="A48" s="359"/>
      <c r="B48" s="359"/>
      <c r="C48" s="436" t="s">
        <v>292</v>
      </c>
      <c r="D48" s="436"/>
      <c r="E48" s="436"/>
      <c r="F48" s="436"/>
    </row>
    <row r="49" spans="1:6" ht="31.5" x14ac:dyDescent="0.25">
      <c r="A49" s="360"/>
      <c r="B49" s="360" t="s">
        <v>208</v>
      </c>
      <c r="C49" s="335" t="s">
        <v>35</v>
      </c>
      <c r="D49" s="336" t="s">
        <v>36</v>
      </c>
      <c r="E49" s="336" t="s">
        <v>37</v>
      </c>
      <c r="F49" s="336" t="s">
        <v>38</v>
      </c>
    </row>
    <row r="50" spans="1:6" ht="15.75" x14ac:dyDescent="0.2">
      <c r="A50" s="352" t="s">
        <v>39</v>
      </c>
      <c r="B50" s="361" t="s">
        <v>91</v>
      </c>
      <c r="C50" s="338">
        <f>C51+C52+C53+C56+C57</f>
        <v>34012</v>
      </c>
      <c r="D50" s="338">
        <f>D51+D52+D53+D56+D57</f>
        <v>119</v>
      </c>
      <c r="E50" s="338">
        <f>E51+E52+E53+E56+E57</f>
        <v>36</v>
      </c>
      <c r="F50" s="338">
        <f t="shared" ref="F50:F80" si="1">C50+D50+E50</f>
        <v>34167</v>
      </c>
    </row>
    <row r="51" spans="1:6" ht="15.75" x14ac:dyDescent="0.2">
      <c r="A51" s="362"/>
      <c r="B51" s="363" t="s">
        <v>92</v>
      </c>
      <c r="C51" s="364">
        <v>26289</v>
      </c>
      <c r="D51" s="343"/>
      <c r="E51" s="344">
        <v>56</v>
      </c>
      <c r="F51" s="338">
        <f t="shared" si="1"/>
        <v>26345</v>
      </c>
    </row>
    <row r="52" spans="1:6" ht="15.75" x14ac:dyDescent="0.2">
      <c r="A52" s="355"/>
      <c r="B52" s="365" t="s">
        <v>93</v>
      </c>
      <c r="C52" s="364">
        <v>4283</v>
      </c>
      <c r="D52" s="343"/>
      <c r="E52" s="344">
        <v>9</v>
      </c>
      <c r="F52" s="338">
        <f t="shared" si="1"/>
        <v>4292</v>
      </c>
    </row>
    <row r="53" spans="1:6" ht="15.75" x14ac:dyDescent="0.2">
      <c r="A53" s="355"/>
      <c r="B53" s="365" t="s">
        <v>94</v>
      </c>
      <c r="C53" s="364">
        <v>3440</v>
      </c>
      <c r="D53" s="343">
        <v>119</v>
      </c>
      <c r="E53" s="344">
        <v>-29</v>
      </c>
      <c r="F53" s="338">
        <f t="shared" si="1"/>
        <v>3530</v>
      </c>
    </row>
    <row r="54" spans="1:6" ht="31.5" x14ac:dyDescent="0.2">
      <c r="A54" s="355"/>
      <c r="B54" s="365" t="s">
        <v>230</v>
      </c>
      <c r="C54" s="343"/>
      <c r="D54" s="344"/>
      <c r="E54" s="344"/>
      <c r="F54" s="338">
        <f t="shared" si="1"/>
        <v>0</v>
      </c>
    </row>
    <row r="55" spans="1:6" ht="15.75" x14ac:dyDescent="0.2">
      <c r="A55" s="355"/>
      <c r="B55" s="365" t="s">
        <v>96</v>
      </c>
      <c r="C55" s="343"/>
      <c r="D55" s="344"/>
      <c r="E55" s="344"/>
      <c r="F55" s="338">
        <f t="shared" si="1"/>
        <v>0</v>
      </c>
    </row>
    <row r="56" spans="1:6" ht="15.75" x14ac:dyDescent="0.2">
      <c r="A56" s="355"/>
      <c r="B56" s="365" t="s">
        <v>97</v>
      </c>
      <c r="C56" s="343"/>
      <c r="D56" s="344"/>
      <c r="E56" s="344"/>
      <c r="F56" s="338">
        <f t="shared" si="1"/>
        <v>0</v>
      </c>
    </row>
    <row r="57" spans="1:6" ht="15.75" x14ac:dyDescent="0.2">
      <c r="A57" s="355"/>
      <c r="B57" s="365" t="s">
        <v>12</v>
      </c>
      <c r="C57" s="343">
        <f>SUM(C58:C61)</f>
        <v>0</v>
      </c>
      <c r="D57" s="344"/>
      <c r="E57" s="344"/>
      <c r="F57" s="338">
        <f t="shared" si="1"/>
        <v>0</v>
      </c>
    </row>
    <row r="58" spans="1:6" ht="15.75" x14ac:dyDescent="0.2">
      <c r="A58" s="355"/>
      <c r="B58" s="365" t="s">
        <v>98</v>
      </c>
      <c r="C58" s="343"/>
      <c r="D58" s="344"/>
      <c r="E58" s="344"/>
      <c r="F58" s="338">
        <f t="shared" si="1"/>
        <v>0</v>
      </c>
    </row>
    <row r="59" spans="1:6" ht="15.75" x14ac:dyDescent="0.2">
      <c r="A59" s="355"/>
      <c r="B59" s="365" t="s">
        <v>99</v>
      </c>
      <c r="C59" s="343"/>
      <c r="D59" s="344"/>
      <c r="E59" s="344"/>
      <c r="F59" s="338">
        <f t="shared" si="1"/>
        <v>0</v>
      </c>
    </row>
    <row r="60" spans="1:6" ht="15.75" x14ac:dyDescent="0.2">
      <c r="A60" s="355"/>
      <c r="B60" s="365" t="s">
        <v>100</v>
      </c>
      <c r="C60" s="343"/>
      <c r="D60" s="344"/>
      <c r="E60" s="344"/>
      <c r="F60" s="338">
        <f t="shared" si="1"/>
        <v>0</v>
      </c>
    </row>
    <row r="61" spans="1:6" ht="15.75" x14ac:dyDescent="0.25">
      <c r="A61" s="355"/>
      <c r="B61" s="366"/>
      <c r="C61" s="343"/>
      <c r="D61" s="344"/>
      <c r="E61" s="344"/>
      <c r="F61" s="338">
        <f t="shared" si="1"/>
        <v>0</v>
      </c>
    </row>
    <row r="62" spans="1:6" ht="15.75" x14ac:dyDescent="0.2">
      <c r="A62" s="352" t="s">
        <v>47</v>
      </c>
      <c r="B62" s="361" t="s">
        <v>101</v>
      </c>
      <c r="C62" s="338">
        <f>C63+C66+C67+C70</f>
        <v>0</v>
      </c>
      <c r="D62" s="338">
        <f>D63+D66+D67+D70</f>
        <v>0</v>
      </c>
      <c r="E62" s="338">
        <f>E63+E66+E67+E70</f>
        <v>0</v>
      </c>
      <c r="F62" s="338">
        <f t="shared" si="1"/>
        <v>0</v>
      </c>
    </row>
    <row r="63" spans="1:6" ht="15.75" x14ac:dyDescent="0.2">
      <c r="A63" s="362"/>
      <c r="B63" s="367" t="s">
        <v>102</v>
      </c>
      <c r="C63" s="343"/>
      <c r="D63" s="344"/>
      <c r="E63" s="344"/>
      <c r="F63" s="338">
        <f t="shared" si="1"/>
        <v>0</v>
      </c>
    </row>
    <row r="64" spans="1:6" ht="31.5" x14ac:dyDescent="0.2">
      <c r="A64" s="362"/>
      <c r="B64" s="365" t="s">
        <v>209</v>
      </c>
      <c r="C64" s="343"/>
      <c r="D64" s="344"/>
      <c r="E64" s="344"/>
      <c r="F64" s="338">
        <f t="shared" si="1"/>
        <v>0</v>
      </c>
    </row>
    <row r="65" spans="1:6" ht="31.5" x14ac:dyDescent="0.2">
      <c r="A65" s="362"/>
      <c r="B65" s="365" t="s">
        <v>210</v>
      </c>
      <c r="C65" s="343"/>
      <c r="D65" s="344"/>
      <c r="E65" s="344"/>
      <c r="F65" s="338">
        <f t="shared" si="1"/>
        <v>0</v>
      </c>
    </row>
    <row r="66" spans="1:6" ht="15.75" x14ac:dyDescent="0.2">
      <c r="A66" s="355"/>
      <c r="B66" s="365" t="s">
        <v>105</v>
      </c>
      <c r="C66" s="343"/>
      <c r="D66" s="344"/>
      <c r="E66" s="344"/>
      <c r="F66" s="338">
        <f t="shared" si="1"/>
        <v>0</v>
      </c>
    </row>
    <row r="67" spans="1:6" ht="15.75" x14ac:dyDescent="0.2">
      <c r="A67" s="355"/>
      <c r="B67" s="365" t="s">
        <v>125</v>
      </c>
      <c r="C67" s="343"/>
      <c r="D67" s="344"/>
      <c r="E67" s="344"/>
      <c r="F67" s="338">
        <f t="shared" si="1"/>
        <v>0</v>
      </c>
    </row>
    <row r="68" spans="1:6" ht="31.5" x14ac:dyDescent="0.2">
      <c r="A68" s="355"/>
      <c r="B68" s="365" t="s">
        <v>107</v>
      </c>
      <c r="C68" s="343"/>
      <c r="D68" s="344"/>
      <c r="E68" s="344"/>
      <c r="F68" s="338">
        <f t="shared" si="1"/>
        <v>0</v>
      </c>
    </row>
    <row r="69" spans="1:6" ht="31.5" x14ac:dyDescent="0.2">
      <c r="A69" s="355"/>
      <c r="B69" s="365" t="s">
        <v>108</v>
      </c>
      <c r="C69" s="343"/>
      <c r="D69" s="344"/>
      <c r="E69" s="344"/>
      <c r="F69" s="338">
        <f t="shared" si="1"/>
        <v>0</v>
      </c>
    </row>
    <row r="70" spans="1:6" ht="15.75" x14ac:dyDescent="0.2">
      <c r="A70" s="355"/>
      <c r="B70" s="365" t="s">
        <v>17</v>
      </c>
      <c r="C70" s="343"/>
      <c r="D70" s="344"/>
      <c r="E70" s="344"/>
      <c r="F70" s="338">
        <f t="shared" si="1"/>
        <v>0</v>
      </c>
    </row>
    <row r="71" spans="1:6" ht="15.75" x14ac:dyDescent="0.25">
      <c r="A71" s="368"/>
      <c r="B71" s="369"/>
      <c r="C71" s="370"/>
      <c r="D71" s="344"/>
      <c r="E71" s="344"/>
      <c r="F71" s="338">
        <f t="shared" si="1"/>
        <v>0</v>
      </c>
    </row>
    <row r="72" spans="1:6" ht="15.75" x14ac:dyDescent="0.2">
      <c r="A72" s="352"/>
      <c r="B72" s="371" t="s">
        <v>109</v>
      </c>
      <c r="C72" s="338">
        <f>C50+C62</f>
        <v>34012</v>
      </c>
      <c r="D72" s="338">
        <f>D50+D62</f>
        <v>119</v>
      </c>
      <c r="E72" s="338">
        <f>E50+E62</f>
        <v>36</v>
      </c>
      <c r="F72" s="338">
        <f t="shared" si="1"/>
        <v>34167</v>
      </c>
    </row>
    <row r="73" spans="1:6" ht="15.75" x14ac:dyDescent="0.2">
      <c r="A73" s="352"/>
      <c r="B73" s="371"/>
      <c r="C73" s="372"/>
      <c r="D73" s="344"/>
      <c r="E73" s="344"/>
      <c r="F73" s="338">
        <f t="shared" si="1"/>
        <v>0</v>
      </c>
    </row>
    <row r="74" spans="1:6" ht="15.75" x14ac:dyDescent="0.2">
      <c r="A74" s="352" t="s">
        <v>53</v>
      </c>
      <c r="B74" s="361" t="s">
        <v>13</v>
      </c>
      <c r="C74" s="338">
        <f>C75+C76</f>
        <v>0</v>
      </c>
      <c r="D74" s="344"/>
      <c r="E74" s="344"/>
      <c r="F74" s="338">
        <f t="shared" si="1"/>
        <v>0</v>
      </c>
    </row>
    <row r="75" spans="1:6" ht="15.75" x14ac:dyDescent="0.2">
      <c r="A75" s="362"/>
      <c r="B75" s="363" t="s">
        <v>231</v>
      </c>
      <c r="C75" s="338"/>
      <c r="D75" s="344"/>
      <c r="E75" s="344"/>
      <c r="F75" s="338">
        <f t="shared" si="1"/>
        <v>0</v>
      </c>
    </row>
    <row r="76" spans="1:6" ht="15.75" x14ac:dyDescent="0.2">
      <c r="A76" s="355"/>
      <c r="B76" s="363" t="s">
        <v>88</v>
      </c>
      <c r="C76" s="350"/>
      <c r="D76" s="344"/>
      <c r="E76" s="344"/>
      <c r="F76" s="338">
        <f t="shared" si="1"/>
        <v>0</v>
      </c>
    </row>
    <row r="77" spans="1:6" ht="15.75" x14ac:dyDescent="0.2">
      <c r="A77" s="373"/>
      <c r="B77" s="374" t="s">
        <v>111</v>
      </c>
      <c r="C77" s="338">
        <f>C50+C62+C74</f>
        <v>34012</v>
      </c>
      <c r="D77" s="338">
        <f>D50+D62+D74</f>
        <v>119</v>
      </c>
      <c r="E77" s="338">
        <f>E50+E62+E74</f>
        <v>36</v>
      </c>
      <c r="F77" s="338">
        <f t="shared" si="1"/>
        <v>34167</v>
      </c>
    </row>
    <row r="78" spans="1:6" ht="15.75" x14ac:dyDescent="0.2">
      <c r="A78" s="359"/>
      <c r="B78" s="375"/>
      <c r="C78" s="340"/>
      <c r="D78" s="344"/>
      <c r="E78" s="344"/>
      <c r="F78" s="338">
        <f t="shared" si="1"/>
        <v>0</v>
      </c>
    </row>
    <row r="79" spans="1:6" ht="15.75" x14ac:dyDescent="0.2">
      <c r="A79" s="376"/>
      <c r="B79" s="377" t="s">
        <v>113</v>
      </c>
      <c r="C79" s="378">
        <v>6</v>
      </c>
      <c r="D79" s="378"/>
      <c r="E79" s="378"/>
      <c r="F79" s="379">
        <f t="shared" si="1"/>
        <v>6</v>
      </c>
    </row>
    <row r="80" spans="1:6" ht="15.75" x14ac:dyDescent="0.2">
      <c r="A80" s="376"/>
      <c r="B80" s="377" t="s">
        <v>114</v>
      </c>
      <c r="C80" s="378">
        <v>0</v>
      </c>
      <c r="D80" s="378"/>
      <c r="E80" s="378"/>
      <c r="F80" s="338">
        <f t="shared" si="1"/>
        <v>0</v>
      </c>
    </row>
    <row r="81" spans="1:6" ht="15.75" x14ac:dyDescent="0.2">
      <c r="A81" s="333"/>
      <c r="B81" s="333"/>
      <c r="C81" s="333"/>
      <c r="D81" s="333"/>
      <c r="E81" s="333"/>
      <c r="F81" s="333"/>
    </row>
    <row r="82" spans="1:6" ht="15.75" x14ac:dyDescent="0.2">
      <c r="A82" s="333"/>
      <c r="B82" s="333"/>
      <c r="C82" s="333"/>
      <c r="D82" s="333"/>
      <c r="E82" s="333"/>
      <c r="F82" s="333"/>
    </row>
    <row r="83" spans="1:6" ht="15.75" x14ac:dyDescent="0.2">
      <c r="A83" s="380"/>
      <c r="B83" s="381" t="s">
        <v>212</v>
      </c>
      <c r="C83" s="380" t="s">
        <v>31</v>
      </c>
      <c r="D83" s="333"/>
      <c r="E83" s="333"/>
      <c r="F83" s="333"/>
    </row>
    <row r="84" spans="1:6" ht="15.75" x14ac:dyDescent="0.2">
      <c r="A84" s="380" t="s">
        <v>213</v>
      </c>
      <c r="B84" s="381"/>
      <c r="C84" s="380"/>
      <c r="D84" s="333"/>
      <c r="E84" s="333"/>
      <c r="F84" s="333"/>
    </row>
    <row r="85" spans="1:6" ht="15.75" x14ac:dyDescent="0.2">
      <c r="A85" s="380">
        <v>6</v>
      </c>
      <c r="B85" s="380" t="s">
        <v>242</v>
      </c>
      <c r="C85" s="380">
        <f>6*6000*12/1000</f>
        <v>432</v>
      </c>
      <c r="D85" s="333"/>
      <c r="E85" s="333"/>
      <c r="F85" s="333"/>
    </row>
    <row r="86" spans="1:6" ht="15.75" x14ac:dyDescent="0.2">
      <c r="A86" s="380"/>
      <c r="B86" s="380" t="s">
        <v>313</v>
      </c>
      <c r="C86" s="382">
        <f>C85*0.305</f>
        <v>131.76</v>
      </c>
      <c r="D86" s="333"/>
      <c r="E86" s="333"/>
      <c r="F86" s="333"/>
    </row>
    <row r="87" spans="1:6" ht="15.75" x14ac:dyDescent="0.2">
      <c r="A87" s="380"/>
      <c r="B87" s="380"/>
      <c r="C87" s="380"/>
      <c r="D87" s="333"/>
      <c r="E87" s="333"/>
      <c r="F87" s="333"/>
    </row>
    <row r="88" spans="1:6" ht="15.75" x14ac:dyDescent="0.2">
      <c r="A88" s="380"/>
      <c r="B88" s="383" t="s">
        <v>194</v>
      </c>
      <c r="C88" s="384">
        <v>563.76</v>
      </c>
      <c r="D88" s="333"/>
      <c r="E88" s="333"/>
      <c r="F88" s="333"/>
    </row>
    <row r="89" spans="1:6" ht="15.75" x14ac:dyDescent="0.2">
      <c r="A89" s="333"/>
      <c r="B89" s="333"/>
      <c r="C89" s="333"/>
      <c r="D89" s="333"/>
      <c r="E89" s="333"/>
      <c r="F89" s="333"/>
    </row>
  </sheetData>
  <mergeCells count="2">
    <mergeCell ref="C6:F6"/>
    <mergeCell ref="C48:F48"/>
  </mergeCells>
  <pageMargins left="0.7" right="0.7" top="0.75" bottom="0.75" header="0.3" footer="0.3"/>
  <pageSetup paperSize="9" scale="60" orientation="portrait" r:id="rId1"/>
  <rowBreaks count="1" manualBreakCount="1">
    <brk id="4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Layout" zoomScale="80" zoomScaleNormal="52" zoomScaleSheetLayoutView="50" zoomScalePageLayoutView="80" workbookViewId="0">
      <selection activeCell="A22" sqref="A22"/>
    </sheetView>
  </sheetViews>
  <sheetFormatPr defaultColWidth="9" defaultRowHeight="18.75" x14ac:dyDescent="0.3"/>
  <cols>
    <col min="1" max="1" width="57.5703125" style="1" customWidth="1"/>
    <col min="2" max="2" width="27.42578125" style="1" customWidth="1"/>
    <col min="3" max="3" width="23.5703125" style="1" customWidth="1"/>
    <col min="4" max="4" width="27.7109375" style="1" customWidth="1"/>
    <col min="5" max="5" width="15.28515625" style="1" customWidth="1"/>
    <col min="6" max="16384" width="9" style="1"/>
  </cols>
  <sheetData>
    <row r="1" spans="1:10" x14ac:dyDescent="0.3">
      <c r="A1" s="290"/>
    </row>
    <row r="2" spans="1:10" x14ac:dyDescent="0.3">
      <c r="A2" s="291" t="s">
        <v>303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3">
      <c r="A3" s="292" t="s">
        <v>252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x14ac:dyDescent="0.3">
      <c r="A4" s="292"/>
      <c r="B4" s="158"/>
      <c r="C4" s="158"/>
      <c r="D4" s="158"/>
      <c r="E4" s="158"/>
      <c r="F4" s="158"/>
      <c r="G4" s="158"/>
      <c r="H4" s="158"/>
      <c r="I4" s="158"/>
      <c r="J4" s="158"/>
    </row>
    <row r="5" spans="1:10" x14ac:dyDescent="0.3">
      <c r="A5" s="292"/>
      <c r="B5" s="158"/>
      <c r="C5" s="158"/>
      <c r="D5" s="158"/>
      <c r="E5" s="158"/>
      <c r="F5" s="158"/>
      <c r="G5" s="158"/>
      <c r="H5" s="158"/>
      <c r="I5" s="158"/>
      <c r="J5" s="158"/>
    </row>
    <row r="6" spans="1:10" ht="44.25" x14ac:dyDescent="0.3">
      <c r="A6" s="387" t="s">
        <v>253</v>
      </c>
      <c r="B6" s="388" t="s">
        <v>143</v>
      </c>
      <c r="C6" s="389" t="s">
        <v>317</v>
      </c>
      <c r="D6" s="389" t="s">
        <v>318</v>
      </c>
      <c r="E6" s="389" t="s">
        <v>319</v>
      </c>
      <c r="F6" s="158"/>
      <c r="G6" s="158"/>
      <c r="H6" s="158"/>
      <c r="I6" s="158"/>
      <c r="J6" s="158"/>
    </row>
    <row r="7" spans="1:10" x14ac:dyDescent="0.3">
      <c r="A7" s="390" t="s">
        <v>254</v>
      </c>
      <c r="B7" s="391">
        <v>400</v>
      </c>
      <c r="C7" s="392"/>
      <c r="D7" s="392">
        <f t="shared" ref="D7:D23" si="0">B7</f>
        <v>400</v>
      </c>
      <c r="E7" s="392"/>
      <c r="F7" s="158"/>
      <c r="G7" s="158"/>
      <c r="H7" s="158"/>
      <c r="I7" s="158"/>
      <c r="J7" s="158"/>
    </row>
    <row r="8" spans="1:10" x14ac:dyDescent="0.3">
      <c r="A8" s="390" t="s">
        <v>255</v>
      </c>
      <c r="B8" s="391">
        <v>2000</v>
      </c>
      <c r="C8" s="392"/>
      <c r="D8" s="392">
        <f t="shared" si="0"/>
        <v>2000</v>
      </c>
      <c r="E8" s="392"/>
      <c r="F8" s="158"/>
      <c r="G8" s="158"/>
      <c r="H8" s="158"/>
      <c r="I8" s="158"/>
      <c r="J8" s="158"/>
    </row>
    <row r="9" spans="1:10" x14ac:dyDescent="0.3">
      <c r="A9" s="390" t="s">
        <v>256</v>
      </c>
      <c r="B9" s="391">
        <v>250</v>
      </c>
      <c r="C9" s="392"/>
      <c r="D9" s="392">
        <f t="shared" si="0"/>
        <v>250</v>
      </c>
      <c r="E9" s="392"/>
      <c r="F9" s="158"/>
      <c r="G9" s="158"/>
      <c r="H9" s="158"/>
      <c r="I9" s="158"/>
      <c r="J9" s="158"/>
    </row>
    <row r="10" spans="1:10" x14ac:dyDescent="0.3">
      <c r="A10" s="390" t="s">
        <v>257</v>
      </c>
      <c r="B10" s="391">
        <v>50</v>
      </c>
      <c r="C10" s="392"/>
      <c r="D10" s="392">
        <f t="shared" si="0"/>
        <v>50</v>
      </c>
      <c r="E10" s="392"/>
      <c r="F10" s="158"/>
      <c r="G10" s="158"/>
      <c r="H10" s="158"/>
      <c r="I10" s="158"/>
      <c r="J10" s="158"/>
    </row>
    <row r="11" spans="1:10" x14ac:dyDescent="0.3">
      <c r="A11" s="393" t="s">
        <v>258</v>
      </c>
      <c r="B11" s="391">
        <v>300</v>
      </c>
      <c r="C11" s="392"/>
      <c r="D11" s="392">
        <f t="shared" si="0"/>
        <v>300</v>
      </c>
      <c r="E11" s="392"/>
      <c r="F11" s="158"/>
      <c r="G11" s="158"/>
      <c r="H11" s="158"/>
      <c r="I11" s="158"/>
      <c r="J11" s="158"/>
    </row>
    <row r="12" spans="1:10" x14ac:dyDescent="0.3">
      <c r="A12" s="390" t="s">
        <v>259</v>
      </c>
      <c r="B12" s="391">
        <v>0</v>
      </c>
      <c r="C12" s="392"/>
      <c r="D12" s="392">
        <f t="shared" si="0"/>
        <v>0</v>
      </c>
      <c r="E12" s="392"/>
      <c r="F12" s="158"/>
      <c r="G12" s="158"/>
      <c r="H12" s="158"/>
      <c r="I12" s="158"/>
      <c r="J12" s="158"/>
    </row>
    <row r="13" spans="1:10" x14ac:dyDescent="0.3">
      <c r="A13" s="390" t="s">
        <v>260</v>
      </c>
      <c r="B13" s="391">
        <v>0</v>
      </c>
      <c r="C13" s="392"/>
      <c r="D13" s="392">
        <f t="shared" si="0"/>
        <v>0</v>
      </c>
      <c r="E13" s="392"/>
      <c r="F13" s="158"/>
      <c r="G13" s="158"/>
      <c r="H13" s="158"/>
      <c r="I13" s="158"/>
      <c r="J13" s="158"/>
    </row>
    <row r="14" spans="1:10" x14ac:dyDescent="0.3">
      <c r="A14" s="390" t="s">
        <v>261</v>
      </c>
      <c r="B14" s="391">
        <v>0</v>
      </c>
      <c r="C14" s="392"/>
      <c r="D14" s="392">
        <f t="shared" si="0"/>
        <v>0</v>
      </c>
      <c r="E14" s="392"/>
      <c r="F14" s="158"/>
      <c r="G14" s="158"/>
      <c r="H14" s="158"/>
      <c r="I14" s="158"/>
      <c r="J14" s="158"/>
    </row>
    <row r="15" spans="1:10" x14ac:dyDescent="0.3">
      <c r="A15" s="394" t="s">
        <v>262</v>
      </c>
      <c r="B15" s="391">
        <v>200</v>
      </c>
      <c r="C15" s="392"/>
      <c r="D15" s="392">
        <f t="shared" si="0"/>
        <v>200</v>
      </c>
      <c r="E15" s="392"/>
      <c r="F15" s="158"/>
      <c r="G15" s="158"/>
      <c r="H15" s="158"/>
      <c r="I15" s="158"/>
      <c r="J15" s="158"/>
    </row>
    <row r="16" spans="1:10" x14ac:dyDescent="0.3">
      <c r="A16" s="394" t="s">
        <v>263</v>
      </c>
      <c r="B16" s="391">
        <v>100</v>
      </c>
      <c r="C16" s="392"/>
      <c r="D16" s="392">
        <f t="shared" si="0"/>
        <v>100</v>
      </c>
      <c r="E16" s="392"/>
      <c r="F16" s="158"/>
      <c r="G16" s="158"/>
      <c r="H16" s="158"/>
      <c r="I16" s="158"/>
      <c r="J16" s="158"/>
    </row>
    <row r="17" spans="1:10" x14ac:dyDescent="0.3">
      <c r="A17" s="390" t="s">
        <v>264</v>
      </c>
      <c r="B17" s="391">
        <v>1000</v>
      </c>
      <c r="C17" s="392"/>
      <c r="D17" s="392">
        <f t="shared" si="0"/>
        <v>1000</v>
      </c>
      <c r="E17" s="392"/>
      <c r="F17" s="158"/>
      <c r="G17" s="158"/>
      <c r="H17" s="158"/>
      <c r="I17" s="158"/>
      <c r="J17" s="158"/>
    </row>
    <row r="18" spans="1:10" x14ac:dyDescent="0.3">
      <c r="A18" s="390" t="s">
        <v>265</v>
      </c>
      <c r="B18" s="391">
        <v>200</v>
      </c>
      <c r="C18" s="392"/>
      <c r="D18" s="392">
        <f t="shared" si="0"/>
        <v>200</v>
      </c>
      <c r="E18" s="392"/>
      <c r="F18" s="158"/>
      <c r="G18" s="158"/>
      <c r="H18" s="158"/>
      <c r="I18" s="158"/>
      <c r="J18" s="158"/>
    </row>
    <row r="19" spans="1:10" x14ac:dyDescent="0.3">
      <c r="A19" s="390" t="s">
        <v>266</v>
      </c>
      <c r="B19" s="391">
        <v>3000</v>
      </c>
      <c r="C19" s="392"/>
      <c r="D19" s="392">
        <f t="shared" si="0"/>
        <v>3000</v>
      </c>
      <c r="E19" s="392"/>
      <c r="F19" s="158"/>
      <c r="G19" s="158"/>
      <c r="H19" s="158"/>
      <c r="I19" s="158"/>
      <c r="J19" s="158"/>
    </row>
    <row r="20" spans="1:10" x14ac:dyDescent="0.3">
      <c r="A20" s="390" t="s">
        <v>267</v>
      </c>
      <c r="B20" s="391">
        <f>1119+1584</f>
        <v>2703</v>
      </c>
      <c r="C20" s="392"/>
      <c r="D20" s="392">
        <f t="shared" si="0"/>
        <v>2703</v>
      </c>
      <c r="E20" s="392"/>
      <c r="F20" s="158"/>
      <c r="G20" s="158"/>
      <c r="H20" s="158"/>
      <c r="I20" s="158"/>
      <c r="J20" s="158"/>
    </row>
    <row r="21" spans="1:10" x14ac:dyDescent="0.3">
      <c r="A21" s="394" t="s">
        <v>268</v>
      </c>
      <c r="B21" s="391">
        <v>50</v>
      </c>
      <c r="C21" s="392"/>
      <c r="D21" s="392">
        <f t="shared" si="0"/>
        <v>50</v>
      </c>
      <c r="E21" s="392"/>
      <c r="F21" s="158"/>
      <c r="G21" s="158"/>
      <c r="H21" s="158"/>
      <c r="I21" s="158"/>
      <c r="J21" s="158"/>
    </row>
    <row r="22" spans="1:10" ht="35.1" customHeight="1" x14ac:dyDescent="0.3">
      <c r="A22" s="394" t="s">
        <v>269</v>
      </c>
      <c r="B22" s="391">
        <v>1500</v>
      </c>
      <c r="C22" s="392"/>
      <c r="D22" s="392">
        <f t="shared" si="0"/>
        <v>1500</v>
      </c>
      <c r="E22" s="392"/>
      <c r="F22" s="158"/>
      <c r="G22" s="158"/>
      <c r="H22" s="158"/>
      <c r="I22" s="158"/>
      <c r="J22" s="158"/>
    </row>
    <row r="23" spans="1:10" x14ac:dyDescent="0.3">
      <c r="A23" s="390" t="s">
        <v>270</v>
      </c>
      <c r="B23" s="391">
        <v>1500</v>
      </c>
      <c r="C23" s="395">
        <f>SUM(C7:C22)</f>
        <v>0</v>
      </c>
      <c r="D23" s="392">
        <f t="shared" si="0"/>
        <v>1500</v>
      </c>
      <c r="E23" s="395">
        <f>SUM(E7:E22)</f>
        <v>0</v>
      </c>
      <c r="F23" s="158"/>
      <c r="G23" s="158"/>
      <c r="H23" s="158"/>
      <c r="I23" s="158"/>
      <c r="J23" s="158"/>
    </row>
    <row r="24" spans="1:10" x14ac:dyDescent="0.3">
      <c r="A24" s="396" t="s">
        <v>194</v>
      </c>
      <c r="B24" s="396">
        <f>SUM(B7:B23)</f>
        <v>13253</v>
      </c>
      <c r="C24" s="395">
        <f>SUM(C7:C23)</f>
        <v>0</v>
      </c>
      <c r="D24" s="396">
        <f>SUM(D7:D23)</f>
        <v>13253</v>
      </c>
      <c r="E24" s="395"/>
      <c r="F24" s="158"/>
      <c r="G24" s="158"/>
      <c r="H24" s="158"/>
      <c r="I24" s="158"/>
      <c r="J24" s="158"/>
    </row>
    <row r="25" spans="1:10" x14ac:dyDescent="0.3">
      <c r="A25" s="158"/>
      <c r="B25" s="158"/>
      <c r="C25" s="158"/>
      <c r="D25" s="158"/>
      <c r="E25" s="158"/>
      <c r="F25" s="158"/>
      <c r="G25" s="158"/>
      <c r="H25" s="158"/>
      <c r="I25" s="158"/>
      <c r="J25" s="158"/>
    </row>
    <row r="26" spans="1:10" x14ac:dyDescent="0.3">
      <c r="A26" s="158"/>
      <c r="B26" s="158"/>
      <c r="C26" s="158"/>
      <c r="D26" s="158"/>
      <c r="E26" s="158"/>
      <c r="F26" s="158"/>
      <c r="G26" s="158"/>
      <c r="H26" s="158"/>
      <c r="I26" s="158"/>
      <c r="J26" s="158"/>
    </row>
  </sheetData>
  <sheetProtection selectLockedCells="1" selectUnlockedCells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6" firstPageNumber="0" orientation="landscape" horizontalDpi="300" verticalDpi="300" r:id="rId1"/>
  <headerFooter alignWithMargins="0">
    <oddHeader xml:space="preserve">&amp;R16.sz. melléklet a…. / 2021. (VII.8.) önkormányzati rendelethez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52" zoomScaleSheetLayoutView="50" workbookViewId="0">
      <selection activeCell="F9" sqref="F9"/>
    </sheetView>
  </sheetViews>
  <sheetFormatPr defaultRowHeight="18.75" x14ac:dyDescent="0.3"/>
  <cols>
    <col min="1" max="1" width="4.7109375" style="234" customWidth="1"/>
    <col min="2" max="2" width="34.42578125" style="234" customWidth="1"/>
    <col min="3" max="3" width="12.7109375" style="234" customWidth="1"/>
    <col min="4" max="4" width="14.5703125" style="234" customWidth="1"/>
    <col min="5" max="5" width="12.7109375" style="234" customWidth="1"/>
    <col min="6" max="6" width="19" style="234" customWidth="1"/>
    <col min="7" max="7" width="12.28515625" style="234" customWidth="1"/>
    <col min="8" max="16384" width="9.140625" style="234"/>
  </cols>
  <sheetData>
    <row r="1" spans="1:7" x14ac:dyDescent="0.3">
      <c r="B1" s="234" t="s">
        <v>271</v>
      </c>
    </row>
    <row r="2" spans="1:7" s="295" customFormat="1" ht="27" customHeight="1" x14ac:dyDescent="0.35">
      <c r="A2" s="293" t="s">
        <v>272</v>
      </c>
      <c r="B2" s="294"/>
      <c r="C2" s="437" t="s">
        <v>273</v>
      </c>
      <c r="D2" s="437"/>
      <c r="E2" s="437"/>
      <c r="F2" s="437"/>
      <c r="G2" s="437"/>
    </row>
    <row r="3" spans="1:7" s="295" customFormat="1" x14ac:dyDescent="0.3">
      <c r="A3" s="294"/>
      <c r="B3" s="294"/>
      <c r="C3" s="294"/>
      <c r="D3" s="294"/>
      <c r="E3" s="294"/>
      <c r="F3" s="294"/>
      <c r="G3" s="294"/>
    </row>
    <row r="4" spans="1:7" s="295" customFormat="1" ht="24.75" customHeight="1" x14ac:dyDescent="0.35">
      <c r="A4" s="293" t="s">
        <v>274</v>
      </c>
      <c r="B4" s="294"/>
      <c r="C4" s="437" t="s">
        <v>273</v>
      </c>
      <c r="D4" s="437"/>
      <c r="E4" s="437"/>
      <c r="F4" s="437"/>
      <c r="G4" s="294"/>
    </row>
    <row r="5" spans="1:7" s="295" customFormat="1" x14ac:dyDescent="0.3">
      <c r="A5" s="294"/>
      <c r="B5" s="294"/>
      <c r="C5" s="294"/>
      <c r="D5" s="294"/>
      <c r="E5" s="294"/>
      <c r="F5" s="294"/>
      <c r="G5" s="294"/>
    </row>
    <row r="6" spans="1:7" ht="35.85" customHeight="1" x14ac:dyDescent="0.3">
      <c r="A6" s="296" t="s">
        <v>275</v>
      </c>
      <c r="B6" s="295"/>
      <c r="C6" s="295"/>
      <c r="D6" s="294"/>
      <c r="E6" s="294"/>
      <c r="F6" s="294"/>
      <c r="G6" s="294"/>
    </row>
    <row r="7" spans="1:7" ht="32.85" customHeight="1" x14ac:dyDescent="0.3">
      <c r="A7" s="296" t="s">
        <v>276</v>
      </c>
      <c r="B7" s="294"/>
      <c r="C7" s="294"/>
      <c r="D7" s="294"/>
      <c r="E7" s="294"/>
      <c r="F7" s="294"/>
      <c r="G7" s="294"/>
    </row>
    <row r="8" spans="1:7" s="251" customFormat="1" ht="102.4" customHeight="1" x14ac:dyDescent="0.2">
      <c r="A8" s="243" t="s">
        <v>139</v>
      </c>
      <c r="B8" s="243" t="s">
        <v>277</v>
      </c>
      <c r="C8" s="243" t="s">
        <v>278</v>
      </c>
      <c r="D8" s="243" t="s">
        <v>279</v>
      </c>
      <c r="E8" s="243" t="s">
        <v>280</v>
      </c>
      <c r="F8" s="243" t="s">
        <v>281</v>
      </c>
      <c r="G8" s="243" t="s">
        <v>282</v>
      </c>
    </row>
    <row r="9" spans="1:7" x14ac:dyDescent="0.3">
      <c r="A9" s="297" t="s">
        <v>150</v>
      </c>
      <c r="B9" s="298" t="s">
        <v>283</v>
      </c>
      <c r="C9" s="299"/>
      <c r="D9" s="299"/>
      <c r="E9" s="299"/>
      <c r="F9" s="299"/>
      <c r="G9" s="300">
        <f t="shared" ref="G9:G15" si="0">SUM(C9:F9)</f>
        <v>0</v>
      </c>
    </row>
    <row r="10" spans="1:7" ht="47.85" customHeight="1" x14ac:dyDescent="0.3">
      <c r="A10" s="301" t="s">
        <v>152</v>
      </c>
      <c r="B10" s="25" t="s">
        <v>284</v>
      </c>
      <c r="C10" s="302"/>
      <c r="D10" s="302"/>
      <c r="E10" s="302"/>
      <c r="F10" s="302"/>
      <c r="G10" s="303">
        <f t="shared" si="0"/>
        <v>0</v>
      </c>
    </row>
    <row r="11" spans="1:7" ht="60.6" customHeight="1" x14ac:dyDescent="0.3">
      <c r="A11" s="301" t="s">
        <v>153</v>
      </c>
      <c r="B11" s="25" t="s">
        <v>285</v>
      </c>
      <c r="C11" s="302"/>
      <c r="D11" s="302"/>
      <c r="E11" s="302"/>
      <c r="F11" s="302"/>
      <c r="G11" s="303">
        <f t="shared" si="0"/>
        <v>0</v>
      </c>
    </row>
    <row r="12" spans="1:7" ht="37.9" customHeight="1" x14ac:dyDescent="0.3">
      <c r="A12" s="301" t="s">
        <v>154</v>
      </c>
      <c r="B12" s="25" t="s">
        <v>286</v>
      </c>
      <c r="C12" s="302"/>
      <c r="D12" s="302"/>
      <c r="E12" s="302"/>
      <c r="F12" s="302"/>
      <c r="G12" s="303">
        <f t="shared" si="0"/>
        <v>0</v>
      </c>
    </row>
    <row r="13" spans="1:7" ht="50.65" customHeight="1" x14ac:dyDescent="0.3">
      <c r="A13" s="301" t="s">
        <v>155</v>
      </c>
      <c r="B13" s="25" t="s">
        <v>287</v>
      </c>
      <c r="C13" s="302"/>
      <c r="D13" s="302"/>
      <c r="E13" s="302"/>
      <c r="F13" s="302"/>
      <c r="G13" s="303">
        <f t="shared" si="0"/>
        <v>0</v>
      </c>
    </row>
    <row r="14" spans="1:7" ht="24" customHeight="1" x14ac:dyDescent="0.3">
      <c r="A14" s="304" t="s">
        <v>156</v>
      </c>
      <c r="B14" s="305" t="s">
        <v>288</v>
      </c>
      <c r="C14" s="306"/>
      <c r="D14" s="306"/>
      <c r="E14" s="306"/>
      <c r="F14" s="306"/>
      <c r="G14" s="307">
        <f t="shared" si="0"/>
        <v>0</v>
      </c>
    </row>
    <row r="15" spans="1:7" s="235" customFormat="1" ht="24" customHeight="1" x14ac:dyDescent="0.3">
      <c r="A15" s="308" t="s">
        <v>289</v>
      </c>
      <c r="B15" s="26" t="s">
        <v>282</v>
      </c>
      <c r="C15" s="303">
        <f>SUM(C9:C14)</f>
        <v>0</v>
      </c>
      <c r="D15" s="303">
        <f>SUM(D9:D14)</f>
        <v>0</v>
      </c>
      <c r="E15" s="303">
        <f>SUM(E9:E14)</f>
        <v>0</v>
      </c>
      <c r="F15" s="303">
        <f>SUM(F9:F14)</f>
        <v>0</v>
      </c>
      <c r="G15" s="303">
        <f t="shared" si="0"/>
        <v>0</v>
      </c>
    </row>
    <row r="16" spans="1:7" s="295" customFormat="1" x14ac:dyDescent="0.3">
      <c r="A16" s="294"/>
      <c r="B16" s="294"/>
      <c r="C16" s="294"/>
      <c r="D16" s="294"/>
      <c r="E16" s="294"/>
      <c r="F16" s="294"/>
      <c r="G16" s="294"/>
    </row>
    <row r="17" spans="1:7" s="295" customFormat="1" x14ac:dyDescent="0.3">
      <c r="A17" s="294"/>
      <c r="B17" s="294"/>
      <c r="C17" s="294"/>
      <c r="D17" s="294"/>
      <c r="E17" s="294"/>
      <c r="F17" s="294"/>
      <c r="G17" s="294"/>
    </row>
    <row r="18" spans="1:7" s="295" customFormat="1" x14ac:dyDescent="0.3">
      <c r="A18" s="294"/>
      <c r="B18" s="294"/>
      <c r="C18" s="294"/>
      <c r="D18" s="294"/>
      <c r="E18" s="294"/>
      <c r="F18" s="294"/>
      <c r="G18" s="294"/>
    </row>
    <row r="19" spans="1:7" s="295" customFormat="1" x14ac:dyDescent="0.3">
      <c r="A19" s="295" t="s">
        <v>304</v>
      </c>
      <c r="B19" s="294"/>
      <c r="C19" s="294"/>
      <c r="D19" s="294"/>
      <c r="E19" s="294"/>
      <c r="F19" s="294"/>
      <c r="G19" s="294"/>
    </row>
    <row r="20" spans="1:7" s="295" customFormat="1" x14ac:dyDescent="0.3">
      <c r="A20" s="294"/>
      <c r="B20" s="294"/>
      <c r="C20" s="294"/>
      <c r="D20" s="294"/>
      <c r="E20" s="294"/>
      <c r="F20" s="294"/>
      <c r="G20" s="294"/>
    </row>
    <row r="21" spans="1:7" x14ac:dyDescent="0.3">
      <c r="A21" s="294"/>
      <c r="B21" s="294"/>
      <c r="C21" s="294"/>
      <c r="D21" s="294"/>
      <c r="E21" s="294"/>
      <c r="F21" s="294"/>
      <c r="G21" s="294"/>
    </row>
    <row r="22" spans="1:7" x14ac:dyDescent="0.3">
      <c r="A22" s="294"/>
      <c r="B22" s="294"/>
      <c r="C22" s="295"/>
      <c r="D22" s="295"/>
      <c r="E22" s="295"/>
      <c r="F22" s="295"/>
      <c r="G22" s="294"/>
    </row>
    <row r="23" spans="1:7" ht="19.5" x14ac:dyDescent="0.35">
      <c r="A23" s="294"/>
      <c r="B23" s="294"/>
      <c r="C23" s="309"/>
      <c r="D23" s="310" t="s">
        <v>290</v>
      </c>
      <c r="E23" s="310"/>
      <c r="F23" s="309"/>
      <c r="G23" s="294"/>
    </row>
  </sheetData>
  <sheetProtection selectLockedCells="1" selectUnlockedCells="1"/>
  <mergeCells count="2">
    <mergeCell ref="C2:G2"/>
    <mergeCell ref="C4:F4"/>
  </mergeCells>
  <pageMargins left="0.74803149606299213" right="0.74803149606299213" top="0.98425196850393704" bottom="0.98425196850393704" header="0.51181102362204722" footer="0.51181102362204722"/>
  <pageSetup paperSize="9" scale="79" firstPageNumber="0" orientation="portrait" horizontalDpi="300" verticalDpi="300" r:id="rId1"/>
  <headerFooter alignWithMargins="0">
    <oddHeader xml:space="preserve">&amp;R17. melléklet a…. / 2021. (VII.8.) önkormányzati rendelethez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8"/>
  <sheetViews>
    <sheetView view="pageBreakPreview" zoomScale="70" zoomScaleNormal="70" zoomScaleSheetLayoutView="70" workbookViewId="0">
      <selection activeCell="B11" sqref="B11"/>
    </sheetView>
  </sheetViews>
  <sheetFormatPr defaultColWidth="9" defaultRowHeight="18.75" x14ac:dyDescent="0.3"/>
  <cols>
    <col min="1" max="1" width="9" style="1"/>
    <col min="2" max="2" width="97.140625" style="1" customWidth="1"/>
    <col min="3" max="3" width="20.42578125" style="60" customWidth="1"/>
    <col min="4" max="4" width="23.5703125" style="1" customWidth="1"/>
    <col min="5" max="5" width="23.7109375" style="1" customWidth="1"/>
    <col min="6" max="6" width="21.7109375" style="1" customWidth="1"/>
    <col min="7" max="7" width="14" style="1" customWidth="1"/>
    <col min="8" max="16384" width="9" style="1"/>
  </cols>
  <sheetData>
    <row r="1" spans="1:249" s="63" customFormat="1" ht="20.25" customHeight="1" x14ac:dyDescent="0.3">
      <c r="A1" s="61"/>
      <c r="B1" s="418" t="s">
        <v>30</v>
      </c>
      <c r="C1" s="418"/>
      <c r="D1" s="61"/>
      <c r="E1" s="61"/>
      <c r="F1" s="61"/>
    </row>
    <row r="2" spans="1:249" s="63" customFormat="1" ht="20.25" customHeight="1" x14ac:dyDescent="0.3">
      <c r="A2" s="62"/>
      <c r="B2" s="418" t="s">
        <v>291</v>
      </c>
      <c r="C2" s="418"/>
      <c r="D2" s="61"/>
      <c r="E2" s="61"/>
      <c r="F2" s="61"/>
    </row>
    <row r="3" spans="1:249" s="63" customFormat="1" x14ac:dyDescent="0.3">
      <c r="C3" s="64" t="s">
        <v>31</v>
      </c>
    </row>
    <row r="4" spans="1:249" s="63" customFormat="1" ht="39" customHeight="1" x14ac:dyDescent="0.3">
      <c r="A4" s="65" t="s">
        <v>32</v>
      </c>
      <c r="B4" s="65" t="s">
        <v>33</v>
      </c>
      <c r="C4" s="419" t="s">
        <v>292</v>
      </c>
      <c r="D4" s="419"/>
      <c r="E4" s="419"/>
      <c r="F4" s="419"/>
      <c r="IO4" s="1"/>
    </row>
    <row r="5" spans="1:249" s="63" customFormat="1" ht="79.150000000000006" customHeight="1" x14ac:dyDescent="0.3">
      <c r="A5" s="33"/>
      <c r="B5" s="31" t="s">
        <v>34</v>
      </c>
      <c r="C5" s="66" t="s">
        <v>35</v>
      </c>
      <c r="D5" s="67" t="s">
        <v>36</v>
      </c>
      <c r="E5" s="67" t="s">
        <v>37</v>
      </c>
      <c r="F5" s="67" t="s">
        <v>38</v>
      </c>
      <c r="IO5" s="1"/>
    </row>
    <row r="6" spans="1:249" s="63" customFormat="1" x14ac:dyDescent="0.3">
      <c r="A6" s="68" t="s">
        <v>39</v>
      </c>
      <c r="B6" s="69" t="s">
        <v>40</v>
      </c>
      <c r="C6" s="70">
        <f>C7+C8+C9+C10+C11+C12</f>
        <v>694830</v>
      </c>
      <c r="D6" s="70">
        <f>D7+D8+D9+D10+D11+D12</f>
        <v>0</v>
      </c>
      <c r="E6" s="70">
        <f>E7+E8+E9+E10+E11+E12</f>
        <v>12910</v>
      </c>
      <c r="F6" s="70">
        <f>F7+F8+F9+F10+F11+F12</f>
        <v>707740</v>
      </c>
      <c r="IO6" s="1"/>
    </row>
    <row r="7" spans="1:249" s="63" customFormat="1" ht="19.5" x14ac:dyDescent="0.3">
      <c r="A7" s="71"/>
      <c r="B7" s="72" t="s">
        <v>41</v>
      </c>
      <c r="C7" s="73">
        <f>'8. melléklet Önkormányzat'!C10</f>
        <v>245811</v>
      </c>
      <c r="D7" s="74"/>
      <c r="E7" s="75">
        <f>'8. melléklet Önkormányzat'!E10+'9.  melléklet Hivatal'!E9+'10. melléklet Isaszegi Héts'!E9+'11.  melléklet Isaszegi Bóbi'!E9+'12. mell. Isaszegi Humánszol'!E9+'13.  mellékletMűvelődési ház'!E9+'14. melléklet Könyvtár'!E9+'15.melléklet IVÜSZ'!E9</f>
        <v>789</v>
      </c>
      <c r="F7" s="74">
        <f t="shared" ref="F7:F12" si="0">C7+D7+E7</f>
        <v>246600</v>
      </c>
      <c r="IO7" s="1"/>
    </row>
    <row r="8" spans="1:249" s="63" customFormat="1" x14ac:dyDescent="0.3">
      <c r="A8" s="76"/>
      <c r="B8" s="72" t="s">
        <v>42</v>
      </c>
      <c r="C8" s="73">
        <f>'8. melléklet Önkormányzat'!C11</f>
        <v>229062</v>
      </c>
      <c r="D8" s="74"/>
      <c r="E8" s="75">
        <f>'8. melléklet Önkormányzat'!E11+'9.  melléklet Hivatal'!E10+'10. melléklet Isaszegi Héts'!E10+'11.  melléklet Isaszegi Bóbi'!E10+'12. mell. Isaszegi Humánszol'!E10+'13.  mellékletMűvelődési ház'!E10+'14. melléklet Könyvtár'!E10+'15.melléklet IVÜSZ'!E10</f>
        <v>12940</v>
      </c>
      <c r="F8" s="74">
        <f t="shared" si="0"/>
        <v>242002</v>
      </c>
      <c r="IO8" s="1"/>
    </row>
    <row r="9" spans="1:249" s="63" customFormat="1" x14ac:dyDescent="0.3">
      <c r="A9" s="76"/>
      <c r="B9" s="72" t="s">
        <v>43</v>
      </c>
      <c r="C9" s="73">
        <f>'8. melléklet Önkormányzat'!C12</f>
        <v>194763</v>
      </c>
      <c r="D9" s="74"/>
      <c r="E9" s="75">
        <f>'8. melléklet Önkormányzat'!E12+'9.  melléklet Hivatal'!E11+'10. melléklet Isaszegi Héts'!E11+'11.  melléklet Isaszegi Bóbi'!E11+'12. mell. Isaszegi Humánszol'!E11+'13.  mellékletMűvelődési ház'!E11+'14. melléklet Könyvtár'!E11+'15.melléklet IVÜSZ'!E11</f>
        <v>-1738</v>
      </c>
      <c r="F9" s="74">
        <f t="shared" si="0"/>
        <v>193025</v>
      </c>
      <c r="IO9" s="1"/>
    </row>
    <row r="10" spans="1:249" s="63" customFormat="1" x14ac:dyDescent="0.3">
      <c r="A10" s="76"/>
      <c r="B10" s="72" t="s">
        <v>44</v>
      </c>
      <c r="C10" s="73">
        <f>'8. melléklet Önkormányzat'!C13</f>
        <v>25194</v>
      </c>
      <c r="D10" s="74"/>
      <c r="E10" s="75">
        <f>'8. melléklet Önkormányzat'!E13+'9.  melléklet Hivatal'!E12+'10. melléklet Isaszegi Héts'!E12+'11.  melléklet Isaszegi Bóbi'!E12+'12. mell. Isaszegi Humánszol'!E12+'13.  mellékletMűvelődési ház'!E12+'14. melléklet Könyvtár'!E12+'15.melléklet IVÜSZ'!E12</f>
        <v>418</v>
      </c>
      <c r="F10" s="74">
        <f t="shared" si="0"/>
        <v>25612</v>
      </c>
      <c r="IO10" s="1"/>
    </row>
    <row r="11" spans="1:249" s="63" customFormat="1" x14ac:dyDescent="0.3">
      <c r="A11" s="76"/>
      <c r="B11" s="72" t="s">
        <v>45</v>
      </c>
      <c r="C11" s="73">
        <f>'8. melléklet Önkormányzat'!C14</f>
        <v>0</v>
      </c>
      <c r="D11" s="74">
        <f>'8. melléklet Önkormányzat'!D14</f>
        <v>0</v>
      </c>
      <c r="E11" s="74">
        <f>'8. melléklet Önkormányzat'!E14</f>
        <v>501</v>
      </c>
      <c r="F11" s="74">
        <f t="shared" si="0"/>
        <v>501</v>
      </c>
      <c r="IO11" s="1"/>
    </row>
    <row r="12" spans="1:249" s="63" customFormat="1" x14ac:dyDescent="0.3">
      <c r="A12" s="76"/>
      <c r="B12" s="72" t="s">
        <v>46</v>
      </c>
      <c r="C12" s="73">
        <f>'8. melléklet Önkormányzat'!C15</f>
        <v>0</v>
      </c>
      <c r="D12" s="74">
        <f>'8. melléklet Önkormányzat'!D15</f>
        <v>0</v>
      </c>
      <c r="E12" s="74">
        <f>'8. melléklet Önkormányzat'!E15</f>
        <v>0</v>
      </c>
      <c r="F12" s="74">
        <f t="shared" si="0"/>
        <v>0</v>
      </c>
      <c r="IO12" s="1"/>
    </row>
    <row r="13" spans="1:249" s="63" customFormat="1" x14ac:dyDescent="0.3">
      <c r="A13" s="77" t="s">
        <v>47</v>
      </c>
      <c r="B13" s="69" t="s">
        <v>48</v>
      </c>
      <c r="C13" s="70">
        <f>C14+C15+C16+C17</f>
        <v>95226</v>
      </c>
      <c r="D13" s="70">
        <f>D14+D15+D16+D17</f>
        <v>0</v>
      </c>
      <c r="E13" s="70">
        <f>E14+E15+E16+E17</f>
        <v>0</v>
      </c>
      <c r="F13" s="70">
        <f>F14+F15+F16+F17</f>
        <v>95226</v>
      </c>
      <c r="IO13" s="1"/>
    </row>
    <row r="14" spans="1:249" s="63" customFormat="1" ht="19.5" x14ac:dyDescent="0.3">
      <c r="A14" s="71"/>
      <c r="B14" s="72" t="s">
        <v>49</v>
      </c>
      <c r="C14" s="74">
        <f>'8. melléklet Önkormányzat'!C17+'9.  melléklet Hivatal'!C16+'10. melléklet Isaszegi Héts'!C16+'11.  melléklet Isaszegi Bóbi'!C16+'12. mell. Isaszegi Humánszol'!C16+'13.  mellékletMűvelődési ház'!C16+'14. melléklet Könyvtár'!C16+'15.melléklet IVÜSZ'!C16</f>
        <v>2160</v>
      </c>
      <c r="D14" s="74">
        <f>'8. melléklet Önkormányzat'!D17+'9.  melléklet Hivatal'!D16+'10. melléklet Isaszegi Héts'!D16+'11.  melléklet Isaszegi Bóbi'!D16+'12. mell. Isaszegi Humánszol'!D16+'13.  mellékletMűvelődési ház'!D16+'14. melléklet Könyvtár'!D16+'15.melléklet IVÜSZ'!D16</f>
        <v>0</v>
      </c>
      <c r="E14" s="74">
        <f>'8. melléklet Önkormányzat'!E17+'9.  melléklet Hivatal'!E16+'10. melléklet Isaszegi Héts'!E16+'11.  melléklet Isaszegi Bóbi'!E16+'12. mell. Isaszegi Humánszol'!E16+'13.  mellékletMűvelődési ház'!E16+'14. melléklet Könyvtár'!E16+'15.melléklet IVÜSZ'!E16</f>
        <v>0</v>
      </c>
      <c r="F14" s="74">
        <f>C14+D14+E14</f>
        <v>2160</v>
      </c>
      <c r="M14" s="1"/>
      <c r="IO14" s="1"/>
    </row>
    <row r="15" spans="1:249" s="63" customFormat="1" x14ac:dyDescent="0.3">
      <c r="A15" s="76"/>
      <c r="B15" s="72" t="s">
        <v>50</v>
      </c>
      <c r="C15" s="74">
        <f>'8. melléklet Önkormányzat'!C18+'9.  melléklet Hivatal'!C17+'10. melléklet Isaszegi Héts'!C17+'11.  melléklet Isaszegi Bóbi'!C17+'12. mell. Isaszegi Humánszol'!C17+'13.  mellékletMűvelődési ház'!C17+'14. melléklet Könyvtár'!C17+'15.melléklet IVÜSZ'!C17</f>
        <v>0</v>
      </c>
      <c r="D15" s="74">
        <f>'8. melléklet Önkormányzat'!D18+'9.  melléklet Hivatal'!D17+'10. melléklet Isaszegi Héts'!D17+'11.  melléklet Isaszegi Bóbi'!D17+'12. mell. Isaszegi Humánszol'!D17+'13.  mellékletMűvelődési ház'!D17+'14. melléklet Könyvtár'!D17+'15.melléklet IVÜSZ'!D17</f>
        <v>0</v>
      </c>
      <c r="E15" s="74">
        <f>'8. melléklet Önkormányzat'!E18+'9.  melléklet Hivatal'!E17+'10. melléklet Isaszegi Héts'!E17+'11.  melléklet Isaszegi Bóbi'!E17+'12. mell. Isaszegi Humánszol'!E17+'13.  mellékletMűvelődési ház'!E17+'14. melléklet Könyvtár'!E17+'15.melléklet IVÜSZ'!E17</f>
        <v>0</v>
      </c>
      <c r="F15" s="74">
        <f>C15+D15+E15</f>
        <v>0</v>
      </c>
      <c r="IO15" s="1"/>
    </row>
    <row r="16" spans="1:249" s="63" customFormat="1" x14ac:dyDescent="0.3">
      <c r="A16" s="76"/>
      <c r="B16" s="72" t="s">
        <v>309</v>
      </c>
      <c r="C16" s="74">
        <f>'8. melléklet Önkormányzat'!C19+'9.  melléklet Hivatal'!C18+'10. melléklet Isaszegi Héts'!C18+'11.  melléklet Isaszegi Bóbi'!C18+'12. mell. Isaszegi Humánszol'!C18+'13.  mellékletMűvelődési ház'!C18+'14. melléklet Könyvtár'!C18+'15.melléklet IVÜSZ'!C18</f>
        <v>90208</v>
      </c>
      <c r="D16" s="74">
        <f>'8. melléklet Önkormányzat'!D19+'9.  melléklet Hivatal'!D18+'10. melléklet Isaszegi Héts'!D18+'11.  melléklet Isaszegi Bóbi'!D18+'12. mell. Isaszegi Humánszol'!D18+'13.  mellékletMűvelődési ház'!D18+'14. melléklet Könyvtár'!D18+'15.melléklet IVÜSZ'!D18</f>
        <v>0</v>
      </c>
      <c r="E16" s="74">
        <f>'8. melléklet Önkormányzat'!E19+'9.  melléklet Hivatal'!E18+'10. melléklet Isaszegi Héts'!E18+'11.  melléklet Isaszegi Bóbi'!E18+'12. mell. Isaszegi Humánszol'!E18+'13.  mellékletMűvelődési ház'!E18+'14. melléklet Könyvtár'!E18+'15.melléklet IVÜSZ'!E18</f>
        <v>0</v>
      </c>
      <c r="F16" s="74">
        <f>C16+D16+E16</f>
        <v>90208</v>
      </c>
      <c r="IO16" s="1"/>
    </row>
    <row r="17" spans="1:249" s="63" customFormat="1" x14ac:dyDescent="0.3">
      <c r="A17" s="76"/>
      <c r="B17" s="72" t="s">
        <v>52</v>
      </c>
      <c r="C17" s="74">
        <f>'8. melléklet Önkormányzat'!C20+'9.  melléklet Hivatal'!C19+'10. melléklet Isaszegi Héts'!C19+'11.  melléklet Isaszegi Bóbi'!C19+'12. mell. Isaszegi Humánszol'!C19+'13.  mellékletMűvelődési ház'!C19+'14. melléklet Könyvtár'!C19+'15.melléklet IVÜSZ'!C19</f>
        <v>2858</v>
      </c>
      <c r="D17" s="74">
        <f>'8. melléklet Önkormányzat'!D20+'9.  melléklet Hivatal'!D19+'10. melléklet Isaszegi Héts'!D19+'11.  melléklet Isaszegi Bóbi'!D19+'12. mell. Isaszegi Humánszol'!D19+'13.  mellékletMűvelődési ház'!D19+'14. melléklet Könyvtár'!D19+'15.melléklet IVÜSZ'!D19</f>
        <v>0</v>
      </c>
      <c r="E17" s="74">
        <f>'8. melléklet Önkormányzat'!E20+'9.  melléklet Hivatal'!E19+'10. melléklet Isaszegi Héts'!E19+'11.  melléklet Isaszegi Bóbi'!E19+'12. mell. Isaszegi Humánszol'!E19+'13.  mellékletMűvelődési ház'!E19+'14. melléklet Könyvtár'!E19+'15.melléklet IVÜSZ'!E19</f>
        <v>0</v>
      </c>
      <c r="F17" s="74">
        <f>C17+D17+E17</f>
        <v>2858</v>
      </c>
      <c r="IO17" s="1"/>
    </row>
    <row r="18" spans="1:249" s="63" customFormat="1" x14ac:dyDescent="0.3">
      <c r="A18" s="77" t="s">
        <v>53</v>
      </c>
      <c r="B18" s="78" t="s">
        <v>54</v>
      </c>
      <c r="C18" s="70">
        <f>C19</f>
        <v>0</v>
      </c>
      <c r="D18" s="70">
        <f>D19</f>
        <v>0</v>
      </c>
      <c r="E18" s="70">
        <f>E19</f>
        <v>0</v>
      </c>
      <c r="F18" s="70">
        <f>F19</f>
        <v>0</v>
      </c>
      <c r="IO18" s="1"/>
    </row>
    <row r="19" spans="1:249" s="63" customFormat="1" x14ac:dyDescent="0.3">
      <c r="A19" s="79"/>
      <c r="B19" s="80" t="s">
        <v>55</v>
      </c>
      <c r="C19" s="75">
        <f>'8. melléklet Önkormányzat'!C22</f>
        <v>0</v>
      </c>
      <c r="D19" s="75">
        <f>'8. melléklet Önkormányzat'!D22+'9.  melléklet Hivatal'!D21+'10. melléklet Isaszegi Héts'!D21+'11.  melléklet Isaszegi Bóbi'!D21+'12. mell. Isaszegi Humánszol'!D21+'13.  mellékletMűvelődési ház'!D21+'14. melléklet Könyvtár'!D21+'15.melléklet IVÜSZ'!D21</f>
        <v>0</v>
      </c>
      <c r="E19" s="75">
        <f>'8. melléklet Önkormányzat'!E22+'9.  melléklet Hivatal'!E21+'10. melléklet Isaszegi Héts'!E21+'11.  melléklet Isaszegi Bóbi'!E21+'12. mell. Isaszegi Humánszol'!E21+'13.  mellékletMűvelődési ház'!E21+'14. melléklet Könyvtár'!E21+'15.melléklet IVÜSZ'!E21</f>
        <v>0</v>
      </c>
      <c r="F19" s="74">
        <f>C19+D19+E19</f>
        <v>0</v>
      </c>
      <c r="IO19" s="1"/>
    </row>
    <row r="20" spans="1:249" s="63" customFormat="1" ht="23.1" customHeight="1" x14ac:dyDescent="0.3">
      <c r="A20" s="77" t="s">
        <v>56</v>
      </c>
      <c r="B20" s="78" t="s">
        <v>57</v>
      </c>
      <c r="C20" s="70">
        <f>C21+C22+C23+C24</f>
        <v>203300</v>
      </c>
      <c r="D20" s="70">
        <f>D21+D22+D23+D24</f>
        <v>0</v>
      </c>
      <c r="E20" s="70">
        <f>E21+E22+E23+E24</f>
        <v>70229</v>
      </c>
      <c r="F20" s="70">
        <f>F21+F22+F23+F24</f>
        <v>273529</v>
      </c>
      <c r="IO20" s="1"/>
    </row>
    <row r="21" spans="1:249" s="63" customFormat="1" ht="60.75" customHeight="1" x14ac:dyDescent="0.3">
      <c r="A21" s="79"/>
      <c r="B21" s="72" t="s">
        <v>58</v>
      </c>
      <c r="C21" s="74">
        <f>'8. melléklet Önkormányzat'!C24+'9.  melléklet Hivatal'!C23+'10. melléklet Isaszegi Héts'!C23+'11.  melléklet Isaszegi Bóbi'!C23+'12. mell. Isaszegi Humánszol'!C23+'13.  mellékletMűvelődési ház'!C23+'14. melléklet Könyvtár'!C23+'15.melléklet IVÜSZ'!C23</f>
        <v>197800</v>
      </c>
      <c r="D21" s="74">
        <f>'8. melléklet Önkormányzat'!D24+'9.  melléklet Hivatal'!D23+'10. melléklet Isaszegi Héts'!D23+'11.  melléklet Isaszegi Bóbi'!D23+'12. mell. Isaszegi Humánszol'!D23+'13.  mellékletMűvelődési ház'!D23+'14. melléklet Könyvtár'!D23+'15.melléklet IVÜSZ'!D23</f>
        <v>0</v>
      </c>
      <c r="E21" s="74">
        <f>'8. melléklet Önkormányzat'!E24+'9.  melléklet Hivatal'!E23+'10. melléklet Isaszegi Héts'!E23+'11.  melléklet Isaszegi Bóbi'!E23+'12. mell. Isaszegi Humánszol'!E23+'13.  mellékletMűvelődési ház'!E23+'14. melléklet Könyvtár'!E23+'15.melléklet IVÜSZ'!E23</f>
        <v>70229</v>
      </c>
      <c r="F21" s="74">
        <f>C21+D21+E21</f>
        <v>268029</v>
      </c>
      <c r="IO21" s="1"/>
    </row>
    <row r="22" spans="1:249" s="63" customFormat="1" ht="21.4" customHeight="1" x14ac:dyDescent="0.3">
      <c r="A22" s="81"/>
      <c r="B22" s="82" t="s">
        <v>59</v>
      </c>
      <c r="C22" s="74">
        <f>'8. melléklet Önkormányzat'!C25+'9.  melléklet Hivatal'!C24+'10. melléklet Isaszegi Héts'!C24+'11.  melléklet Isaszegi Bóbi'!C24+'12. mell. Isaszegi Humánszol'!C24+'13.  mellékletMűvelődési ház'!C24+'14. melléklet Könyvtár'!C24+'15.melléklet IVÜSZ'!C24</f>
        <v>0</v>
      </c>
      <c r="D22" s="74">
        <f>'8. melléklet Önkormányzat'!D25+'9.  melléklet Hivatal'!D24+'10. melléklet Isaszegi Héts'!D24+'11.  melléklet Isaszegi Bóbi'!D24+'12. mell. Isaszegi Humánszol'!D24+'13.  mellékletMűvelődési ház'!D24+'14. melléklet Könyvtár'!D24+'15.melléklet IVÜSZ'!D24</f>
        <v>0</v>
      </c>
      <c r="E22" s="74">
        <f>'8. melléklet Önkormányzat'!E25+'9.  melléklet Hivatal'!E24+'10. melléklet Isaszegi Héts'!E24+'11.  melléklet Isaszegi Bóbi'!E24+'12. mell. Isaszegi Humánszol'!E24+'13.  mellékletMűvelődési ház'!E24+'14. melléklet Könyvtár'!E24+'15.melléklet IVÜSZ'!E24</f>
        <v>0</v>
      </c>
      <c r="F22" s="74">
        <f>C22+D22+E22</f>
        <v>0</v>
      </c>
      <c r="IO22" s="1"/>
    </row>
    <row r="23" spans="1:249" s="63" customFormat="1" x14ac:dyDescent="0.3">
      <c r="A23" s="79"/>
      <c r="B23" s="82" t="s">
        <v>60</v>
      </c>
      <c r="C23" s="74">
        <f>'8. melléklet Önkormányzat'!C26+'9.  melléklet Hivatal'!C25+'10. melléklet Isaszegi Héts'!C25+'11.  melléklet Isaszegi Bóbi'!C25+'12. mell. Isaszegi Humánszol'!C25+'13.  mellékletMűvelődési ház'!C25+'14. melléklet Könyvtár'!C25+'15.melléklet IVÜSZ'!C25</f>
        <v>3000</v>
      </c>
      <c r="D23" s="74">
        <f>'8. melléklet Önkormányzat'!D26+'9.  melléklet Hivatal'!D25+'10. melléklet Isaszegi Héts'!D25+'11.  melléklet Isaszegi Bóbi'!D25+'12. mell. Isaszegi Humánszol'!D25+'13.  mellékletMűvelődési ház'!D25+'14. melléklet Könyvtár'!D25+'15.melléklet IVÜSZ'!D25</f>
        <v>0</v>
      </c>
      <c r="E23" s="74">
        <f>'8. melléklet Önkormányzat'!E26+'9.  melléklet Hivatal'!E25+'10. melléklet Isaszegi Héts'!E25+'11.  melléklet Isaszegi Bóbi'!E25+'12. mell. Isaszegi Humánszol'!E25+'13.  mellékletMűvelődési ház'!E25+'14. melléklet Könyvtár'!E25+'15.melléklet IVÜSZ'!E25</f>
        <v>0</v>
      </c>
      <c r="F23" s="74">
        <f>C23+D23+E23</f>
        <v>3000</v>
      </c>
      <c r="IO23" s="1"/>
    </row>
    <row r="24" spans="1:249" s="63" customFormat="1" ht="79.150000000000006" customHeight="1" x14ac:dyDescent="0.3">
      <c r="A24" s="71"/>
      <c r="B24" s="82" t="s">
        <v>61</v>
      </c>
      <c r="C24" s="74">
        <f>'8. melléklet Önkormányzat'!C27+'9.  melléklet Hivatal'!C26+'10. melléklet Isaszegi Héts'!C26+'11.  melléklet Isaszegi Bóbi'!C26+'12. mell. Isaszegi Humánszol'!C26+'13.  mellékletMűvelődési ház'!C26+'14. melléklet Könyvtár'!C26+'15.melléklet IVÜSZ'!C26</f>
        <v>2500</v>
      </c>
      <c r="D24" s="74">
        <f>'8. melléklet Önkormányzat'!D27+'9.  melléklet Hivatal'!D26+'10. melléklet Isaszegi Héts'!D26+'11.  melléklet Isaszegi Bóbi'!D26+'12. mell. Isaszegi Humánszol'!D26+'13.  mellékletMűvelődési ház'!D26+'14. melléklet Könyvtár'!D26+'15.melléklet IVÜSZ'!D26</f>
        <v>0</v>
      </c>
      <c r="E24" s="74">
        <f>'8. melléklet Önkormányzat'!E27+'9.  melléklet Hivatal'!E26+'10. melléklet Isaszegi Héts'!E26+'11.  melléklet Isaszegi Bóbi'!E26+'12. mell. Isaszegi Humánszol'!E26+'13.  mellékletMűvelődési ház'!E26+'14. melléklet Könyvtár'!E26+'15.melléklet IVÜSZ'!E26</f>
        <v>0</v>
      </c>
      <c r="F24" s="74">
        <f>C24+D24+E24</f>
        <v>2500</v>
      </c>
      <c r="IO24" s="1"/>
    </row>
    <row r="25" spans="1:249" s="63" customFormat="1" x14ac:dyDescent="0.3">
      <c r="A25" s="77" t="s">
        <v>62</v>
      </c>
      <c r="B25" s="83" t="s">
        <v>63</v>
      </c>
      <c r="C25" s="70">
        <f>C26+C27+C28+C29+C30</f>
        <v>95632</v>
      </c>
      <c r="D25" s="70">
        <f>D26+D27+D28+D29+D30</f>
        <v>0</v>
      </c>
      <c r="E25" s="70">
        <f>E26+E27+E28+E29+E30</f>
        <v>0</v>
      </c>
      <c r="F25" s="70">
        <f>F26+F27+F28+F29+F30</f>
        <v>95632</v>
      </c>
      <c r="IO25" s="1"/>
    </row>
    <row r="26" spans="1:249" s="63" customFormat="1" ht="37.5" x14ac:dyDescent="0.3">
      <c r="A26" s="79"/>
      <c r="B26" s="82" t="s">
        <v>64</v>
      </c>
      <c r="C26" s="74">
        <f>'8. melléklet Önkormányzat'!C29+'9.  melléklet Hivatal'!C28+'10. melléklet Isaszegi Héts'!C28+'11.  melléklet Isaszegi Bóbi'!C28+'12. mell. Isaszegi Humánszol'!C28+'13.  mellékletMűvelődési ház'!C28+'14. melléklet Könyvtár'!C28+'15.melléklet IVÜSZ'!C28+'16. melléklet Bölcsőde'!C28</f>
        <v>95632</v>
      </c>
      <c r="D26" s="74">
        <f>'8. melléklet Önkormányzat'!D29+'9.  melléklet Hivatal'!D28+'10. melléklet Isaszegi Héts'!D28+'11.  melléklet Isaszegi Bóbi'!D28+'12. mell. Isaszegi Humánszol'!D28+'13.  mellékletMűvelődési ház'!D28+'14. melléklet Könyvtár'!D28+'15.melléklet IVÜSZ'!D28</f>
        <v>0</v>
      </c>
      <c r="E26" s="74">
        <f>'8. melléklet Önkormányzat'!E29+'9.  melléklet Hivatal'!E28+'10. melléklet Isaszegi Héts'!E28+'11.  melléklet Isaszegi Bóbi'!E28+'12. mell. Isaszegi Humánszol'!E28+'13.  mellékletMűvelődési ház'!E28+'14. melléklet Könyvtár'!E28+'15.melléklet IVÜSZ'!E28</f>
        <v>0</v>
      </c>
      <c r="F26" s="74">
        <f>C26+D26+E26</f>
        <v>95632</v>
      </c>
      <c r="IO26" s="1"/>
    </row>
    <row r="27" spans="1:249" s="63" customFormat="1" x14ac:dyDescent="0.3">
      <c r="A27" s="79"/>
      <c r="B27" s="82" t="s">
        <v>65</v>
      </c>
      <c r="C27" s="74">
        <f>'8. melléklet Önkormányzat'!C30+'9.  melléklet Hivatal'!C29+'10. melléklet Isaszegi Héts'!C29+'11.  melléklet Isaszegi Bóbi'!C29+'12. mell. Isaszegi Humánszol'!C29+'13.  mellékletMűvelődési ház'!C29+'14. melléklet Könyvtár'!C29+'15.melléklet IVÜSZ'!C29</f>
        <v>0</v>
      </c>
      <c r="D27" s="74">
        <f>'8. melléklet Önkormányzat'!D30+'9.  melléklet Hivatal'!D29+'10. melléklet Isaszegi Héts'!D29+'11.  melléklet Isaszegi Bóbi'!D29+'12. mell. Isaszegi Humánszol'!D29+'13.  mellékletMűvelődési ház'!D29+'14. melléklet Könyvtár'!D29+'15.melléklet IVÜSZ'!D29</f>
        <v>0</v>
      </c>
      <c r="E27" s="74">
        <f>'8. melléklet Önkormányzat'!E30+'9.  melléklet Hivatal'!E29+'10. melléklet Isaszegi Héts'!E29+'11.  melléklet Isaszegi Bóbi'!E29+'12. mell. Isaszegi Humánszol'!E29+'13.  mellékletMűvelődési ház'!E29+'14. melléklet Könyvtár'!E29+'15.melléklet IVÜSZ'!E29</f>
        <v>0</v>
      </c>
      <c r="F27" s="74">
        <f>C27+D27+E27</f>
        <v>0</v>
      </c>
      <c r="IO27" s="1"/>
    </row>
    <row r="28" spans="1:249" s="63" customFormat="1" x14ac:dyDescent="0.3">
      <c r="A28" s="79"/>
      <c r="B28" s="82" t="s">
        <v>66</v>
      </c>
      <c r="C28" s="74">
        <f>'8. melléklet Önkormányzat'!C31+'9.  melléklet Hivatal'!C30+'10. melléklet Isaszegi Héts'!C30+'11.  melléklet Isaszegi Bóbi'!C30+'12. mell. Isaszegi Humánszol'!C30+'13.  mellékletMűvelődési ház'!C30+'14. melléklet Könyvtár'!C30+'15.melléklet IVÜSZ'!C30</f>
        <v>0</v>
      </c>
      <c r="D28" s="74">
        <f>'8. melléklet Önkormányzat'!D31+'9.  melléklet Hivatal'!D30+'10. melléklet Isaszegi Héts'!D30+'11.  melléklet Isaszegi Bóbi'!D30+'12. mell. Isaszegi Humánszol'!D30+'13.  mellékletMűvelődési ház'!D30+'14. melléklet Könyvtár'!D30+'15.melléklet IVÜSZ'!D30</f>
        <v>0</v>
      </c>
      <c r="E28" s="74">
        <f>'8. melléklet Önkormányzat'!E31+'9.  melléklet Hivatal'!E30+'10. melléklet Isaszegi Héts'!E30+'11.  melléklet Isaszegi Bóbi'!E30+'12. mell. Isaszegi Humánszol'!E30+'13.  mellékletMűvelődési ház'!E30+'14. melléklet Könyvtár'!E30+'15.melléklet IVÜSZ'!E30</f>
        <v>0</v>
      </c>
      <c r="F28" s="74">
        <f>C28+D28+E28</f>
        <v>0</v>
      </c>
      <c r="IO28" s="1"/>
    </row>
    <row r="29" spans="1:249" s="63" customFormat="1" x14ac:dyDescent="0.3">
      <c r="A29" s="79"/>
      <c r="B29" s="82" t="s">
        <v>67</v>
      </c>
      <c r="C29" s="74">
        <f>'8. melléklet Önkormányzat'!C32+'9.  melléklet Hivatal'!C31+'10. melléklet Isaszegi Héts'!C31+'11.  melléklet Isaszegi Bóbi'!C31+'12. mell. Isaszegi Humánszol'!C31+'13.  mellékletMűvelődési ház'!C31+'14. melléklet Könyvtár'!C31+'15.melléklet IVÜSZ'!C31</f>
        <v>0</v>
      </c>
      <c r="D29" s="74">
        <f>'8. melléklet Önkormányzat'!D32+'9.  melléklet Hivatal'!D31+'10. melléklet Isaszegi Héts'!D31+'11.  melléklet Isaszegi Bóbi'!D31+'12. mell. Isaszegi Humánszol'!D31+'13.  mellékletMűvelődési ház'!D31+'14. melléklet Könyvtár'!D31+'15.melléklet IVÜSZ'!D31</f>
        <v>0</v>
      </c>
      <c r="E29" s="74">
        <f>'8. melléklet Önkormányzat'!E32+'9.  melléklet Hivatal'!E31+'10. melléklet Isaszegi Héts'!E31+'11.  melléklet Isaszegi Bóbi'!E31+'12. mell. Isaszegi Humánszol'!E31+'13.  mellékletMűvelődési ház'!E31+'14. melléklet Könyvtár'!E31+'15.melléklet IVÜSZ'!E31</f>
        <v>0</v>
      </c>
      <c r="F29" s="74">
        <f>C29+D29+E29</f>
        <v>0</v>
      </c>
      <c r="IO29" s="1"/>
    </row>
    <row r="30" spans="1:249" s="63" customFormat="1" x14ac:dyDescent="0.3">
      <c r="A30" s="79"/>
      <c r="B30" s="82" t="s">
        <v>68</v>
      </c>
      <c r="C30" s="74">
        <f>'8. melléklet Önkormányzat'!C33+'9.  melléklet Hivatal'!C32+'10. melléklet Isaszegi Héts'!C32+'11.  melléklet Isaszegi Bóbi'!C32+'12. mell. Isaszegi Humánszol'!C32+'13.  mellékletMűvelődési ház'!C32+'14. melléklet Könyvtár'!C32+'15.melléklet IVÜSZ'!C32</f>
        <v>0</v>
      </c>
      <c r="D30" s="74">
        <f>'8. melléklet Önkormányzat'!D33+'9.  melléklet Hivatal'!D32+'10. melléklet Isaszegi Héts'!D32+'11.  melléklet Isaszegi Bóbi'!D32+'12. mell. Isaszegi Humánszol'!D32+'13.  mellékletMűvelődési ház'!D32+'14. melléklet Könyvtár'!D32+'15.melléklet IVÜSZ'!D32</f>
        <v>0</v>
      </c>
      <c r="E30" s="74">
        <f>'8. melléklet Önkormányzat'!E33+'9.  melléklet Hivatal'!E32+'10. melléklet Isaszegi Héts'!E32+'11.  melléklet Isaszegi Bóbi'!E32+'12. mell. Isaszegi Humánszol'!E32+'13.  mellékletMűvelődési ház'!E32+'14. melléklet Könyvtár'!E32+'15.melléklet IVÜSZ'!E32</f>
        <v>0</v>
      </c>
      <c r="F30" s="74">
        <f>C30+D30+E30</f>
        <v>0</v>
      </c>
      <c r="IO30" s="1"/>
    </row>
    <row r="31" spans="1:249" s="63" customFormat="1" x14ac:dyDescent="0.3">
      <c r="A31" s="77" t="s">
        <v>69</v>
      </c>
      <c r="B31" s="78" t="s">
        <v>70</v>
      </c>
      <c r="C31" s="70">
        <f>C32+C33</f>
        <v>64930</v>
      </c>
      <c r="D31" s="70">
        <f>D32+D33</f>
        <v>0</v>
      </c>
      <c r="E31" s="70">
        <f>E32+E33</f>
        <v>0</v>
      </c>
      <c r="F31" s="70">
        <f>F32+F33</f>
        <v>64930</v>
      </c>
      <c r="IO31" s="1"/>
    </row>
    <row r="32" spans="1:249" s="63" customFormat="1" x14ac:dyDescent="0.3">
      <c r="A32" s="81"/>
      <c r="B32" s="74" t="s">
        <v>71</v>
      </c>
      <c r="C32" s="74">
        <f>'8. melléklet Önkormányzat'!C35</f>
        <v>64930</v>
      </c>
      <c r="D32" s="74">
        <f>'8. melléklet Önkormányzat'!D35</f>
        <v>0</v>
      </c>
      <c r="E32" s="74">
        <f>'8. melléklet Önkormányzat'!E35</f>
        <v>0</v>
      </c>
      <c r="F32" s="74">
        <f>C32+D32+E32</f>
        <v>64930</v>
      </c>
      <c r="IO32" s="1"/>
    </row>
    <row r="33" spans="1:249" s="63" customFormat="1" x14ac:dyDescent="0.3">
      <c r="A33" s="84"/>
      <c r="B33" s="82"/>
      <c r="C33" s="74">
        <f>'8. melléklet Önkormányzat'!C36</f>
        <v>0</v>
      </c>
      <c r="D33" s="74">
        <f>'8. melléklet Önkormányzat'!D36+'9.  melléklet Hivatal'!D35+'10. melléklet Isaszegi Héts'!D35+'11.  melléklet Isaszegi Bóbi'!D35+'12. mell. Isaszegi Humánszol'!D35+'13.  mellékletMűvelődési ház'!D35+'14. melléklet Könyvtár'!D35+'15.melléklet IVÜSZ'!D35</f>
        <v>0</v>
      </c>
      <c r="E33" s="74"/>
      <c r="F33" s="74">
        <f>C33+D33+E33</f>
        <v>0</v>
      </c>
      <c r="IO33" s="1"/>
    </row>
    <row r="34" spans="1:249" s="63" customFormat="1" x14ac:dyDescent="0.3">
      <c r="A34" s="85" t="s">
        <v>72</v>
      </c>
      <c r="B34" s="78" t="s">
        <v>73</v>
      </c>
      <c r="C34" s="70">
        <f>C35</f>
        <v>0</v>
      </c>
      <c r="D34" s="70">
        <f>D35</f>
        <v>0</v>
      </c>
      <c r="E34" s="70">
        <f>E35</f>
        <v>2288</v>
      </c>
      <c r="F34" s="70">
        <f>F35</f>
        <v>2288</v>
      </c>
      <c r="IO34" s="1"/>
    </row>
    <row r="35" spans="1:249" s="63" customFormat="1" x14ac:dyDescent="0.3">
      <c r="A35" s="86"/>
      <c r="B35" s="80" t="s">
        <v>74</v>
      </c>
      <c r="C35" s="75">
        <f>'8. melléklet Önkormányzat'!C38+'9.  melléklet Hivatal'!C37+'10. melléklet Isaszegi Héts'!C37+'11.  melléklet Isaszegi Bóbi'!C37+'12. mell. Isaszegi Humánszol'!C37+'13.  mellékletMűvelődési ház'!C37+'14. melléklet Könyvtár'!C37+'15.melléklet IVÜSZ'!C37</f>
        <v>0</v>
      </c>
      <c r="D35" s="75">
        <f>'8. melléklet Önkormányzat'!D38+'9.  melléklet Hivatal'!D37+'10. melléklet Isaszegi Héts'!D37+'11.  melléklet Isaszegi Bóbi'!D37+'12. mell. Isaszegi Humánszol'!D37+'13.  mellékletMűvelődési ház'!D37+'14. melléklet Könyvtár'!D37+'15.melléklet IVÜSZ'!D37</f>
        <v>0</v>
      </c>
      <c r="E35" s="75">
        <f>'8. melléklet Önkormányzat'!E38+'9.  melléklet Hivatal'!E37+'10. melléklet Isaszegi Héts'!E37+'11.  melléklet Isaszegi Bóbi'!E37+'12. mell. Isaszegi Humánszol'!E37+'13.  mellékletMűvelődési ház'!E37+'14. melléklet Könyvtár'!E37+'15.melléklet IVÜSZ'!E37</f>
        <v>2288</v>
      </c>
      <c r="F35" s="74">
        <f>C35+D35+E35</f>
        <v>2288</v>
      </c>
      <c r="IO35" s="1"/>
    </row>
    <row r="36" spans="1:249" s="63" customFormat="1" x14ac:dyDescent="0.3">
      <c r="A36" s="85" t="s">
        <v>75</v>
      </c>
      <c r="B36" s="78" t="s">
        <v>76</v>
      </c>
      <c r="C36" s="70">
        <f>C37+C38</f>
        <v>76816</v>
      </c>
      <c r="D36" s="70">
        <f>D37+D38</f>
        <v>0</v>
      </c>
      <c r="E36" s="70">
        <f>E37+E38</f>
        <v>0</v>
      </c>
      <c r="F36" s="70">
        <f>F37+F38</f>
        <v>76816</v>
      </c>
      <c r="IO36" s="1"/>
    </row>
    <row r="37" spans="1:249" s="63" customFormat="1" ht="49.35" customHeight="1" x14ac:dyDescent="0.3">
      <c r="A37" s="86"/>
      <c r="B37" s="82" t="s">
        <v>77</v>
      </c>
      <c r="C37" s="74">
        <f>'8. melléklet Önkormányzat'!C40+'9.  melléklet Hivatal'!C39+'10. melléklet Isaszegi Héts'!C39+'11.  melléklet Isaszegi Bóbi'!C39+'12. mell. Isaszegi Humánszol'!C39+'13.  mellékletMűvelődési ház'!C39+'14. melléklet Könyvtár'!C39+'15.melléklet IVÜSZ'!C39</f>
        <v>1013</v>
      </c>
      <c r="D37" s="74">
        <f>'8. melléklet Önkormányzat'!D40+'9.  melléklet Hivatal'!D39+'10. melléklet Isaszegi Héts'!D39+'11.  melléklet Isaszegi Bóbi'!D39+'12. mell. Isaszegi Humánszol'!D39+'13.  mellékletMűvelődési ház'!D39+'14. melléklet Könyvtár'!D39+'15.melléklet IVÜSZ'!D39</f>
        <v>0</v>
      </c>
      <c r="E37" s="74">
        <f>'8. melléklet Önkormányzat'!E40+'9.  melléklet Hivatal'!E39+'10. melléklet Isaszegi Héts'!E39+'11.  melléklet Isaszegi Bóbi'!E39+'12. mell. Isaszegi Humánszol'!E39+'13.  mellékletMűvelődési ház'!E39+'14. melléklet Könyvtár'!E39+'15.melléklet IVÜSZ'!E39</f>
        <v>0</v>
      </c>
      <c r="F37" s="74">
        <f>C37+D37+E37</f>
        <v>1013</v>
      </c>
      <c r="IO37" s="1"/>
    </row>
    <row r="38" spans="1:249" s="63" customFormat="1" ht="35.85" customHeight="1" x14ac:dyDescent="0.3">
      <c r="A38" s="86"/>
      <c r="B38" s="82" t="s">
        <v>78</v>
      </c>
      <c r="C38" s="74">
        <f>'8. melléklet Önkormányzat'!C41+'9.  melléklet Hivatal'!C40+'10. melléklet Isaszegi Héts'!C40+'11.  melléklet Isaszegi Bóbi'!C40+'12. mell. Isaszegi Humánszol'!C40+'13.  mellékletMűvelődési ház'!C40+'14. melléklet Könyvtár'!C40+'15.melléklet IVÜSZ'!C40</f>
        <v>75803</v>
      </c>
      <c r="D38" s="74">
        <f>'8. melléklet Önkormányzat'!D41+'9.  melléklet Hivatal'!D40+'10. melléklet Isaszegi Héts'!D40+'11.  melléklet Isaszegi Bóbi'!D40+'12. mell. Isaszegi Humánszol'!D40+'13.  mellékletMűvelődési ház'!D40+'14. melléklet Könyvtár'!D40+'15.melléklet IVÜSZ'!D40</f>
        <v>0</v>
      </c>
      <c r="E38" s="74">
        <f>'8. melléklet Önkormányzat'!E41+'9.  melléklet Hivatal'!E40+'10. melléklet Isaszegi Héts'!E40+'11.  melléklet Isaszegi Bóbi'!E40+'12. mell. Isaszegi Humánszol'!E40+'13.  mellékletMűvelődési ház'!E40+'14. melléklet Könyvtár'!E40+'15.melléklet IVÜSZ'!E40</f>
        <v>0</v>
      </c>
      <c r="F38" s="74">
        <f>C38+D38+E38</f>
        <v>75803</v>
      </c>
      <c r="IO38" s="1"/>
    </row>
    <row r="39" spans="1:249" s="63" customFormat="1" x14ac:dyDescent="0.3">
      <c r="A39" s="87"/>
      <c r="B39" s="78" t="s">
        <v>79</v>
      </c>
      <c r="C39" s="70">
        <f>C6+C13+C18+C20+C25+C31+C34+C36</f>
        <v>1230734</v>
      </c>
      <c r="D39" s="70">
        <f>'8. melléklet Önkormányzat'!D42+'9.  melléklet Hivatal'!D41+'10. melléklet Isaszegi Héts'!D41+'11.  melléklet Isaszegi Bóbi'!D41+'12. mell. Isaszegi Humánszol'!D41+'13.  mellékletMűvelődési ház'!D41+'14. melléklet Könyvtár'!D41+'15.melléklet IVÜSZ'!D41</f>
        <v>0</v>
      </c>
      <c r="E39" s="70">
        <f>E6+E13+E18+E20+E25+E31+E34+E36</f>
        <v>85427</v>
      </c>
      <c r="F39" s="70">
        <f>F6+F13+F18+F20+F25+F31+F34+F36</f>
        <v>1316161</v>
      </c>
      <c r="IO39" s="1"/>
    </row>
    <row r="40" spans="1:249" s="63" customFormat="1" x14ac:dyDescent="0.3">
      <c r="A40" s="85" t="s">
        <v>80</v>
      </c>
      <c r="B40" s="78" t="s">
        <v>81</v>
      </c>
      <c r="C40" s="70">
        <f>'8. melléklet Önkormányzat'!C43</f>
        <v>81967</v>
      </c>
      <c r="D40" s="70"/>
      <c r="E40" s="70">
        <f>'8. melléklet Önkormányzat'!E43</f>
        <v>0</v>
      </c>
      <c r="F40" s="70">
        <f>C40+D40+E40</f>
        <v>81967</v>
      </c>
      <c r="IO40" s="1"/>
    </row>
    <row r="41" spans="1:249" s="63" customFormat="1" x14ac:dyDescent="0.3">
      <c r="A41" s="85" t="s">
        <v>82</v>
      </c>
      <c r="B41" s="78" t="s">
        <v>83</v>
      </c>
      <c r="C41" s="70">
        <f>'8. melléklet Önkormányzat'!C44</f>
        <v>186228</v>
      </c>
      <c r="D41" s="70">
        <f>'8. melléklet Önkormányzat'!D44+'9.  melléklet Hivatal'!D43+'10. melléklet Isaszegi Héts'!D43+'11.  melléklet Isaszegi Bóbi'!D43+'12. mell. Isaszegi Humánszol'!D43+'13.  mellékletMűvelődési ház'!D43+'14. melléklet Könyvtár'!D43+'15.melléklet IVÜSZ'!D43+'16. melléklet Bölcsőde'!D43</f>
        <v>14549</v>
      </c>
      <c r="E41" s="70">
        <f>'8. melléklet Önkormányzat'!E44+'9.  melléklet Hivatal'!E43+'10. melléklet Isaszegi Héts'!E43+'11.  melléklet Isaszegi Bóbi'!E43+'12. mell. Isaszegi Humánszol'!E43+'13.  mellékletMűvelődési ház'!E43+'14. melléklet Könyvtár'!E43+'15.melléklet IVÜSZ'!E43</f>
        <v>0</v>
      </c>
      <c r="F41" s="70">
        <f>C41+D41+E41</f>
        <v>200777</v>
      </c>
      <c r="IO41" s="1"/>
    </row>
    <row r="42" spans="1:249" s="63" customFormat="1" x14ac:dyDescent="0.3">
      <c r="A42" s="85" t="s">
        <v>84</v>
      </c>
      <c r="B42" s="78" t="s">
        <v>85</v>
      </c>
      <c r="C42" s="70">
        <f>'8. melléklet Önkormányzat'!C45</f>
        <v>153772</v>
      </c>
      <c r="D42" s="70">
        <f>'8. melléklet Önkormányzat'!D45+'9.  melléklet Hivatal'!D44+'10. melléklet Isaszegi Héts'!D44+'11.  melléklet Isaszegi Bóbi'!D44+'12. mell. Isaszegi Humánszol'!D44+'13.  mellékletMűvelődési ház'!D44+'14. melléklet Könyvtár'!D44+'15.melléklet IVÜSZ'!D44</f>
        <v>3357</v>
      </c>
      <c r="E42" s="70">
        <f>'8. melléklet Önkormányzat'!E45+'9.  melléklet Hivatal'!E44+'10. melléklet Isaszegi Héts'!E44+'11.  melléklet Isaszegi Bóbi'!E44+'12. mell. Isaszegi Humánszol'!E44+'13.  mellékletMűvelődési ház'!E44+'14. melléklet Könyvtár'!E44+'15.melléklet IVÜSZ'!E44</f>
        <v>0</v>
      </c>
      <c r="F42" s="70">
        <f>C42+D42+E42</f>
        <v>157129</v>
      </c>
      <c r="G42" s="413"/>
      <c r="IO42" s="1"/>
    </row>
    <row r="43" spans="1:249" s="63" customFormat="1" x14ac:dyDescent="0.3">
      <c r="A43" s="87"/>
      <c r="B43" s="78" t="s">
        <v>86</v>
      </c>
      <c r="C43" s="70">
        <f>SUM(C40:C42)</f>
        <v>421967</v>
      </c>
      <c r="D43" s="70">
        <f>SUM(D40:D42)</f>
        <v>17906</v>
      </c>
      <c r="E43" s="70">
        <f>SUM(E40:E42)</f>
        <v>0</v>
      </c>
      <c r="F43" s="70">
        <f>SUM(F40:F42)</f>
        <v>439873</v>
      </c>
      <c r="IO43" s="1"/>
    </row>
    <row r="44" spans="1:249" s="63" customFormat="1" x14ac:dyDescent="0.3">
      <c r="A44" s="86"/>
      <c r="B44" s="88" t="s">
        <v>87</v>
      </c>
      <c r="C44" s="70">
        <f>C6+C13+C18+C20+C25+C31+C34+C36+C40+C41+C42</f>
        <v>1652701</v>
      </c>
      <c r="D44" s="70">
        <f>D6+D13+D18+D20+D25+D31+D34+D36+D40+D41+D42</f>
        <v>17906</v>
      </c>
      <c r="E44" s="70">
        <f>E6+E13+E18+E20+E25+E31+E34+E36+E40+E41+E42</f>
        <v>85427</v>
      </c>
      <c r="F44" s="70">
        <f>F6+F13+F18+F20+F25+F31+F34+F36+F40+F41+F42</f>
        <v>1756034</v>
      </c>
      <c r="IO44" s="1"/>
    </row>
    <row r="45" spans="1:249" s="63" customFormat="1" x14ac:dyDescent="0.3">
      <c r="A45" s="1"/>
      <c r="B45" s="1" t="s">
        <v>88</v>
      </c>
      <c r="C45" s="89">
        <f>C76</f>
        <v>685358</v>
      </c>
      <c r="D45" s="89">
        <f>D76</f>
        <v>-10288</v>
      </c>
      <c r="E45" s="89">
        <f>E76</f>
        <v>-1960</v>
      </c>
      <c r="F45" s="89">
        <f>C45+D45+E45</f>
        <v>673110</v>
      </c>
      <c r="IO45" s="1"/>
    </row>
    <row r="46" spans="1:249" s="63" customFormat="1" x14ac:dyDescent="0.3">
      <c r="A46" s="1"/>
      <c r="B46" s="88" t="s">
        <v>89</v>
      </c>
      <c r="C46" s="70">
        <f>C44+C45</f>
        <v>2338059</v>
      </c>
      <c r="D46" s="70">
        <f>D44+D45</f>
        <v>7618</v>
      </c>
      <c r="E46" s="70">
        <f>E44+E45</f>
        <v>83467</v>
      </c>
      <c r="F46" s="70">
        <f>F44+F45</f>
        <v>2429144</v>
      </c>
      <c r="J46" s="2"/>
      <c r="IO46" s="1"/>
    </row>
    <row r="47" spans="1:249" s="63" customFormat="1" x14ac:dyDescent="0.3">
      <c r="B47" s="1"/>
      <c r="C47" s="90"/>
      <c r="D47" s="91"/>
    </row>
    <row r="48" spans="1:249" s="63" customFormat="1" ht="39" customHeight="1" x14ac:dyDescent="0.3">
      <c r="A48" s="65" t="s">
        <v>32</v>
      </c>
      <c r="B48" s="65" t="s">
        <v>33</v>
      </c>
      <c r="C48" s="419" t="s">
        <v>292</v>
      </c>
      <c r="D48" s="419"/>
      <c r="E48" s="419"/>
      <c r="F48" s="419"/>
      <c r="IO48" s="1"/>
    </row>
    <row r="49" spans="1:249" s="63" customFormat="1" ht="65.45" customHeight="1" x14ac:dyDescent="0.3">
      <c r="A49" s="65"/>
      <c r="B49" s="31" t="s">
        <v>90</v>
      </c>
      <c r="C49" s="66" t="s">
        <v>35</v>
      </c>
      <c r="D49" s="67" t="s">
        <v>36</v>
      </c>
      <c r="E49" s="67" t="s">
        <v>37</v>
      </c>
      <c r="F49" s="67" t="s">
        <v>38</v>
      </c>
      <c r="IO49" s="1"/>
    </row>
    <row r="50" spans="1:249" s="63" customFormat="1" ht="25.5" customHeight="1" x14ac:dyDescent="0.3">
      <c r="A50" s="78" t="s">
        <v>39</v>
      </c>
      <c r="B50" s="78" t="s">
        <v>91</v>
      </c>
      <c r="C50" s="70">
        <f>C51+C52+C53+C56+C57</f>
        <v>1231782</v>
      </c>
      <c r="D50" s="70">
        <f>D51+D52+D53+D56+D57</f>
        <v>14549</v>
      </c>
      <c r="E50" s="70">
        <f>E51+E52+E53+E56+E57</f>
        <v>23383</v>
      </c>
      <c r="F50" s="70">
        <f t="shared" ref="F50:F78" si="1">C50+D50+E50</f>
        <v>1269714</v>
      </c>
      <c r="IO50" s="1"/>
    </row>
    <row r="51" spans="1:249" s="63" customFormat="1" ht="25.5" customHeight="1" x14ac:dyDescent="0.3">
      <c r="A51" s="92"/>
      <c r="B51" s="93" t="s">
        <v>92</v>
      </c>
      <c r="C51" s="94">
        <f>'8. melléklet Önkormányzat'!C52+'9.  melléklet Hivatal'!C51+'10. melléklet Isaszegi Héts'!C51+'11.  melléklet Isaszegi Bóbi'!C51+'12. mell. Isaszegi Humánszol'!C51+'13.  mellékletMűvelődési ház'!C51+'14. melléklet Könyvtár'!C51+'15.melléklet IVÜSZ'!C51+'16. melléklet Bölcsőde'!C51</f>
        <v>606284</v>
      </c>
      <c r="D51" s="94">
        <f>'8. melléklet Önkormányzat'!D52+'9.  melléklet Hivatal'!D51+'10. melléklet Isaszegi Héts'!D51+'11.  melléklet Isaszegi Bóbi'!D51+'12. mell. Isaszegi Humánszol'!D51+'13.  mellékletMűvelődési ház'!D51+'14. melléklet Könyvtár'!D51+'15.melléklet IVÜSZ'!D51+'16. melléklet Bölcsőde'!D51</f>
        <v>0</v>
      </c>
      <c r="E51" s="94">
        <f>'8. melléklet Önkormányzat'!E52+'9.  melléklet Hivatal'!E51+'10. melléklet Isaszegi Héts'!E51+'11.  melléklet Isaszegi Bóbi'!E51+'12. mell. Isaszegi Humánszol'!E51+'13.  mellékletMűvelődési ház'!E51+'14. melléklet Könyvtár'!E51+'15.melléklet IVÜSZ'!E51+'16. melléklet Bölcsőde'!E51</f>
        <v>6229</v>
      </c>
      <c r="F51" s="74">
        <f t="shared" si="1"/>
        <v>612513</v>
      </c>
      <c r="IO51" s="1"/>
    </row>
    <row r="52" spans="1:249" s="63" customFormat="1" x14ac:dyDescent="0.3">
      <c r="A52" s="86"/>
      <c r="B52" s="82" t="s">
        <v>93</v>
      </c>
      <c r="C52" s="94">
        <f>'8. melléklet Önkormányzat'!C53+'9.  melléklet Hivatal'!C52+'10. melléklet Isaszegi Héts'!C52+'11.  melléklet Isaszegi Bóbi'!C52+'12. mell. Isaszegi Humánszol'!C52+'13.  mellékletMűvelődési ház'!C52+'14. melléklet Könyvtár'!C52+'15.melléklet IVÜSZ'!C52+'16. melléklet Bölcsőde'!C52</f>
        <v>95661</v>
      </c>
      <c r="D52" s="94">
        <f>'8. melléklet Önkormányzat'!D53+'9.  melléklet Hivatal'!D52+'10. melléklet Isaszegi Héts'!D52+'11.  melléklet Isaszegi Bóbi'!D52+'12. mell. Isaszegi Humánszol'!D52+'13.  mellékletMűvelődési ház'!D52+'14. melléklet Könyvtár'!D52+'15.melléklet IVÜSZ'!D52+'16. melléklet Bölcsőde'!D52</f>
        <v>0</v>
      </c>
      <c r="E52" s="94">
        <f>'8. melléklet Önkormányzat'!E53+'9.  melléklet Hivatal'!E52+'10. melléklet Isaszegi Héts'!E52+'11.  melléklet Isaszegi Bóbi'!E52+'12. mell. Isaszegi Humánszol'!E52+'13.  mellékletMűvelődési ház'!E52+'14. melléklet Könyvtár'!E52+'15.melléklet IVÜSZ'!E52+'16. melléklet Bölcsőde'!E52</f>
        <v>966</v>
      </c>
      <c r="F52" s="74">
        <f t="shared" si="1"/>
        <v>96627</v>
      </c>
      <c r="IO52" s="1"/>
    </row>
    <row r="53" spans="1:249" s="63" customFormat="1" x14ac:dyDescent="0.3">
      <c r="A53" s="86"/>
      <c r="B53" s="82" t="s">
        <v>94</v>
      </c>
      <c r="C53" s="94">
        <f>'8. melléklet Önkormányzat'!C54+'9.  melléklet Hivatal'!C53+'10. melléklet Isaszegi Héts'!C53+'11.  melléklet Isaszegi Bóbi'!C53+'12. mell. Isaszegi Humánszol'!C53+'13.  mellékletMűvelődési ház'!C53+'14. melléklet Könyvtár'!C53+'15.melléklet IVÜSZ'!C53+'16. melléklet Bölcsőde'!C53</f>
        <v>464574</v>
      </c>
      <c r="D53" s="94">
        <f>'8. melléklet Önkormányzat'!D54+'9.  melléklet Hivatal'!D53+'10. melléklet Isaszegi Héts'!D53+'11.  melléklet Isaszegi Bóbi'!D53+'12. mell. Isaszegi Humánszol'!D53+'13.  mellékletMűvelődési ház'!D53+'14. melléklet Könyvtár'!D53+'15.melléklet IVÜSZ'!D53+'16. melléklet Bölcsőde'!D53</f>
        <v>4441</v>
      </c>
      <c r="E53" s="94">
        <f>'8. melléklet Önkormányzat'!E54+'9.  melléklet Hivatal'!E53+'10. melléklet Isaszegi Héts'!E53+'11.  melléklet Isaszegi Bóbi'!E53+'12. mell. Isaszegi Humánszol'!E53+'13.  mellékletMűvelődési ház'!E53+'14. melléklet Könyvtár'!E53+'15.melléklet IVÜSZ'!E53+'16. melléklet Bölcsőde'!E53</f>
        <v>-21894</v>
      </c>
      <c r="F53" s="74">
        <f t="shared" si="1"/>
        <v>447121</v>
      </c>
      <c r="IO53" s="1"/>
    </row>
    <row r="54" spans="1:249" s="63" customFormat="1" ht="37.5" x14ac:dyDescent="0.3">
      <c r="A54" s="86"/>
      <c r="B54" s="95" t="s">
        <v>95</v>
      </c>
      <c r="C54" s="94">
        <f>'8. melléklet Önkormányzat'!C55+'9.  melléklet Hivatal'!C54+'10. melléklet Isaszegi Héts'!C54+'11.  melléklet Isaszegi Bóbi'!C54+'12. mell. Isaszegi Humánszol'!C54+'13.  mellékletMűvelődési ház'!C54+'14. melléklet Könyvtár'!C54+'15.melléklet IVÜSZ'!C54+'16. melléklet Bölcsőde'!C54</f>
        <v>0</v>
      </c>
      <c r="D54" s="94">
        <f>'8. melléklet Önkormányzat'!D55+'9.  melléklet Hivatal'!D54+'10. melléklet Isaszegi Héts'!D54+'11.  melléklet Isaszegi Bóbi'!D54+'12. mell. Isaszegi Humánszol'!D54+'13.  mellékletMűvelődési ház'!D54+'14. melléklet Könyvtár'!D54+'15.melléklet IVÜSZ'!D54</f>
        <v>0</v>
      </c>
      <c r="E54" s="94">
        <f>'8. melléklet Önkormányzat'!E55+'9.  melléklet Hivatal'!E54+'10. melléklet Isaszegi Héts'!E54+'11.  melléklet Isaszegi Bóbi'!E54+'12. mell. Isaszegi Humánszol'!E54+'13.  mellékletMűvelődési ház'!E54+'14. melléklet Könyvtár'!E54+'15.melléklet IVÜSZ'!E54</f>
        <v>0</v>
      </c>
      <c r="F54" s="74">
        <f t="shared" si="1"/>
        <v>0</v>
      </c>
      <c r="IO54" s="1"/>
    </row>
    <row r="55" spans="1:249" s="63" customFormat="1" x14ac:dyDescent="0.3">
      <c r="A55" s="86"/>
      <c r="B55" s="95" t="s">
        <v>96</v>
      </c>
      <c r="C55" s="94">
        <f>'8. melléklet Önkormányzat'!C56+'9.  melléklet Hivatal'!C55+'10. melléklet Isaszegi Héts'!C55+'11.  melléklet Isaszegi Bóbi'!C55+'12. mell. Isaszegi Humánszol'!C55+'13.  mellékletMűvelődési ház'!C55+'14. melléklet Könyvtár'!C55+'15.melléklet IVÜSZ'!C55+'16. melléklet Bölcsőde'!C55</f>
        <v>0</v>
      </c>
      <c r="D55" s="94">
        <f>'8. melléklet Önkormányzat'!D56+'9.  melléklet Hivatal'!D55+'10. melléklet Isaszegi Héts'!D55+'11.  melléklet Isaszegi Bóbi'!D55+'12. mell. Isaszegi Humánszol'!D55+'13.  mellékletMűvelődési ház'!D55+'14. melléklet Könyvtár'!D55+'15.melléklet IVÜSZ'!D55</f>
        <v>0</v>
      </c>
      <c r="E55" s="94">
        <f>'8. melléklet Önkormányzat'!E56+'9.  melléklet Hivatal'!E55+'10. melléklet Isaszegi Héts'!E55+'11.  melléklet Isaszegi Bóbi'!E55+'12. mell. Isaszegi Humánszol'!E55+'13.  mellékletMűvelődési ház'!E55+'14. melléklet Könyvtár'!E55+'15.melléklet IVÜSZ'!E55</f>
        <v>0</v>
      </c>
      <c r="F55" s="74">
        <f t="shared" si="1"/>
        <v>0</v>
      </c>
      <c r="IO55" s="1"/>
    </row>
    <row r="56" spans="1:249" s="63" customFormat="1" x14ac:dyDescent="0.3">
      <c r="A56" s="86"/>
      <c r="B56" s="82" t="s">
        <v>97</v>
      </c>
      <c r="C56" s="94">
        <f>'8. melléklet Önkormányzat'!C57+'9.  melléklet Hivatal'!C56+'10. melléklet Isaszegi Héts'!C56+'11.  melléklet Isaszegi Bóbi'!C56+'12. mell. Isaszegi Humánszol'!C56+'13.  mellékletMűvelődési ház'!C56+'14. melléklet Könyvtár'!C56+'15.melléklet IVÜSZ'!C56+'16. melléklet Bölcsőde'!C56</f>
        <v>31940</v>
      </c>
      <c r="D56" s="94">
        <f>'8. melléklet Önkormányzat'!D57+'9.  melléklet Hivatal'!D56+'15.melléklet IVÜSZ'!D56</f>
        <v>0</v>
      </c>
      <c r="E56" s="94">
        <f>'8. melléklet Önkormányzat'!E57+'9.  melléklet Hivatal'!E56+'15.melléklet IVÜSZ'!E56</f>
        <v>0</v>
      </c>
      <c r="F56" s="74">
        <f t="shared" si="1"/>
        <v>31940</v>
      </c>
      <c r="IO56" s="1"/>
    </row>
    <row r="57" spans="1:249" s="63" customFormat="1" x14ac:dyDescent="0.3">
      <c r="A57" s="86"/>
      <c r="B57" s="82" t="s">
        <v>12</v>
      </c>
      <c r="C57" s="94">
        <f>'8. melléklet Önkormányzat'!C58+'9.  melléklet Hivatal'!C57+'10. melléklet Isaszegi Héts'!C57+'11.  melléklet Isaszegi Bóbi'!C57+'12. mell. Isaszegi Humánszol'!C57+'13.  mellékletMűvelődési ház'!C57+'14. melléklet Könyvtár'!C57+'15.melléklet IVÜSZ'!C57+'16. melléklet Bölcsőde'!C57</f>
        <v>33323</v>
      </c>
      <c r="D57" s="94">
        <f>'8. melléklet Önkormányzat'!D58+'9.  melléklet Hivatal'!D57+'15.melléklet IVÜSZ'!D57</f>
        <v>10108</v>
      </c>
      <c r="E57" s="94">
        <f>E58+E60</f>
        <v>38082</v>
      </c>
      <c r="F57" s="74">
        <f t="shared" si="1"/>
        <v>81513</v>
      </c>
      <c r="IO57" s="1"/>
    </row>
    <row r="58" spans="1:249" s="63" customFormat="1" x14ac:dyDescent="0.3">
      <c r="A58" s="86"/>
      <c r="B58" s="95" t="s">
        <v>98</v>
      </c>
      <c r="C58" s="94">
        <f>'8. melléklet Önkormányzat'!C59+'9.  melléklet Hivatal'!C58+'10. melléklet Isaszegi Héts'!C58+'11.  melléklet Isaszegi Bóbi'!C58+'12. mell. Isaszegi Humánszol'!C58+'13.  mellékletMűvelődési ház'!C58+'14. melléklet Könyvtár'!C58+'15.melléklet IVÜSZ'!C58+'16. melléklet Bölcsőde'!C58</f>
        <v>20070</v>
      </c>
      <c r="D58" s="94">
        <f>'8. melléklet Önkormányzat'!D59+'9.  melléklet Hivatal'!D58+'15.melléklet IVÜSZ'!D58</f>
        <v>10108</v>
      </c>
      <c r="E58" s="94">
        <f>'8. melléklet Önkormányzat'!E59+'9.  melléklet Hivatal'!E58+'15.melléklet IVÜSZ'!E58</f>
        <v>38082</v>
      </c>
      <c r="F58" s="74">
        <f t="shared" si="1"/>
        <v>68260</v>
      </c>
      <c r="IO58" s="1"/>
    </row>
    <row r="59" spans="1:249" s="63" customFormat="1" x14ac:dyDescent="0.3">
      <c r="A59" s="86"/>
      <c r="B59" s="95" t="s">
        <v>99</v>
      </c>
      <c r="C59" s="94">
        <f>'8. melléklet Önkormányzat'!C60+'9.  melléklet Hivatal'!C59+'10. melléklet Isaszegi Héts'!C59+'11.  melléklet Isaszegi Bóbi'!C59+'12. mell. Isaszegi Humánszol'!C59+'13.  mellékletMűvelődési ház'!C59+'14. melléklet Könyvtár'!C59+'15.melléklet IVÜSZ'!C59+'16. melléklet Bölcsőde'!C59</f>
        <v>0</v>
      </c>
      <c r="D59" s="94">
        <f>'8. melléklet Önkormányzat'!D60+'9.  melléklet Hivatal'!D59+'15.melléklet IVÜSZ'!D59</f>
        <v>0</v>
      </c>
      <c r="E59" s="94">
        <f>'8. melléklet Önkormányzat'!E60+'9.  melléklet Hivatal'!E59+'10. melléklet Isaszegi Héts'!E59+'11.  melléklet Isaszegi Bóbi'!E59+'12. mell. Isaszegi Humánszol'!E59+'13.  mellékletMűvelődési ház'!E59+'14. melléklet Könyvtár'!E59+'15.melléklet IVÜSZ'!E59</f>
        <v>0</v>
      </c>
      <c r="F59" s="74">
        <f t="shared" si="1"/>
        <v>0</v>
      </c>
      <c r="IO59" s="1"/>
    </row>
    <row r="60" spans="1:249" s="63" customFormat="1" x14ac:dyDescent="0.3">
      <c r="A60" s="86"/>
      <c r="B60" s="95" t="s">
        <v>100</v>
      </c>
      <c r="C60" s="94">
        <f>'8. melléklet Önkormányzat'!C61+'9.  melléklet Hivatal'!C60+'10. melléklet Isaszegi Héts'!C60+'11.  melléklet Isaszegi Bóbi'!C60+'12. mell. Isaszegi Humánszol'!C60+'13.  mellékletMűvelődési ház'!C60+'14. melléklet Könyvtár'!C60+'15.melléklet IVÜSZ'!C60+'16. melléklet Bölcsőde'!C60</f>
        <v>13253</v>
      </c>
      <c r="D60" s="94">
        <f>'8. melléklet Önkormányzat'!D61+'9.  melléklet Hivatal'!D60+'15.melléklet IVÜSZ'!D60</f>
        <v>0</v>
      </c>
      <c r="E60" s="94">
        <f>'8. melléklet Önkormányzat'!E61+'9.  melléklet Hivatal'!E60+'10. melléklet Isaszegi Héts'!E60+'11.  melléklet Isaszegi Bóbi'!E60+'12. mell. Isaszegi Humánszol'!E60+'13.  mellékletMűvelődési ház'!E60+'14. melléklet Könyvtár'!E60+'15.melléklet IVÜSZ'!E60</f>
        <v>0</v>
      </c>
      <c r="F60" s="74">
        <f t="shared" si="1"/>
        <v>13253</v>
      </c>
      <c r="IO60" s="1"/>
    </row>
    <row r="61" spans="1:249" s="63" customFormat="1" x14ac:dyDescent="0.3">
      <c r="A61" s="86"/>
      <c r="B61" s="96"/>
      <c r="C61" s="94">
        <f>'8. melléklet Önkormányzat'!C62+'9.  melléklet Hivatal'!C61+'10. melléklet Isaszegi Héts'!C61+'11.  melléklet Isaszegi Bóbi'!C61+'12. mell. Isaszegi Humánszol'!C61+'13.  mellékletMűvelődési ház'!C61+'14. melléklet Könyvtár'!C61+'15.melléklet IVÜSZ'!C61+'16. melléklet Bölcsőde'!C61</f>
        <v>0</v>
      </c>
      <c r="D61" s="94">
        <f>'8. melléklet Önkormányzat'!D62+'9.  melléklet Hivatal'!D61+'15.melléklet IVÜSZ'!D61</f>
        <v>0</v>
      </c>
      <c r="E61" s="94">
        <f>'8. melléklet Önkormányzat'!E62+'9.  melléklet Hivatal'!E61+'10. melléklet Isaszegi Héts'!E61+'11.  melléklet Isaszegi Bóbi'!E61+'12. mell. Isaszegi Humánszol'!E61+'13.  mellékletMűvelődési ház'!E61+'14. melléklet Könyvtár'!E61+'15.melléklet IVÜSZ'!E61</f>
        <v>0</v>
      </c>
      <c r="F61" s="74">
        <f t="shared" si="1"/>
        <v>0</v>
      </c>
      <c r="IO61" s="1"/>
    </row>
    <row r="62" spans="1:249" s="63" customFormat="1" x14ac:dyDescent="0.3">
      <c r="A62" s="78" t="s">
        <v>47</v>
      </c>
      <c r="B62" s="78" t="s">
        <v>101</v>
      </c>
      <c r="C62" s="97">
        <f>C63+C66+C67+C70</f>
        <v>391937</v>
      </c>
      <c r="D62" s="97">
        <f>D63+D66+D67+D70</f>
        <v>3357</v>
      </c>
      <c r="E62" s="97">
        <f>E63+E66+E67+E70</f>
        <v>62044</v>
      </c>
      <c r="F62" s="70">
        <f t="shared" si="1"/>
        <v>457338</v>
      </c>
      <c r="IO62" s="1"/>
    </row>
    <row r="63" spans="1:249" s="63" customFormat="1" x14ac:dyDescent="0.3">
      <c r="A63" s="92"/>
      <c r="B63" s="93" t="s">
        <v>102</v>
      </c>
      <c r="C63" s="94">
        <f>'8. melléklet Önkormányzat'!C64+'9.  melléklet Hivatal'!C63+'10. melléklet Isaszegi Héts'!C63+'11.  melléklet Isaszegi Bóbi'!C63+'12. mell. Isaszegi Humánszol'!C63+'13.  mellékletMűvelődési ház'!C63+'14. melléklet Könyvtár'!C63+'15.melléklet IVÜSZ'!C63</f>
        <v>346937</v>
      </c>
      <c r="D63" s="94">
        <f>'8. melléklet Önkormányzat'!D64+'9.  melléklet Hivatal'!D63+'10. melléklet Isaszegi Héts'!D63+'11.  melléklet Isaszegi Bóbi'!D63+'12. mell. Isaszegi Humánszol'!D63+'13.  mellékletMűvelődési ház'!D63+'14. melléklet Könyvtár'!D63+'15.melléklet IVÜSZ'!D63</f>
        <v>3357</v>
      </c>
      <c r="E63" s="94">
        <f>'8. melléklet Önkormányzat'!E64+'9.  melléklet Hivatal'!E63+'10. melléklet Isaszegi Héts'!E63+'11.  melléklet Isaszegi Bóbi'!E63+'12. mell. Isaszegi Humánszol'!E63+'13.  mellékletMűvelődési ház'!E63+'14. melléklet Könyvtár'!E63+'15.melléklet IVÜSZ'!E63</f>
        <v>57345</v>
      </c>
      <c r="F63" s="74">
        <f t="shared" si="1"/>
        <v>407639</v>
      </c>
    </row>
    <row r="64" spans="1:249" s="63" customFormat="1" ht="50.65" customHeight="1" x14ac:dyDescent="0.3">
      <c r="A64" s="92"/>
      <c r="B64" s="95" t="s">
        <v>103</v>
      </c>
      <c r="C64" s="94">
        <f>'8. melléklet Önkormányzat'!C65+'9.  melléklet Hivatal'!C64+'10. melléklet Isaszegi Héts'!C64+'11.  melléklet Isaszegi Bóbi'!C64+'12. mell. Isaszegi Humánszol'!C64+'13.  mellékletMűvelődési ház'!C64+'14. melléklet Könyvtár'!C64+'15.melléklet IVÜSZ'!C64</f>
        <v>0</v>
      </c>
      <c r="D64" s="94">
        <f>'8. melléklet Önkormányzat'!D65+'9.  melléklet Hivatal'!D64+'10. melléklet Isaszegi Héts'!D64+'11.  melléklet Isaszegi Bóbi'!D64+'12. mell. Isaszegi Humánszol'!D64+'13.  mellékletMűvelődési ház'!D64+'14. melléklet Könyvtár'!D64+'15.melléklet IVÜSZ'!D64</f>
        <v>0</v>
      </c>
      <c r="E64" s="94">
        <f>'8. melléklet Önkormányzat'!E65+'9.  melléklet Hivatal'!E64+'10. melléklet Isaszegi Héts'!E64+'11.  melléklet Isaszegi Bóbi'!E64+'12. mell. Isaszegi Humánszol'!E64+'13.  mellékletMűvelődési ház'!E64+'14. melléklet Könyvtár'!E64+'15.melléklet IVÜSZ'!E64</f>
        <v>0</v>
      </c>
      <c r="F64" s="74">
        <f t="shared" si="1"/>
        <v>0</v>
      </c>
    </row>
    <row r="65" spans="1:7" s="63" customFormat="1" ht="59.65" customHeight="1" x14ac:dyDescent="0.3">
      <c r="A65" s="92"/>
      <c r="B65" s="95" t="s">
        <v>104</v>
      </c>
      <c r="C65" s="94">
        <f>'8. melléklet Önkormányzat'!C66+'9.  melléklet Hivatal'!C65+'10. melléklet Isaszegi Héts'!C65+'11.  melléklet Isaszegi Bóbi'!C65+'12. mell. Isaszegi Humánszol'!C65+'13.  mellékletMűvelődési ház'!C65+'14. melléklet Könyvtár'!C65+'15.melléklet IVÜSZ'!C65</f>
        <v>0</v>
      </c>
      <c r="D65" s="94">
        <f>'8. melléklet Önkormányzat'!D66+'9.  melléklet Hivatal'!D65+'10. melléklet Isaszegi Héts'!D65+'11.  melléklet Isaszegi Bóbi'!D65+'12. mell. Isaszegi Humánszol'!D65+'13.  mellékletMűvelődési ház'!D65+'14. melléklet Könyvtár'!D65+'15.melléklet IVÜSZ'!D65</f>
        <v>0</v>
      </c>
      <c r="E65" s="94">
        <f>'8. melléklet Önkormányzat'!E66+'9.  melléklet Hivatal'!E65+'10. melléklet Isaszegi Héts'!E65+'11.  melléklet Isaszegi Bóbi'!E65+'12. mell. Isaszegi Humánszol'!E65+'13.  mellékletMűvelődési ház'!E65+'14. melléklet Könyvtár'!E65+'15.melléklet IVÜSZ'!E65</f>
        <v>0</v>
      </c>
      <c r="F65" s="74">
        <f t="shared" si="1"/>
        <v>0</v>
      </c>
    </row>
    <row r="66" spans="1:7" x14ac:dyDescent="0.3">
      <c r="A66" s="86"/>
      <c r="B66" s="82" t="s">
        <v>105</v>
      </c>
      <c r="C66" s="94">
        <f>'8. melléklet Önkormányzat'!C67+'9.  melléklet Hivatal'!C66+'10. melléklet Isaszegi Héts'!C66+'11.  melléklet Isaszegi Bóbi'!C66+'12. mell. Isaszegi Humánszol'!C66+'13.  mellékletMűvelődési ház'!C66+'14. melléklet Könyvtár'!C66+'15.melléklet IVÜSZ'!C66</f>
        <v>25000</v>
      </c>
      <c r="D66" s="94">
        <f>'8. melléklet Önkormányzat'!D67+'9.  melléklet Hivatal'!D66+'10. melléklet Isaszegi Héts'!D66+'11.  melléklet Isaszegi Bóbi'!D66+'12. mell. Isaszegi Humánszol'!D66+'13.  mellékletMűvelődési ház'!D66+'14. melléklet Könyvtár'!D66+'15.melléklet IVÜSZ'!D66</f>
        <v>0</v>
      </c>
      <c r="E66" s="94">
        <f>'8. melléklet Önkormányzat'!E67+'9.  melléklet Hivatal'!E66+'10. melléklet Isaszegi Héts'!E66+'11.  melléklet Isaszegi Bóbi'!E66+'12. mell. Isaszegi Humánszol'!E66+'13.  mellékletMűvelődési ház'!E66+'14. melléklet Könyvtár'!E66+'15.melléklet IVÜSZ'!E66</f>
        <v>4699</v>
      </c>
      <c r="F66" s="74">
        <f t="shared" si="1"/>
        <v>29699</v>
      </c>
      <c r="G66" s="63"/>
    </row>
    <row r="67" spans="1:7" x14ac:dyDescent="0.3">
      <c r="A67" s="86"/>
      <c r="B67" s="82" t="s">
        <v>106</v>
      </c>
      <c r="C67" s="94"/>
      <c r="D67" s="94">
        <f>'8. melléklet Önkormányzat'!D68+'9.  melléklet Hivatal'!D67+'10. melléklet Isaszegi Héts'!D67+'11.  melléklet Isaszegi Bóbi'!D67+'12. mell. Isaszegi Humánszol'!D67+'13.  mellékletMűvelődési ház'!D67+'14. melléklet Könyvtár'!D67+'15.melléklet IVÜSZ'!D67</f>
        <v>0</v>
      </c>
      <c r="E67" s="94"/>
      <c r="F67" s="74">
        <f t="shared" si="1"/>
        <v>0</v>
      </c>
      <c r="G67" s="63"/>
    </row>
    <row r="68" spans="1:7" x14ac:dyDescent="0.3">
      <c r="A68" s="86"/>
      <c r="B68" s="95" t="s">
        <v>107</v>
      </c>
      <c r="C68" s="94">
        <f>'8. melléklet Önkormányzat'!C69+'9.  melléklet Hivatal'!C68+'10. melléklet Isaszegi Héts'!C68+'11.  melléklet Isaszegi Bóbi'!C68+'12. mell. Isaszegi Humánszol'!C68+'13.  mellékletMűvelődési ház'!C68+'14. melléklet Könyvtár'!C68+'15.melléklet IVÜSZ'!C68</f>
        <v>0</v>
      </c>
      <c r="D68" s="94">
        <f>'8. melléklet Önkormányzat'!D69+'9.  melléklet Hivatal'!D68+'10. melléklet Isaszegi Héts'!D68+'11.  melléklet Isaszegi Bóbi'!D68+'12. mell. Isaszegi Humánszol'!D68+'13.  mellékletMűvelődési ház'!D68+'14. melléklet Könyvtár'!D68+'15.melléklet IVÜSZ'!D68</f>
        <v>0</v>
      </c>
      <c r="E68" s="94">
        <f>'8. melléklet Önkormányzat'!E69+'9.  melléklet Hivatal'!E68+'10. melléklet Isaszegi Héts'!E68+'11.  melléklet Isaszegi Bóbi'!E68+'12. mell. Isaszegi Humánszol'!E68+'13.  mellékletMűvelődési ház'!E68+'14. melléklet Könyvtár'!E68+'15.melléklet IVÜSZ'!E68</f>
        <v>0</v>
      </c>
      <c r="F68" s="74">
        <f t="shared" si="1"/>
        <v>0</v>
      </c>
      <c r="G68" s="63"/>
    </row>
    <row r="69" spans="1:7" x14ac:dyDescent="0.3">
      <c r="A69" s="86"/>
      <c r="B69" s="95" t="s">
        <v>108</v>
      </c>
      <c r="C69" s="94">
        <f>'8. melléklet Önkormányzat'!C70+'9.  melléklet Hivatal'!C69+'10. melléklet Isaszegi Héts'!C69+'11.  melléklet Isaszegi Bóbi'!C69+'12. mell. Isaszegi Humánszol'!C69+'13.  mellékletMűvelődési ház'!C69+'14. melléklet Könyvtár'!C69+'15.melléklet IVÜSZ'!C69</f>
        <v>0</v>
      </c>
      <c r="D69" s="94">
        <f>'8. melléklet Önkormányzat'!D70+'9.  melléklet Hivatal'!D69+'10. melléklet Isaszegi Héts'!D69+'11.  melléklet Isaszegi Bóbi'!D69+'12. mell. Isaszegi Humánszol'!D69+'13.  mellékletMűvelődési ház'!D69+'14. melléklet Könyvtár'!D69+'15.melléklet IVÜSZ'!D69</f>
        <v>0</v>
      </c>
      <c r="E69" s="94">
        <f>'8. melléklet Önkormányzat'!E70+'9.  melléklet Hivatal'!E69+'10. melléklet Isaszegi Héts'!E69+'11.  melléklet Isaszegi Bóbi'!E69+'12. mell. Isaszegi Humánszol'!E69+'13.  mellékletMűvelődési ház'!E69+'14. melléklet Könyvtár'!E69+'15.melléklet IVÜSZ'!E69</f>
        <v>0</v>
      </c>
      <c r="F69" s="74">
        <f t="shared" si="1"/>
        <v>0</v>
      </c>
      <c r="G69" s="63"/>
    </row>
    <row r="70" spans="1:7" x14ac:dyDescent="0.3">
      <c r="A70" s="86"/>
      <c r="B70" s="82" t="s">
        <v>17</v>
      </c>
      <c r="C70" s="94">
        <f>'8. melléklet Önkormányzat'!C71+'9.  melléklet Hivatal'!C70+'10. melléklet Isaszegi Héts'!C70+'11.  melléklet Isaszegi Bóbi'!C70+'12. mell. Isaszegi Humánszol'!C70+'13.  mellékletMűvelődési ház'!C70+'14. melléklet Könyvtár'!C70+'15.melléklet IVÜSZ'!C70</f>
        <v>20000</v>
      </c>
      <c r="D70" s="94">
        <f>'8. melléklet Önkormányzat'!D71+'9.  melléklet Hivatal'!D70+'10. melléklet Isaszegi Héts'!D70+'11.  melléklet Isaszegi Bóbi'!D70+'12. mell. Isaszegi Humánszol'!D70+'13.  mellékletMűvelődési ház'!D70+'14. melléklet Könyvtár'!D70+'15.melléklet IVÜSZ'!D70</f>
        <v>0</v>
      </c>
      <c r="E70" s="94">
        <f>'8. melléklet Önkormányzat'!E71+'9.  melléklet Hivatal'!E70+'10. melléklet Isaszegi Héts'!E70+'11.  melléklet Isaszegi Bóbi'!E70+'12. mell. Isaszegi Humánszol'!E70+'13.  mellékletMűvelődési ház'!E70+'14. melléklet Könyvtár'!E70+'15.melléklet IVÜSZ'!E70</f>
        <v>0</v>
      </c>
      <c r="F70" s="74">
        <f t="shared" si="1"/>
        <v>20000</v>
      </c>
      <c r="G70" s="63"/>
    </row>
    <row r="71" spans="1:7" x14ac:dyDescent="0.3">
      <c r="C71" s="94">
        <f>'8. melléklet Önkormányzat'!C72+'9.  melléklet Hivatal'!C71+'10. melléklet Isaszegi Héts'!C71+'11.  melléklet Isaszegi Bóbi'!C71+'12. mell. Isaszegi Humánszol'!C71+'13.  mellékletMűvelődési ház'!C71+'14. melléklet Könyvtár'!C71+'15.melléklet IVÜSZ'!C71</f>
        <v>0</v>
      </c>
      <c r="D71" s="94">
        <f>'8. melléklet Önkormányzat'!D72+'9.  melléklet Hivatal'!D71+'10. melléklet Isaszegi Héts'!D71+'11.  melléklet Isaszegi Bóbi'!D71+'12. mell. Isaszegi Humánszol'!D71+'13.  mellékletMűvelődési ház'!D71+'14. melléklet Könyvtár'!D71+'15.melléklet IVÜSZ'!D71</f>
        <v>0</v>
      </c>
      <c r="E71" s="94">
        <f>'8. melléklet Önkormányzat'!E72+'9.  melléklet Hivatal'!E71+'10. melléklet Isaszegi Héts'!E71+'11.  melléklet Isaszegi Bóbi'!E71+'12. mell. Isaszegi Humánszol'!E71+'13.  mellékletMűvelődési ház'!E71+'14. melléklet Könyvtár'!E71+'15.melléklet IVÜSZ'!E71</f>
        <v>0</v>
      </c>
      <c r="F71" s="74">
        <f t="shared" si="1"/>
        <v>0</v>
      </c>
      <c r="G71" s="63"/>
    </row>
    <row r="72" spans="1:7" ht="19.5" x14ac:dyDescent="0.3">
      <c r="A72" s="84"/>
      <c r="B72" s="98" t="s">
        <v>109</v>
      </c>
      <c r="C72" s="99">
        <f>C50+C62</f>
        <v>1623719</v>
      </c>
      <c r="D72" s="99">
        <f>D50+D62</f>
        <v>17906</v>
      </c>
      <c r="E72" s="99">
        <f>E50+E62</f>
        <v>85427</v>
      </c>
      <c r="F72" s="74">
        <f t="shared" si="1"/>
        <v>1727052</v>
      </c>
      <c r="G72" s="63"/>
    </row>
    <row r="73" spans="1:7" ht="19.5" x14ac:dyDescent="0.3">
      <c r="A73" s="84"/>
      <c r="B73" s="98"/>
      <c r="C73" s="94">
        <f>'8. melléklet Önkormányzat'!C74+'9.  melléklet Hivatal'!C73+'10. melléklet Isaszegi Héts'!C73+'11.  melléklet Isaszegi Bóbi'!C73+'12. mell. Isaszegi Humánszol'!C73+'13.  mellékletMűvelődési ház'!C73+'14. melléklet Könyvtár'!C73+'15.melléklet IVÜSZ'!C73</f>
        <v>0</v>
      </c>
      <c r="D73" s="94">
        <f>'8. melléklet Önkormányzat'!D74+'9.  melléklet Hivatal'!D73+'10. melléklet Isaszegi Héts'!D73+'11.  melléklet Isaszegi Bóbi'!D73+'12. mell. Isaszegi Humánszol'!D73+'13.  mellékletMűvelődési ház'!D73+'14. melléklet Könyvtár'!D73+'15.melléklet IVÜSZ'!D73</f>
        <v>0</v>
      </c>
      <c r="E73" s="94">
        <f>'8. melléklet Önkormányzat'!E74+'9.  melléklet Hivatal'!E73+'10. melléklet Isaszegi Héts'!E73+'11.  melléklet Isaszegi Bóbi'!E73+'12. mell. Isaszegi Humánszol'!E73+'13.  mellékletMűvelődési ház'!E73+'14. melléklet Könyvtár'!E73+'15.melléklet IVÜSZ'!E73</f>
        <v>0</v>
      </c>
      <c r="F73" s="74">
        <f t="shared" si="1"/>
        <v>0</v>
      </c>
      <c r="G73" s="63"/>
    </row>
    <row r="74" spans="1:7" x14ac:dyDescent="0.3">
      <c r="A74" s="78" t="s">
        <v>53</v>
      </c>
      <c r="B74" s="78" t="s">
        <v>13</v>
      </c>
      <c r="C74" s="97">
        <f>C75+C76</f>
        <v>714340</v>
      </c>
      <c r="D74" s="97">
        <f>D75+D76</f>
        <v>-10288</v>
      </c>
      <c r="E74" s="97">
        <f>E75+E76</f>
        <v>-1960</v>
      </c>
      <c r="F74" s="70">
        <f t="shared" si="1"/>
        <v>702092</v>
      </c>
      <c r="G74" s="63"/>
    </row>
    <row r="75" spans="1:7" x14ac:dyDescent="0.3">
      <c r="A75" s="92"/>
      <c r="B75" s="93" t="s">
        <v>110</v>
      </c>
      <c r="C75" s="94">
        <f>'8. melléklet Önkormányzat'!C76+'9.  melléklet Hivatal'!C75+'10. melléklet Isaszegi Héts'!C75+'11.  melléklet Isaszegi Bóbi'!C75+'12. mell. Isaszegi Humánszol'!C75+'13.  mellékletMűvelődési ház'!C75+'14. melléklet Könyvtár'!C75+'15.melléklet IVÜSZ'!C75</f>
        <v>28982</v>
      </c>
      <c r="D75" s="94">
        <f>'8. melléklet Önkormányzat'!D76+'9.  melléklet Hivatal'!D75+'10. melléklet Isaszegi Héts'!D75+'11.  melléklet Isaszegi Bóbi'!D75+'12. mell. Isaszegi Humánszol'!D75+'13.  mellékletMűvelődési ház'!D75+'14. melléklet Könyvtár'!D75+'15.melléklet IVÜSZ'!D75</f>
        <v>0</v>
      </c>
      <c r="E75" s="94">
        <f>'8. melléklet Önkormányzat'!E76+'9.  melléklet Hivatal'!E75+'10. melléklet Isaszegi Héts'!E75+'11.  melléklet Isaszegi Bóbi'!E75+'12. mell. Isaszegi Humánszol'!E75+'13.  mellékletMűvelődési ház'!E75+'14. melléklet Könyvtár'!E75+'15.melléklet IVÜSZ'!E75</f>
        <v>0</v>
      </c>
      <c r="F75" s="74">
        <f t="shared" si="1"/>
        <v>28982</v>
      </c>
      <c r="G75" s="63"/>
    </row>
    <row r="76" spans="1:7" x14ac:dyDescent="0.3">
      <c r="A76" s="86"/>
      <c r="B76" s="93" t="s">
        <v>88</v>
      </c>
      <c r="C76" s="94">
        <f>'9.  melléklet Hivatal'!C42+'10. melléklet Isaszegi Héts'!C42+'11.  melléklet Isaszegi Bóbi'!C42+'12. mell. Isaszegi Humánszol'!C42+'13.  mellékletMűvelődési ház'!C42+'14. melléklet Könyvtár'!C42+'15.melléklet IVÜSZ'!C42+'16. melléklet Bölcsőde'!C42</f>
        <v>685358</v>
      </c>
      <c r="D76" s="94">
        <f>'9.  melléklet Hivatal'!D42+'10. melléklet Isaszegi Héts'!D42+'11.  melléklet Isaszegi Bóbi'!D42+'12. mell. Isaszegi Humánszol'!D42+'13.  mellékletMűvelődési ház'!D42+'14. melléklet Könyvtár'!D42+'15.melléklet IVÜSZ'!D42+'16. melléklet Bölcsőde'!D42</f>
        <v>-10288</v>
      </c>
      <c r="E76" s="94">
        <f>'9.  melléklet Hivatal'!E42+'10. melléklet Isaszegi Héts'!E42+'11.  melléklet Isaszegi Bóbi'!E42+'12. mell. Isaszegi Humánszol'!E42+'13.  mellékletMűvelődési ház'!E42+'14. melléklet Könyvtár'!E42+'15.melléklet IVÜSZ'!E42+'16. melléklet Bölcsőde'!E42</f>
        <v>-1960</v>
      </c>
      <c r="F76" s="74">
        <f t="shared" si="1"/>
        <v>673110</v>
      </c>
      <c r="G76" s="63"/>
    </row>
    <row r="77" spans="1:7" x14ac:dyDescent="0.3">
      <c r="A77" s="100"/>
      <c r="B77" s="101" t="s">
        <v>111</v>
      </c>
      <c r="C77" s="99">
        <f>C50+C62+C74</f>
        <v>2338059</v>
      </c>
      <c r="D77" s="99">
        <f>D50+D62+D74</f>
        <v>7618</v>
      </c>
      <c r="E77" s="99">
        <f>E50+E62+E74</f>
        <v>83467</v>
      </c>
      <c r="F77" s="75">
        <f t="shared" si="1"/>
        <v>2429144</v>
      </c>
      <c r="G77" s="63"/>
    </row>
    <row r="78" spans="1:7" x14ac:dyDescent="0.3">
      <c r="A78" s="102"/>
      <c r="B78" s="103" t="s">
        <v>112</v>
      </c>
      <c r="C78" s="99">
        <f>C77-C76</f>
        <v>1652701</v>
      </c>
      <c r="D78" s="99">
        <f>D77-D76</f>
        <v>17906</v>
      </c>
      <c r="E78" s="99">
        <f>E77-E76</f>
        <v>85427</v>
      </c>
      <c r="F78" s="75">
        <f t="shared" si="1"/>
        <v>1756034</v>
      </c>
      <c r="G78" s="63"/>
    </row>
    <row r="79" spans="1:7" x14ac:dyDescent="0.3">
      <c r="A79" s="104"/>
      <c r="B79" s="105" t="s">
        <v>113</v>
      </c>
      <c r="C79" s="106">
        <f>'8. melléklet Önkormányzat'!C80+'9.  melléklet Hivatal'!C79+'10. melléklet Isaszegi Héts'!C79+'11.  melléklet Isaszegi Bóbi'!C79+'12. mell. Isaszegi Humánszol'!C79+'13.  mellékletMűvelődési ház'!C79+'14. melléklet Könyvtár'!C79+'15.melléklet IVÜSZ'!C79+'16. melléklet Bölcsőde'!C79</f>
        <v>144.75</v>
      </c>
      <c r="D79" s="106">
        <f>'8. melléklet Önkormányzat'!D80+'9.  melléklet Hivatal'!D79+'10. melléklet Isaszegi Héts'!D79+'11.  melléklet Isaszegi Bóbi'!D79+'12. mell. Isaszegi Humánszol'!D79+'13.  mellékletMűvelődési ház'!D79+'14. melléklet Könyvtár'!D79+'15.melléklet IVÜSZ'!D79</f>
        <v>0</v>
      </c>
      <c r="E79" s="106">
        <v>1</v>
      </c>
      <c r="F79" s="106">
        <v>145.75</v>
      </c>
      <c r="G79" s="63"/>
    </row>
    <row r="80" spans="1:7" x14ac:dyDescent="0.3">
      <c r="A80" s="104"/>
      <c r="B80" s="105" t="s">
        <v>114</v>
      </c>
      <c r="C80" s="106">
        <f>'8. melléklet Önkormányzat'!C81+'9.  melléklet Hivatal'!C80+'10. melléklet Isaszegi Héts'!C80+'11.  melléklet Isaszegi Bóbi'!C80+'12. mell. Isaszegi Humánszol'!C80+'13.  mellékletMűvelődési ház'!C80+'14. melléklet Könyvtár'!C80+'15.melléklet IVÜSZ'!C80</f>
        <v>6</v>
      </c>
      <c r="D80" s="106">
        <f>'8. melléklet Önkormányzat'!D81+'9.  melléklet Hivatal'!D80+'10. melléklet Isaszegi Héts'!D80+'11.  melléklet Isaszegi Bóbi'!D80+'12. mell. Isaszegi Humánszol'!D80+'13.  mellékletMűvelődési ház'!D80+'14. melléklet Könyvtár'!D80+'15.melléklet IVÜSZ'!D80</f>
        <v>0</v>
      </c>
      <c r="E80" s="106">
        <f>'8. melléklet Önkormányzat'!E81+'9.  melléklet Hivatal'!E80+'10. melléklet Isaszegi Héts'!E80+'11.  melléklet Isaszegi Bóbi'!E80+'12. mell. Isaszegi Humánszol'!E80+'13.  mellékletMűvelődési ház'!E80+'14. melléklet Könyvtár'!E80+'15.melléklet IVÜSZ'!E80</f>
        <v>0</v>
      </c>
      <c r="F80" s="106">
        <f>'8. melléklet Önkormányzat'!F81+'9.  melléklet Hivatal'!F80+'10. melléklet Isaszegi Héts'!F80+'11.  melléklet Isaszegi Bóbi'!F80+'12. mell. Isaszegi Humánszol'!F80+'13.  mellékletMűvelődési ház'!F80+'14. melléklet Könyvtár'!F80+'15.melléklet IVÜSZ'!F80</f>
        <v>6</v>
      </c>
      <c r="G80" s="63"/>
    </row>
    <row r="81" spans="3:7" x14ac:dyDescent="0.3">
      <c r="C81" s="417">
        <v>151.75</v>
      </c>
      <c r="D81" s="60">
        <f>D44-D78</f>
        <v>0</v>
      </c>
      <c r="E81" s="60">
        <f>E44-E78</f>
        <v>0</v>
      </c>
      <c r="F81" s="60">
        <f>F44-F78</f>
        <v>0</v>
      </c>
      <c r="G81" s="63"/>
    </row>
    <row r="82" spans="3:7" x14ac:dyDescent="0.3">
      <c r="G82" s="63"/>
    </row>
    <row r="83" spans="3:7" x14ac:dyDescent="0.3">
      <c r="C83" s="60">
        <f>C51+C52+C53+C56+C57+C63+C66+C67+C70+C75+C76</f>
        <v>2338059</v>
      </c>
    </row>
    <row r="84" spans="3:7" ht="32.85" customHeight="1" x14ac:dyDescent="0.3"/>
    <row r="85" spans="3:7" ht="34.9" customHeight="1" x14ac:dyDescent="0.3"/>
    <row r="87" spans="3:7" ht="23.85" customHeight="1" x14ac:dyDescent="0.3"/>
    <row r="88" spans="3:7" ht="23.85" customHeight="1" x14ac:dyDescent="0.3"/>
  </sheetData>
  <sheetProtection selectLockedCells="1" selectUnlockedCells="1"/>
  <mergeCells count="4">
    <mergeCell ref="B1:C1"/>
    <mergeCell ref="B2:C2"/>
    <mergeCell ref="C4:F4"/>
    <mergeCell ref="C48:F48"/>
  </mergeCells>
  <printOptions horizontalCentered="1"/>
  <pageMargins left="0.78740157480314965" right="0.78740157480314965" top="0.78740157480314965" bottom="0.82677165354330717" header="0.51181102362204722" footer="0.51181102362204722"/>
  <pageSetup paperSize="8" scale="57" firstPageNumber="0" orientation="portrait" horizontalDpi="300" verticalDpi="300" r:id="rId1"/>
  <headerFooter alignWithMargins="0">
    <oddHeader xml:space="preserve">&amp;R 1. melléklet a…. / 2021. (VII.8.) önkormányzati rendelethez 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1"/>
  <sheetViews>
    <sheetView view="pageBreakPreview" zoomScale="50" zoomScaleNormal="60" zoomScaleSheetLayoutView="50" workbookViewId="0">
      <selection activeCell="F43" sqref="F43"/>
    </sheetView>
  </sheetViews>
  <sheetFormatPr defaultColWidth="9" defaultRowHeight="18.75" x14ac:dyDescent="0.3"/>
  <cols>
    <col min="1" max="1" width="30" style="1" customWidth="1"/>
    <col min="2" max="2" width="52.5703125" style="1" customWidth="1"/>
    <col min="3" max="3" width="23.28515625" style="60" bestFit="1" customWidth="1"/>
    <col min="4" max="4" width="27.28515625" style="1" bestFit="1" customWidth="1"/>
    <col min="5" max="5" width="29.85546875" style="1" bestFit="1" customWidth="1"/>
    <col min="6" max="6" width="27.7109375" style="1" bestFit="1" customWidth="1"/>
    <col min="7" max="7" width="14" style="1" customWidth="1"/>
    <col min="8" max="16384" width="9" style="1"/>
  </cols>
  <sheetData>
    <row r="1" spans="1:252" s="63" customFormat="1" ht="20.25" customHeight="1" x14ac:dyDescent="0.3">
      <c r="A1" s="61"/>
      <c r="B1" s="418" t="s">
        <v>30</v>
      </c>
      <c r="C1" s="418"/>
      <c r="D1" s="61"/>
      <c r="E1" s="61"/>
      <c r="F1" s="61"/>
    </row>
    <row r="2" spans="1:252" s="63" customFormat="1" ht="20.25" customHeight="1" x14ac:dyDescent="0.3">
      <c r="A2" s="62"/>
      <c r="B2" s="418" t="s">
        <v>291</v>
      </c>
      <c r="C2" s="418"/>
      <c r="D2" s="61"/>
      <c r="E2" s="61"/>
      <c r="F2" s="61"/>
    </row>
    <row r="3" spans="1:252" s="63" customFormat="1" x14ac:dyDescent="0.3">
      <c r="C3" s="64" t="s">
        <v>31</v>
      </c>
    </row>
    <row r="4" spans="1:252" s="63" customFormat="1" ht="20.25" customHeight="1" x14ac:dyDescent="0.3">
      <c r="A4" s="65" t="s">
        <v>32</v>
      </c>
      <c r="B4" s="65" t="s">
        <v>33</v>
      </c>
      <c r="C4" s="419" t="s">
        <v>292</v>
      </c>
      <c r="D4" s="419"/>
      <c r="E4" s="419"/>
      <c r="F4" s="419"/>
      <c r="IR4" s="1"/>
    </row>
    <row r="5" spans="1:252" s="63" customFormat="1" ht="37.5" x14ac:dyDescent="0.3">
      <c r="A5" s="33"/>
      <c r="B5" s="31" t="s">
        <v>34</v>
      </c>
      <c r="C5" s="66" t="s">
        <v>35</v>
      </c>
      <c r="D5" s="67" t="s">
        <v>36</v>
      </c>
      <c r="E5" s="107" t="s">
        <v>37</v>
      </c>
      <c r="F5" s="67" t="s">
        <v>38</v>
      </c>
      <c r="IR5" s="1"/>
    </row>
    <row r="6" spans="1:252" s="63" customFormat="1" x14ac:dyDescent="0.3">
      <c r="A6" s="68" t="s">
        <v>39</v>
      </c>
      <c r="B6" s="69" t="s">
        <v>40</v>
      </c>
      <c r="C6" s="70">
        <f>C12+C11+C10+C9+C8+C7</f>
        <v>694830</v>
      </c>
      <c r="D6" s="70">
        <f>D12+D11+D10+D9+D8+D7</f>
        <v>0</v>
      </c>
      <c r="E6" s="70">
        <f>E12+E11+E10+E9+E8+E7</f>
        <v>12910</v>
      </c>
      <c r="F6" s="70">
        <f>'1.melléklet'!F6</f>
        <v>707740</v>
      </c>
      <c r="IR6" s="1"/>
    </row>
    <row r="7" spans="1:252" s="63" customFormat="1" ht="37.5" x14ac:dyDescent="0.3">
      <c r="A7" s="71"/>
      <c r="B7" s="72" t="s">
        <v>41</v>
      </c>
      <c r="C7" s="74">
        <f>'8. melléklet Önkormányzat'!C10</f>
        <v>245811</v>
      </c>
      <c r="D7" s="74">
        <f>'8. melléklet Önkormányzat'!D10</f>
        <v>0</v>
      </c>
      <c r="E7" s="74">
        <f>'1.melléklet'!E7</f>
        <v>789</v>
      </c>
      <c r="F7" s="74">
        <f t="shared" ref="F7:F12" si="0">C7+D7+E7</f>
        <v>246600</v>
      </c>
      <c r="IR7" s="1"/>
    </row>
    <row r="8" spans="1:252" s="63" customFormat="1" ht="37.5" x14ac:dyDescent="0.3">
      <c r="A8" s="76"/>
      <c r="B8" s="72" t="s">
        <v>42</v>
      </c>
      <c r="C8" s="74">
        <f>'8. melléklet Önkormányzat'!C11</f>
        <v>229062</v>
      </c>
      <c r="D8" s="74">
        <f>'8. melléklet Önkormányzat'!D11</f>
        <v>0</v>
      </c>
      <c r="E8" s="74">
        <f>'1.melléklet'!E8</f>
        <v>12940</v>
      </c>
      <c r="F8" s="74">
        <f t="shared" si="0"/>
        <v>242002</v>
      </c>
      <c r="IR8" s="1"/>
    </row>
    <row r="9" spans="1:252" s="63" customFormat="1" ht="37.5" x14ac:dyDescent="0.3">
      <c r="A9" s="76"/>
      <c r="B9" s="72" t="s">
        <v>43</v>
      </c>
      <c r="C9" s="74">
        <f>'8. melléklet Önkormányzat'!C12</f>
        <v>194763</v>
      </c>
      <c r="D9" s="74">
        <f>'8. melléklet Önkormányzat'!D12</f>
        <v>0</v>
      </c>
      <c r="E9" s="74">
        <f>'1.melléklet'!E9</f>
        <v>-1738</v>
      </c>
      <c r="F9" s="74">
        <f t="shared" si="0"/>
        <v>193025</v>
      </c>
      <c r="IR9" s="1"/>
    </row>
    <row r="10" spans="1:252" s="63" customFormat="1" ht="37.5" x14ac:dyDescent="0.3">
      <c r="A10" s="76"/>
      <c r="B10" s="72" t="s">
        <v>44</v>
      </c>
      <c r="C10" s="74">
        <f>'8. melléklet Önkormányzat'!C13</f>
        <v>25194</v>
      </c>
      <c r="D10" s="74">
        <f>'8. melléklet Önkormányzat'!D13</f>
        <v>0</v>
      </c>
      <c r="E10" s="74">
        <f>'1.melléklet'!E10</f>
        <v>418</v>
      </c>
      <c r="F10" s="74">
        <f t="shared" si="0"/>
        <v>25612</v>
      </c>
      <c r="IR10" s="1"/>
    </row>
    <row r="11" spans="1:252" s="63" customFormat="1" x14ac:dyDescent="0.3">
      <c r="A11" s="76"/>
      <c r="B11" s="72" t="s">
        <v>115</v>
      </c>
      <c r="C11" s="74">
        <f>'8. melléklet Önkormányzat'!C14</f>
        <v>0</v>
      </c>
      <c r="D11" s="74">
        <f>'1.melléklet'!D11</f>
        <v>0</v>
      </c>
      <c r="E11" s="74">
        <f>'1.melléklet'!E11</f>
        <v>501</v>
      </c>
      <c r="F11" s="74">
        <f t="shared" si="0"/>
        <v>501</v>
      </c>
      <c r="IR11" s="1"/>
    </row>
    <row r="12" spans="1:252" s="63" customFormat="1" x14ac:dyDescent="0.3">
      <c r="A12" s="76"/>
      <c r="B12" s="72" t="s">
        <v>46</v>
      </c>
      <c r="C12" s="74">
        <f>'8. melléklet Önkormányzat'!C15</f>
        <v>0</v>
      </c>
      <c r="D12" s="74"/>
      <c r="E12" s="74">
        <f>'1.melléklet'!E12</f>
        <v>0</v>
      </c>
      <c r="F12" s="74">
        <f t="shared" si="0"/>
        <v>0</v>
      </c>
      <c r="IR12" s="1"/>
    </row>
    <row r="13" spans="1:252" s="63" customFormat="1" ht="37.5" x14ac:dyDescent="0.3">
      <c r="A13" s="77" t="s">
        <v>47</v>
      </c>
      <c r="B13" s="69" t="s">
        <v>48</v>
      </c>
      <c r="C13" s="70">
        <f>C17+C15+C16+C14</f>
        <v>95226</v>
      </c>
      <c r="D13" s="70">
        <f>D17+D15+D16+D14</f>
        <v>0</v>
      </c>
      <c r="E13" s="70">
        <f>E17+E15+E16+E14</f>
        <v>0</v>
      </c>
      <c r="F13" s="70">
        <f>F17+F15+F16+F14</f>
        <v>95226</v>
      </c>
      <c r="IR13" s="1"/>
    </row>
    <row r="14" spans="1:252" s="63" customFormat="1" ht="37.5" x14ac:dyDescent="0.3">
      <c r="A14" s="71"/>
      <c r="B14" s="72" t="s">
        <v>49</v>
      </c>
      <c r="C14" s="74">
        <f>'8. melléklet Önkormányzat'!C17</f>
        <v>2160</v>
      </c>
      <c r="D14" s="74">
        <f>'8. melléklet Önkormányzat'!D17</f>
        <v>0</v>
      </c>
      <c r="E14" s="74">
        <f>'1.melléklet'!E14</f>
        <v>0</v>
      </c>
      <c r="F14" s="75">
        <f>C14+D14+E14</f>
        <v>2160</v>
      </c>
      <c r="M14" s="1"/>
      <c r="IR14" s="1"/>
    </row>
    <row r="15" spans="1:252" s="63" customFormat="1" ht="37.5" x14ac:dyDescent="0.3">
      <c r="A15" s="76"/>
      <c r="B15" s="72" t="s">
        <v>50</v>
      </c>
      <c r="C15" s="74">
        <f>'8. melléklet Önkormányzat'!C18</f>
        <v>0</v>
      </c>
      <c r="D15" s="74">
        <f>'1.melléklet'!D15</f>
        <v>0</v>
      </c>
      <c r="E15" s="74">
        <f>'1.melléklet'!E15</f>
        <v>0</v>
      </c>
      <c r="F15" s="75">
        <f>C15+D15+E15</f>
        <v>0</v>
      </c>
      <c r="IR15" s="1"/>
    </row>
    <row r="16" spans="1:252" s="63" customFormat="1" ht="37.5" x14ac:dyDescent="0.3">
      <c r="A16" s="76"/>
      <c r="B16" s="72" t="s">
        <v>309</v>
      </c>
      <c r="C16" s="74">
        <f>'8. melléklet Önkormányzat'!C19</f>
        <v>90208</v>
      </c>
      <c r="D16" s="74">
        <f>'8. melléklet Önkormányzat'!D19</f>
        <v>0</v>
      </c>
      <c r="E16" s="74">
        <f>'8. melléklet Önkormányzat'!E19</f>
        <v>0</v>
      </c>
      <c r="F16" s="75">
        <f>C16+D16+E16</f>
        <v>90208</v>
      </c>
      <c r="IR16" s="1"/>
    </row>
    <row r="17" spans="1:252" s="63" customFormat="1" ht="56.25" x14ac:dyDescent="0.3">
      <c r="A17" s="76"/>
      <c r="B17" s="72" t="s">
        <v>52</v>
      </c>
      <c r="C17" s="74">
        <f>'8. melléklet Önkormányzat'!C20</f>
        <v>2858</v>
      </c>
      <c r="D17" s="74">
        <f>'8. melléklet Önkormányzat'!D20</f>
        <v>0</v>
      </c>
      <c r="E17" s="74">
        <f>'8. melléklet Önkormányzat'!E20</f>
        <v>0</v>
      </c>
      <c r="F17" s="75">
        <f>C17+D17+E17</f>
        <v>2858</v>
      </c>
      <c r="IR17" s="1"/>
    </row>
    <row r="18" spans="1:252" s="63" customFormat="1" x14ac:dyDescent="0.3">
      <c r="A18" s="77" t="s">
        <v>53</v>
      </c>
      <c r="B18" s="78" t="s">
        <v>57</v>
      </c>
      <c r="C18" s="70">
        <f>C19+C20+C21+C22</f>
        <v>146300</v>
      </c>
      <c r="D18" s="70">
        <f>D19+D20+D21+D22</f>
        <v>0</v>
      </c>
      <c r="E18" s="70">
        <f>E19+E20+E21+E22</f>
        <v>8185</v>
      </c>
      <c r="F18" s="70">
        <f>F19+F20+F21+F22</f>
        <v>154485</v>
      </c>
      <c r="IR18" s="1"/>
    </row>
    <row r="19" spans="1:252" s="63" customFormat="1" ht="37.5" x14ac:dyDescent="0.3">
      <c r="A19" s="79"/>
      <c r="B19" s="72" t="s">
        <v>58</v>
      </c>
      <c r="C19" s="74">
        <f>'1.melléklet'!C21-57000</f>
        <v>140800</v>
      </c>
      <c r="D19" s="74"/>
      <c r="E19" s="74">
        <f>'1.melléklet'!E21-'1_B_MELLÉKLET'!E10</f>
        <v>8185</v>
      </c>
      <c r="F19" s="74">
        <f>C19+D19+E19</f>
        <v>148985</v>
      </c>
      <c r="IR19" s="1"/>
    </row>
    <row r="20" spans="1:252" s="63" customFormat="1" x14ac:dyDescent="0.3">
      <c r="A20" s="81"/>
      <c r="B20" s="82" t="s">
        <v>59</v>
      </c>
      <c r="C20" s="74">
        <f>'1.melléklet'!C22</f>
        <v>0</v>
      </c>
      <c r="D20" s="74">
        <f>'1.melléklet'!D22</f>
        <v>0</v>
      </c>
      <c r="E20" s="74">
        <f>'1.melléklet'!E22</f>
        <v>0</v>
      </c>
      <c r="F20" s="74">
        <f>C20+D20+E20</f>
        <v>0</v>
      </c>
      <c r="IR20" s="1"/>
    </row>
    <row r="21" spans="1:252" s="63" customFormat="1" x14ac:dyDescent="0.3">
      <c r="A21" s="79"/>
      <c r="B21" s="82" t="s">
        <v>60</v>
      </c>
      <c r="C21" s="74">
        <f>'1.melléklet'!C23</f>
        <v>3000</v>
      </c>
      <c r="D21" s="74">
        <f>'1.melléklet'!D23</f>
        <v>0</v>
      </c>
      <c r="E21" s="74">
        <f>'1.melléklet'!E23</f>
        <v>0</v>
      </c>
      <c r="F21" s="74">
        <f>C21+D21+E21</f>
        <v>3000</v>
      </c>
      <c r="IR21" s="1"/>
    </row>
    <row r="22" spans="1:252" s="63" customFormat="1" ht="93.75" x14ac:dyDescent="0.3">
      <c r="A22" s="71"/>
      <c r="B22" s="82" t="s">
        <v>61</v>
      </c>
      <c r="C22" s="74">
        <f>'1.melléklet'!C24</f>
        <v>2500</v>
      </c>
      <c r="D22" s="74">
        <f>'1.melléklet'!D24</f>
        <v>0</v>
      </c>
      <c r="E22" s="74">
        <f>'1.melléklet'!E24</f>
        <v>0</v>
      </c>
      <c r="F22" s="74">
        <f>C22+D22+E22</f>
        <v>2500</v>
      </c>
      <c r="IR22" s="1"/>
    </row>
    <row r="23" spans="1:252" s="63" customFormat="1" x14ac:dyDescent="0.3">
      <c r="A23" s="77" t="s">
        <v>56</v>
      </c>
      <c r="B23" s="83" t="s">
        <v>63</v>
      </c>
      <c r="C23" s="70">
        <f>C24+C25+C26+C27+C28</f>
        <v>95632</v>
      </c>
      <c r="D23" s="70">
        <f>'1.melléklet'!D25</f>
        <v>0</v>
      </c>
      <c r="E23" s="70">
        <f>'1.melléklet'!E25</f>
        <v>0</v>
      </c>
      <c r="F23" s="70">
        <f>'1.melléklet'!F25</f>
        <v>95632</v>
      </c>
      <c r="IR23" s="1"/>
    </row>
    <row r="24" spans="1:252" s="63" customFormat="1" ht="75" x14ac:dyDescent="0.3">
      <c r="A24" s="79"/>
      <c r="B24" s="82" t="s">
        <v>64</v>
      </c>
      <c r="C24" s="74">
        <f>'1.melléklet'!C26</f>
        <v>95632</v>
      </c>
      <c r="D24" s="74">
        <f>'1.melléklet'!D26</f>
        <v>0</v>
      </c>
      <c r="E24" s="74">
        <f>'1.melléklet'!E26</f>
        <v>0</v>
      </c>
      <c r="F24" s="74">
        <f>C24+D24+E24</f>
        <v>95632</v>
      </c>
      <c r="IR24" s="1"/>
    </row>
    <row r="25" spans="1:252" s="63" customFormat="1" x14ac:dyDescent="0.3">
      <c r="A25" s="79"/>
      <c r="B25" s="82" t="s">
        <v>65</v>
      </c>
      <c r="C25" s="74">
        <f>'1.melléklet'!C27</f>
        <v>0</v>
      </c>
      <c r="D25" s="74">
        <f>'1.melléklet'!D27</f>
        <v>0</v>
      </c>
      <c r="E25" s="74">
        <f>'1.melléklet'!E27</f>
        <v>0</v>
      </c>
      <c r="F25" s="74">
        <f>C25+D25+E25</f>
        <v>0</v>
      </c>
      <c r="IR25" s="1"/>
    </row>
    <row r="26" spans="1:252" s="63" customFormat="1" x14ac:dyDescent="0.3">
      <c r="A26" s="79"/>
      <c r="B26" s="82" t="s">
        <v>66</v>
      </c>
      <c r="C26" s="74">
        <f>'1.melléklet'!C28</f>
        <v>0</v>
      </c>
      <c r="D26" s="74">
        <f>'1.melléklet'!D28</f>
        <v>0</v>
      </c>
      <c r="E26" s="74">
        <f>'1.melléklet'!E28</f>
        <v>0</v>
      </c>
      <c r="F26" s="74">
        <f>C26+D26+E26</f>
        <v>0</v>
      </c>
      <c r="IR26" s="1"/>
    </row>
    <row r="27" spans="1:252" s="63" customFormat="1" x14ac:dyDescent="0.3">
      <c r="A27" s="79"/>
      <c r="B27" s="82" t="s">
        <v>67</v>
      </c>
      <c r="C27" s="74">
        <f>'1.melléklet'!C29</f>
        <v>0</v>
      </c>
      <c r="D27" s="74">
        <f>'1.melléklet'!D29</f>
        <v>0</v>
      </c>
      <c r="E27" s="74">
        <f>'1.melléklet'!E29</f>
        <v>0</v>
      </c>
      <c r="F27" s="74">
        <f>C27+D27+E27</f>
        <v>0</v>
      </c>
      <c r="IR27" s="1"/>
    </row>
    <row r="28" spans="1:252" s="63" customFormat="1" x14ac:dyDescent="0.3">
      <c r="A28" s="79"/>
      <c r="B28" s="82" t="s">
        <v>68</v>
      </c>
      <c r="C28" s="74">
        <f>'1.melléklet'!C30</f>
        <v>0</v>
      </c>
      <c r="D28" s="74">
        <f>'1.melléklet'!D30</f>
        <v>0</v>
      </c>
      <c r="E28" s="74">
        <f>'1.melléklet'!E30</f>
        <v>0</v>
      </c>
      <c r="F28" s="74">
        <f>C28+D28+E28</f>
        <v>0</v>
      </c>
      <c r="IR28" s="1"/>
    </row>
    <row r="29" spans="1:252" s="63" customFormat="1" x14ac:dyDescent="0.3">
      <c r="A29" s="85" t="s">
        <v>62</v>
      </c>
      <c r="B29" s="78" t="s">
        <v>73</v>
      </c>
      <c r="C29" s="70">
        <f>'1.melléklet'!C34</f>
        <v>0</v>
      </c>
      <c r="D29" s="70">
        <f>'1.melléklet'!D34</f>
        <v>0</v>
      </c>
      <c r="E29" s="70">
        <f>'1.melléklet'!E34</f>
        <v>2288</v>
      </c>
      <c r="F29" s="70">
        <f>'1.melléklet'!F34</f>
        <v>2288</v>
      </c>
      <c r="IR29" s="1"/>
    </row>
    <row r="30" spans="1:252" s="63" customFormat="1" ht="37.5" x14ac:dyDescent="0.3">
      <c r="A30" s="87"/>
      <c r="B30" s="78" t="s">
        <v>116</v>
      </c>
      <c r="C30" s="70">
        <f>C6+C13+C18+C23+C29</f>
        <v>1031988</v>
      </c>
      <c r="D30" s="70">
        <f>D6+D13+D18+D23+D29</f>
        <v>0</v>
      </c>
      <c r="E30" s="70">
        <f>E6+E13+E18+E23+E29</f>
        <v>23383</v>
      </c>
      <c r="F30" s="70">
        <f>F6+F13+F18+F23+F29</f>
        <v>1055371</v>
      </c>
      <c r="IR30" s="1"/>
    </row>
    <row r="31" spans="1:252" s="63" customFormat="1" ht="37.5" x14ac:dyDescent="0.3">
      <c r="A31" s="85" t="s">
        <v>69</v>
      </c>
      <c r="B31" s="78" t="s">
        <v>81</v>
      </c>
      <c r="C31" s="70">
        <f>27793+13566</f>
        <v>41359</v>
      </c>
      <c r="D31" s="70">
        <f>'1.melléklet'!D40</f>
        <v>0</v>
      </c>
      <c r="E31" s="70">
        <v>0</v>
      </c>
      <c r="F31" s="70">
        <f>C31+D31+E31</f>
        <v>41359</v>
      </c>
      <c r="IR31" s="1"/>
    </row>
    <row r="32" spans="1:252" s="63" customFormat="1" ht="37.5" x14ac:dyDescent="0.3">
      <c r="A32" s="85" t="s">
        <v>72</v>
      </c>
      <c r="B32" s="78" t="s">
        <v>83</v>
      </c>
      <c r="C32" s="70">
        <f>'8. melléklet Önkormányzat'!C44</f>
        <v>186228</v>
      </c>
      <c r="D32" s="70">
        <f>'1.melléklet'!D41</f>
        <v>14549</v>
      </c>
      <c r="E32" s="70">
        <f>'1.melléklet'!E41</f>
        <v>0</v>
      </c>
      <c r="F32" s="70">
        <f>C32+D32+E32</f>
        <v>200777</v>
      </c>
      <c r="IR32" s="1"/>
    </row>
    <row r="33" spans="1:252" s="63" customFormat="1" x14ac:dyDescent="0.3">
      <c r="A33" s="87"/>
      <c r="B33" s="78" t="s">
        <v>117</v>
      </c>
      <c r="C33" s="70">
        <f>C31+C32</f>
        <v>227587</v>
      </c>
      <c r="D33" s="70">
        <f>D31+D32</f>
        <v>14549</v>
      </c>
      <c r="E33" s="70">
        <f>E31+E32</f>
        <v>0</v>
      </c>
      <c r="F33" s="70">
        <f>C33+D33+E33</f>
        <v>242136</v>
      </c>
      <c r="IR33" s="1"/>
    </row>
    <row r="34" spans="1:252" s="63" customFormat="1" x14ac:dyDescent="0.3">
      <c r="A34" s="86"/>
      <c r="B34" s="101" t="s">
        <v>89</v>
      </c>
      <c r="C34" s="75">
        <f>C30+C33</f>
        <v>1259575</v>
      </c>
      <c r="D34" s="75">
        <f>D30+D33</f>
        <v>14549</v>
      </c>
      <c r="E34" s="75">
        <f>E30+E33</f>
        <v>23383</v>
      </c>
      <c r="F34" s="75">
        <f>SUM(F6+F13+F18+F23+F29+F31+F32)</f>
        <v>1297507</v>
      </c>
      <c r="IR34" s="1"/>
    </row>
    <row r="35" spans="1:252" s="63" customFormat="1" x14ac:dyDescent="0.3">
      <c r="A35" s="1"/>
      <c r="B35" s="1"/>
      <c r="C35" s="90">
        <f>C34+'1_B_MELLÉKLET'!C18</f>
        <v>1656058</v>
      </c>
      <c r="D35" s="90">
        <f>D34+'1_B_MELLÉKLET'!D18</f>
        <v>17906</v>
      </c>
      <c r="E35" s="90">
        <f>E34+'1_B_MELLÉKLET'!E18</f>
        <v>85427</v>
      </c>
      <c r="F35" s="90">
        <f>F34+'1_B_MELLÉKLET'!F18</f>
        <v>1759391</v>
      </c>
      <c r="G35" s="63">
        <f>'1.melléklet'!F44</f>
        <v>1756034</v>
      </c>
      <c r="H35" s="412">
        <f>G35-F35</f>
        <v>-3357</v>
      </c>
      <c r="IR35" s="1"/>
    </row>
    <row r="36" spans="1:252" s="63" customFormat="1" x14ac:dyDescent="0.3">
      <c r="A36" s="1"/>
      <c r="B36" s="1"/>
      <c r="C36" s="90"/>
      <c r="D36" s="90"/>
      <c r="E36" s="90"/>
      <c r="F36" s="90"/>
      <c r="IR36" s="1"/>
    </row>
    <row r="37" spans="1:252" s="63" customFormat="1" x14ac:dyDescent="0.3">
      <c r="B37" s="1"/>
      <c r="C37" s="90"/>
      <c r="D37" s="91"/>
    </row>
    <row r="38" spans="1:252" s="63" customFormat="1" x14ac:dyDescent="0.3">
      <c r="A38" s="65" t="s">
        <v>32</v>
      </c>
      <c r="B38" s="65" t="s">
        <v>33</v>
      </c>
      <c r="C38" s="419" t="s">
        <v>292</v>
      </c>
      <c r="D38" s="419"/>
      <c r="E38" s="419"/>
      <c r="F38" s="419"/>
      <c r="IR38" s="1"/>
    </row>
    <row r="39" spans="1:252" s="63" customFormat="1" ht="37.5" x14ac:dyDescent="0.3">
      <c r="A39" s="65"/>
      <c r="B39" s="31" t="s">
        <v>90</v>
      </c>
      <c r="C39" s="66" t="s">
        <v>35</v>
      </c>
      <c r="D39" s="67" t="s">
        <v>36</v>
      </c>
      <c r="E39" s="67" t="s">
        <v>37</v>
      </c>
      <c r="F39" s="67" t="s">
        <v>38</v>
      </c>
      <c r="IR39" s="1"/>
    </row>
    <row r="40" spans="1:252" s="63" customFormat="1" x14ac:dyDescent="0.3">
      <c r="A40" s="78" t="s">
        <v>39</v>
      </c>
      <c r="B40" s="78" t="s">
        <v>91</v>
      </c>
      <c r="C40" s="70">
        <f>C41+C42+C43+C46+C47</f>
        <v>1231782</v>
      </c>
      <c r="D40" s="70">
        <f>D41+D42+D43+D46+D47</f>
        <v>14549</v>
      </c>
      <c r="E40" s="70">
        <f>E41+E42+E43+E46+E47</f>
        <v>23383</v>
      </c>
      <c r="F40" s="70">
        <f>F41+F42+F43+F46+F47</f>
        <v>1269714</v>
      </c>
      <c r="IR40" s="1"/>
    </row>
    <row r="41" spans="1:252" s="63" customFormat="1" x14ac:dyDescent="0.3">
      <c r="A41" s="92"/>
      <c r="B41" s="93" t="s">
        <v>92</v>
      </c>
      <c r="C41" s="94">
        <f>'1.melléklet'!C51</f>
        <v>606284</v>
      </c>
      <c r="D41" s="94">
        <f>'1.melléklet'!D51</f>
        <v>0</v>
      </c>
      <c r="E41" s="94">
        <f>'1.melléklet'!E51</f>
        <v>6229</v>
      </c>
      <c r="F41" s="94">
        <f t="shared" ref="F41:F51" si="1">C41+D41+E41</f>
        <v>612513</v>
      </c>
      <c r="IR41" s="1"/>
    </row>
    <row r="42" spans="1:252" s="63" customFormat="1" ht="37.5" x14ac:dyDescent="0.3">
      <c r="A42" s="86"/>
      <c r="B42" s="82" t="s">
        <v>93</v>
      </c>
      <c r="C42" s="94">
        <f>'1.melléklet'!C52</f>
        <v>95661</v>
      </c>
      <c r="D42" s="94">
        <f>'1.melléklet'!D52</f>
        <v>0</v>
      </c>
      <c r="E42" s="94">
        <f>'1.melléklet'!E52</f>
        <v>966</v>
      </c>
      <c r="F42" s="94">
        <f t="shared" si="1"/>
        <v>96627</v>
      </c>
      <c r="IR42" s="1"/>
    </row>
    <row r="43" spans="1:252" s="63" customFormat="1" x14ac:dyDescent="0.3">
      <c r="A43" s="86"/>
      <c r="B43" s="82" t="s">
        <v>94</v>
      </c>
      <c r="C43" s="94">
        <f>'1.melléklet'!C53</f>
        <v>464574</v>
      </c>
      <c r="D43" s="94">
        <f>'1.melléklet'!D53</f>
        <v>4441</v>
      </c>
      <c r="E43" s="94">
        <f>'1.melléklet'!E53</f>
        <v>-21894</v>
      </c>
      <c r="F43" s="94">
        <f t="shared" si="1"/>
        <v>447121</v>
      </c>
      <c r="IR43" s="1"/>
    </row>
    <row r="44" spans="1:252" s="63" customFormat="1" ht="56.25" x14ac:dyDescent="0.3">
      <c r="A44" s="86"/>
      <c r="B44" s="95" t="s">
        <v>95</v>
      </c>
      <c r="C44" s="94">
        <f>'1.melléklet'!C54</f>
        <v>0</v>
      </c>
      <c r="D44" s="94">
        <f>'1.melléklet'!D54</f>
        <v>0</v>
      </c>
      <c r="E44" s="94">
        <f>'1.melléklet'!E54</f>
        <v>0</v>
      </c>
      <c r="F44" s="94">
        <f t="shared" si="1"/>
        <v>0</v>
      </c>
      <c r="IR44" s="1"/>
    </row>
    <row r="45" spans="1:252" s="63" customFormat="1" x14ac:dyDescent="0.3">
      <c r="A45" s="86"/>
      <c r="B45" s="95" t="s">
        <v>96</v>
      </c>
      <c r="C45" s="94">
        <f>'1.melléklet'!C55</f>
        <v>0</v>
      </c>
      <c r="D45" s="94">
        <f>'1.melléklet'!D55</f>
        <v>0</v>
      </c>
      <c r="E45" s="94">
        <f>'1.melléklet'!E55</f>
        <v>0</v>
      </c>
      <c r="F45" s="94">
        <f t="shared" si="1"/>
        <v>0</v>
      </c>
      <c r="IR45" s="1"/>
    </row>
    <row r="46" spans="1:252" s="63" customFormat="1" x14ac:dyDescent="0.3">
      <c r="A46" s="86"/>
      <c r="B46" s="82" t="s">
        <v>97</v>
      </c>
      <c r="C46" s="94">
        <f>'1.melléklet'!C56</f>
        <v>31940</v>
      </c>
      <c r="D46" s="94">
        <f>'1.melléklet'!D56</f>
        <v>0</v>
      </c>
      <c r="E46" s="94">
        <f>'1.melléklet'!E56</f>
        <v>0</v>
      </c>
      <c r="F46" s="94">
        <f t="shared" si="1"/>
        <v>31940</v>
      </c>
      <c r="IR46" s="1"/>
    </row>
    <row r="47" spans="1:252" s="63" customFormat="1" x14ac:dyDescent="0.3">
      <c r="A47" s="86"/>
      <c r="B47" s="82" t="s">
        <v>12</v>
      </c>
      <c r="C47" s="94">
        <f>C48+C50</f>
        <v>33323</v>
      </c>
      <c r="D47" s="94">
        <f>'1.melléklet'!D57</f>
        <v>10108</v>
      </c>
      <c r="E47" s="94">
        <f>E48+E50</f>
        <v>38082</v>
      </c>
      <c r="F47" s="94">
        <f t="shared" si="1"/>
        <v>81513</v>
      </c>
      <c r="IR47" s="1"/>
    </row>
    <row r="48" spans="1:252" s="63" customFormat="1" x14ac:dyDescent="0.3">
      <c r="A48" s="86"/>
      <c r="B48" s="95" t="s">
        <v>98</v>
      </c>
      <c r="C48" s="94">
        <f>'1.melléklet'!C58</f>
        <v>20070</v>
      </c>
      <c r="D48" s="94">
        <f>'1.melléklet'!D58</f>
        <v>10108</v>
      </c>
      <c r="E48" s="94">
        <f>'1.melléklet'!E58</f>
        <v>38082</v>
      </c>
      <c r="F48" s="94">
        <f t="shared" si="1"/>
        <v>68260</v>
      </c>
      <c r="IR48" s="1"/>
    </row>
    <row r="49" spans="1:252" s="63" customFormat="1" ht="37.5" x14ac:dyDescent="0.3">
      <c r="A49" s="86"/>
      <c r="B49" s="95" t="s">
        <v>99</v>
      </c>
      <c r="C49" s="94">
        <f>'1.melléklet'!C59</f>
        <v>0</v>
      </c>
      <c r="D49" s="94">
        <f>'1.melléklet'!D59</f>
        <v>0</v>
      </c>
      <c r="E49" s="94">
        <f>'1.melléklet'!E59</f>
        <v>0</v>
      </c>
      <c r="F49" s="94">
        <f t="shared" si="1"/>
        <v>0</v>
      </c>
      <c r="IR49" s="1"/>
    </row>
    <row r="50" spans="1:252" s="63" customFormat="1" ht="56.25" x14ac:dyDescent="0.3">
      <c r="A50" s="86"/>
      <c r="B50" s="95" t="s">
        <v>100</v>
      </c>
      <c r="C50" s="94">
        <f>'1.melléklet'!C60</f>
        <v>13253</v>
      </c>
      <c r="D50" s="94">
        <f>'1.melléklet'!D60</f>
        <v>0</v>
      </c>
      <c r="E50" s="94">
        <f>'1.melléklet'!E60</f>
        <v>0</v>
      </c>
      <c r="F50" s="94">
        <f t="shared" si="1"/>
        <v>13253</v>
      </c>
      <c r="IR50" s="1"/>
    </row>
    <row r="51" spans="1:252" s="63" customFormat="1" x14ac:dyDescent="0.3">
      <c r="A51" s="86"/>
      <c r="B51" s="96"/>
      <c r="C51" s="94">
        <f>'9.  melléklet Hivatal'!C61+'10. melléklet Isaszegi Héts'!C61+'11.  melléklet Isaszegi Bóbi'!C61+'12. mell. Isaszegi Humánszol'!C61+'13.  mellékletMűvelődési ház'!C61+'14. melléklet Könyvtár'!C61+'15.melléklet IVÜSZ'!C61+'17. melléklet'!C66</f>
        <v>0</v>
      </c>
      <c r="D51" s="94">
        <f>'9.  melléklet Hivatal'!D61+'10. melléklet Isaszegi Héts'!D61+'11.  melléklet Isaszegi Bóbi'!D61+'12. mell. Isaszegi Humánszol'!D61+'13.  mellékletMűvelődési ház'!D61+'14. melléklet Könyvtár'!D61+'15.melléklet IVÜSZ'!D61+'17. melléklet'!D66</f>
        <v>0</v>
      </c>
      <c r="E51" s="94">
        <f>'9.  melléklet Hivatal'!E61+'10. melléklet Isaszegi Héts'!E61+'11.  melléklet Isaszegi Bóbi'!E61+'12. mell. Isaszegi Humánszol'!E61+'13.  mellékletMűvelődési ház'!E61+'14. melléklet Könyvtár'!E61+'15.melléklet IVÜSZ'!E61+'17. melléklet'!E66</f>
        <v>0</v>
      </c>
      <c r="F51" s="94">
        <f t="shared" si="1"/>
        <v>0</v>
      </c>
      <c r="IR51" s="1"/>
    </row>
    <row r="52" spans="1:252" x14ac:dyDescent="0.3">
      <c r="A52" s="78" t="s">
        <v>47</v>
      </c>
      <c r="B52" s="78" t="s">
        <v>13</v>
      </c>
      <c r="C52" s="97">
        <f>SUM(C53:C54)</f>
        <v>27793</v>
      </c>
      <c r="D52" s="97">
        <f>SUM(D53:D54)</f>
        <v>0</v>
      </c>
      <c r="E52" s="97">
        <f>SUM(E53:E54)</f>
        <v>0</v>
      </c>
      <c r="F52" s="97">
        <f>SUM(F53:F54)</f>
        <v>27793</v>
      </c>
      <c r="G52" s="63"/>
    </row>
    <row r="53" spans="1:252" x14ac:dyDescent="0.3">
      <c r="A53" s="92"/>
      <c r="B53" s="93" t="s">
        <v>118</v>
      </c>
      <c r="C53" s="94">
        <v>27793</v>
      </c>
      <c r="D53" s="94"/>
      <c r="E53" s="94"/>
      <c r="F53" s="94">
        <f>C53+D53+E53</f>
        <v>27793</v>
      </c>
      <c r="G53" s="63"/>
    </row>
    <row r="54" spans="1:252" x14ac:dyDescent="0.3">
      <c r="A54" s="86"/>
      <c r="B54" s="93"/>
      <c r="C54" s="94"/>
      <c r="D54" s="94"/>
      <c r="E54" s="94"/>
      <c r="F54" s="94"/>
      <c r="G54" s="63"/>
    </row>
    <row r="55" spans="1:252" x14ac:dyDescent="0.3">
      <c r="A55" s="100"/>
      <c r="B55" s="101" t="s">
        <v>119</v>
      </c>
      <c r="C55" s="99">
        <f>C40+C52</f>
        <v>1259575</v>
      </c>
      <c r="D55" s="99">
        <f>D40+D52</f>
        <v>14549</v>
      </c>
      <c r="E55" s="99">
        <f>E40+E52</f>
        <v>23383</v>
      </c>
      <c r="F55" s="99">
        <f>F40+F52</f>
        <v>1297507</v>
      </c>
      <c r="G55" s="63"/>
    </row>
    <row r="56" spans="1:252" x14ac:dyDescent="0.3">
      <c r="A56" s="102"/>
      <c r="B56" s="102"/>
      <c r="C56" s="94">
        <f>'9.  melléklet Hivatal'!C78+'10. melléklet Isaszegi Héts'!C78+'11.  melléklet Isaszegi Bóbi'!C78+'12. mell. Isaszegi Humánszol'!C78+'13.  mellékletMűvelődési ház'!C78+'14. melléklet Könyvtár'!C78+'15.melléklet IVÜSZ'!C78+'17. melléklet'!C83</f>
        <v>0</v>
      </c>
      <c r="D56" s="2"/>
      <c r="E56" s="2"/>
      <c r="F56" s="2"/>
      <c r="G56" s="63"/>
    </row>
    <row r="57" spans="1:252" x14ac:dyDescent="0.3">
      <c r="A57" s="104"/>
      <c r="B57" s="105" t="s">
        <v>113</v>
      </c>
      <c r="C57" s="94"/>
      <c r="D57" s="2"/>
      <c r="E57" s="2"/>
      <c r="F57" s="2"/>
      <c r="G57" s="63"/>
    </row>
    <row r="58" spans="1:252" x14ac:dyDescent="0.3">
      <c r="A58" s="104"/>
      <c r="B58" s="105" t="s">
        <v>114</v>
      </c>
      <c r="C58" s="94"/>
      <c r="D58" s="2"/>
      <c r="E58" s="2"/>
      <c r="F58" s="2"/>
      <c r="G58" s="63"/>
    </row>
    <row r="59" spans="1:252" x14ac:dyDescent="0.3">
      <c r="B59" s="1" t="s">
        <v>120</v>
      </c>
      <c r="C59" s="54">
        <f>C34-C55</f>
        <v>0</v>
      </c>
      <c r="D59" s="1">
        <f>D34-D55</f>
        <v>0</v>
      </c>
      <c r="E59" s="1">
        <f>E34-E55</f>
        <v>0</v>
      </c>
      <c r="F59" s="1">
        <f>F34-F55</f>
        <v>0</v>
      </c>
      <c r="G59" s="63"/>
    </row>
    <row r="60" spans="1:252" x14ac:dyDescent="0.3">
      <c r="C60" s="60">
        <f>C55+'1_B_MELLÉKLET'!C37</f>
        <v>1652701</v>
      </c>
      <c r="D60" s="60">
        <f>D55+'1_B_MELLÉKLET'!D37</f>
        <v>17906</v>
      </c>
      <c r="E60" s="60">
        <f>E55+'1_B_MELLÉKLET'!E37</f>
        <v>85427</v>
      </c>
      <c r="F60" s="60">
        <f>F55+'1_B_MELLÉKLET'!F37</f>
        <v>1756034</v>
      </c>
      <c r="G60" s="63"/>
    </row>
    <row r="61" spans="1:252" ht="30.75" customHeight="1" x14ac:dyDescent="0.3"/>
  </sheetData>
  <sheetProtection selectLockedCells="1" selectUnlockedCells="1"/>
  <mergeCells count="4">
    <mergeCell ref="B1:C1"/>
    <mergeCell ref="B2:C2"/>
    <mergeCell ref="C4:F4"/>
    <mergeCell ref="C38:F3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firstPageNumber="0" orientation="portrait" horizontalDpi="300" verticalDpi="300" r:id="rId1"/>
  <headerFooter alignWithMargins="0">
    <oddHeader xml:space="preserve">&amp;R 1/A.  melléklet a…. / 2021. (VII.8.)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1"/>
  <sheetViews>
    <sheetView view="pageLayout" topLeftCell="B1" zoomScaleNormal="70" zoomScaleSheetLayoutView="50" workbookViewId="0">
      <selection activeCell="F17" sqref="F17"/>
    </sheetView>
  </sheetViews>
  <sheetFormatPr defaultColWidth="9" defaultRowHeight="18.75" x14ac:dyDescent="0.3"/>
  <cols>
    <col min="1" max="1" width="9" style="1"/>
    <col min="2" max="2" width="91.42578125" style="1" customWidth="1"/>
    <col min="3" max="3" width="23.28515625" style="60" bestFit="1" customWidth="1"/>
    <col min="4" max="4" width="25.7109375" style="1" bestFit="1" customWidth="1"/>
    <col min="5" max="5" width="21.7109375" style="1" bestFit="1" customWidth="1"/>
    <col min="6" max="6" width="19" style="1" customWidth="1"/>
    <col min="7" max="7" width="12.7109375" style="1" customWidth="1"/>
    <col min="8" max="8" width="11" style="1" customWidth="1"/>
    <col min="9" max="16384" width="9" style="1"/>
  </cols>
  <sheetData>
    <row r="1" spans="1:252" s="63" customFormat="1" ht="18" customHeight="1" x14ac:dyDescent="0.3">
      <c r="A1" s="61"/>
      <c r="B1" s="418" t="s">
        <v>30</v>
      </c>
      <c r="C1" s="418"/>
      <c r="D1" s="61"/>
      <c r="E1" s="61"/>
      <c r="F1" s="61"/>
    </row>
    <row r="2" spans="1:252" s="63" customFormat="1" ht="18" customHeight="1" x14ac:dyDescent="0.3">
      <c r="A2" s="62"/>
      <c r="B2" s="418" t="s">
        <v>291</v>
      </c>
      <c r="C2" s="418"/>
      <c r="D2" s="61"/>
      <c r="E2" s="61"/>
      <c r="F2" s="61"/>
    </row>
    <row r="3" spans="1:252" s="63" customFormat="1" x14ac:dyDescent="0.3">
      <c r="C3" s="64" t="s">
        <v>31</v>
      </c>
    </row>
    <row r="4" spans="1:252" s="63" customFormat="1" ht="39" customHeight="1" x14ac:dyDescent="0.3">
      <c r="A4" s="65" t="s">
        <v>32</v>
      </c>
      <c r="B4" s="65" t="s">
        <v>33</v>
      </c>
      <c r="C4" s="419" t="s">
        <v>292</v>
      </c>
      <c r="D4" s="419"/>
      <c r="E4" s="419"/>
      <c r="F4" s="419"/>
      <c r="IR4" s="1"/>
    </row>
    <row r="5" spans="1:252" s="63" customFormat="1" ht="37.5" x14ac:dyDescent="0.3">
      <c r="A5" s="33"/>
      <c r="B5" s="31" t="s">
        <v>34</v>
      </c>
      <c r="C5" s="66" t="s">
        <v>35</v>
      </c>
      <c r="D5" s="67" t="s">
        <v>36</v>
      </c>
      <c r="E5" s="67" t="s">
        <v>37</v>
      </c>
      <c r="F5" s="67" t="s">
        <v>38</v>
      </c>
      <c r="IR5" s="1"/>
    </row>
    <row r="6" spans="1:252" s="63" customFormat="1" x14ac:dyDescent="0.3">
      <c r="A6" s="77" t="s">
        <v>39</v>
      </c>
      <c r="B6" s="78" t="s">
        <v>57</v>
      </c>
      <c r="C6" s="70">
        <f>SUM(C7)</f>
        <v>57000</v>
      </c>
      <c r="D6" s="70">
        <f>SUM(D7)</f>
        <v>0</v>
      </c>
      <c r="E6" s="70">
        <f>SUM(E7)</f>
        <v>0</v>
      </c>
      <c r="F6" s="70">
        <f t="shared" ref="F6:F17" si="0">C6+D6+E6</f>
        <v>57000</v>
      </c>
      <c r="IR6" s="1"/>
    </row>
    <row r="7" spans="1:252" s="63" customFormat="1" x14ac:dyDescent="0.3">
      <c r="A7" s="79"/>
      <c r="B7" s="82" t="s">
        <v>121</v>
      </c>
      <c r="C7" s="74">
        <v>57000</v>
      </c>
      <c r="D7" s="75">
        <f>'1.melléklet'!D19</f>
        <v>0</v>
      </c>
      <c r="E7" s="74"/>
      <c r="F7" s="75">
        <f t="shared" si="0"/>
        <v>57000</v>
      </c>
      <c r="IR7" s="1"/>
    </row>
    <row r="8" spans="1:252" s="63" customFormat="1" x14ac:dyDescent="0.3">
      <c r="A8" s="77" t="s">
        <v>47</v>
      </c>
      <c r="B8" s="78" t="s">
        <v>70</v>
      </c>
      <c r="C8" s="70">
        <f>'1.melléklet'!C31</f>
        <v>64930</v>
      </c>
      <c r="D8" s="70">
        <f>'1.melléklet'!D31</f>
        <v>0</v>
      </c>
      <c r="E8" s="70">
        <f>'1.melléklet'!E31</f>
        <v>0</v>
      </c>
      <c r="F8" s="70">
        <f t="shared" si="0"/>
        <v>64930</v>
      </c>
      <c r="IR8" s="1"/>
    </row>
    <row r="9" spans="1:252" s="63" customFormat="1" x14ac:dyDescent="0.3">
      <c r="A9" s="81"/>
      <c r="B9" s="82" t="s">
        <v>71</v>
      </c>
      <c r="C9" s="74">
        <f>'1.melléklet'!C32</f>
        <v>64930</v>
      </c>
      <c r="D9" s="74">
        <f>'1.melléklet'!D32</f>
        <v>0</v>
      </c>
      <c r="E9" s="74">
        <f>'1.melléklet'!E32</f>
        <v>0</v>
      </c>
      <c r="F9" s="75">
        <f t="shared" si="0"/>
        <v>64930</v>
      </c>
      <c r="IR9" s="1"/>
    </row>
    <row r="10" spans="1:252" s="63" customFormat="1" x14ac:dyDescent="0.3">
      <c r="A10" s="84"/>
      <c r="B10" s="78" t="s">
        <v>361</v>
      </c>
      <c r="C10" s="78"/>
      <c r="D10" s="78"/>
      <c r="E10" s="70">
        <v>62044</v>
      </c>
      <c r="F10" s="70">
        <f t="shared" si="0"/>
        <v>62044</v>
      </c>
      <c r="IR10" s="1"/>
    </row>
    <row r="11" spans="1:252" s="63" customFormat="1" x14ac:dyDescent="0.3">
      <c r="A11" s="85" t="s">
        <v>53</v>
      </c>
      <c r="B11" s="78" t="s">
        <v>76</v>
      </c>
      <c r="C11" s="70">
        <f>'1.melléklet'!C36</f>
        <v>76816</v>
      </c>
      <c r="D11" s="70">
        <f>'1.melléklet'!D36</f>
        <v>0</v>
      </c>
      <c r="E11" s="70">
        <f>'1.melléklet'!E36</f>
        <v>0</v>
      </c>
      <c r="F11" s="70">
        <f t="shared" si="0"/>
        <v>76816</v>
      </c>
      <c r="IR11" s="1"/>
    </row>
    <row r="12" spans="1:252" s="63" customFormat="1" ht="37.5" x14ac:dyDescent="0.3">
      <c r="A12" s="86"/>
      <c r="B12" s="82" t="s">
        <v>122</v>
      </c>
      <c r="C12" s="74">
        <f>'1.melléklet'!C37</f>
        <v>1013</v>
      </c>
      <c r="D12" s="74">
        <f>'1.melléklet'!D37</f>
        <v>0</v>
      </c>
      <c r="E12" s="74">
        <f>'1.melléklet'!E37</f>
        <v>0</v>
      </c>
      <c r="F12" s="74">
        <f t="shared" si="0"/>
        <v>1013</v>
      </c>
      <c r="IR12" s="1"/>
    </row>
    <row r="13" spans="1:252" s="63" customFormat="1" x14ac:dyDescent="0.3">
      <c r="A13" s="86"/>
      <c r="B13" s="82" t="s">
        <v>78</v>
      </c>
      <c r="C13" s="74">
        <f>'1.melléklet'!C38</f>
        <v>75803</v>
      </c>
      <c r="D13" s="74">
        <f>'1.melléklet'!D38</f>
        <v>0</v>
      </c>
      <c r="E13" s="74">
        <f>'1.melléklet'!E38</f>
        <v>0</v>
      </c>
      <c r="F13" s="74">
        <f t="shared" si="0"/>
        <v>75803</v>
      </c>
      <c r="IR13" s="1"/>
    </row>
    <row r="14" spans="1:252" s="63" customFormat="1" x14ac:dyDescent="0.3">
      <c r="A14" s="86"/>
      <c r="B14" s="84" t="s">
        <v>123</v>
      </c>
      <c r="C14" s="404">
        <f>C6+C8+C11+C10</f>
        <v>198746</v>
      </c>
      <c r="D14" s="404">
        <f>D6+D8+D11+D10</f>
        <v>0</v>
      </c>
      <c r="E14" s="404">
        <f>E6+E8+E11+E10</f>
        <v>62044</v>
      </c>
      <c r="F14" s="404">
        <f>F6+F8+F11+F10</f>
        <v>260790</v>
      </c>
      <c r="M14" s="1"/>
      <c r="IR14" s="1"/>
    </row>
    <row r="15" spans="1:252" s="63" customFormat="1" x14ac:dyDescent="0.3">
      <c r="A15" s="85" t="s">
        <v>56</v>
      </c>
      <c r="B15" s="78" t="s">
        <v>329</v>
      </c>
      <c r="C15" s="70">
        <v>40608</v>
      </c>
      <c r="D15" s="70"/>
      <c r="E15" s="70"/>
      <c r="F15" s="70">
        <f t="shared" si="0"/>
        <v>40608</v>
      </c>
      <c r="G15" s="413">
        <f>F15+'1_A melléklet'!F31</f>
        <v>81967</v>
      </c>
      <c r="IR15" s="1"/>
    </row>
    <row r="16" spans="1:252" s="63" customFormat="1" x14ac:dyDescent="0.3">
      <c r="A16" s="85" t="s">
        <v>62</v>
      </c>
      <c r="B16" s="78" t="s">
        <v>85</v>
      </c>
      <c r="C16" s="70">
        <f>'4_.melléklet'!H35</f>
        <v>157129</v>
      </c>
      <c r="D16" s="70">
        <f>'1.melléklet'!D42</f>
        <v>3357</v>
      </c>
      <c r="E16" s="70">
        <f>'1.melléklet'!E42</f>
        <v>0</v>
      </c>
      <c r="F16" s="70">
        <f t="shared" si="0"/>
        <v>160486</v>
      </c>
      <c r="IR16" s="1"/>
    </row>
    <row r="17" spans="1:252" s="63" customFormat="1" x14ac:dyDescent="0.3">
      <c r="A17" s="86"/>
      <c r="B17" s="84" t="s">
        <v>124</v>
      </c>
      <c r="C17" s="404">
        <f>SUM(C15:C16)</f>
        <v>197737</v>
      </c>
      <c r="D17" s="74">
        <f>'8. melléklet Önkormányzat'!D45</f>
        <v>3357</v>
      </c>
      <c r="E17" s="74">
        <f>'8. melléklet Önkormányzat'!E45</f>
        <v>0</v>
      </c>
      <c r="F17" s="74">
        <f t="shared" si="0"/>
        <v>201094</v>
      </c>
      <c r="IR17" s="1"/>
    </row>
    <row r="18" spans="1:252" s="63" customFormat="1" x14ac:dyDescent="0.3">
      <c r="A18" s="86"/>
      <c r="B18" s="101" t="s">
        <v>89</v>
      </c>
      <c r="C18" s="75">
        <f>C14+C17</f>
        <v>396483</v>
      </c>
      <c r="D18" s="75">
        <f>D14+D17</f>
        <v>3357</v>
      </c>
      <c r="E18" s="75">
        <f>E14+E17</f>
        <v>62044</v>
      </c>
      <c r="F18" s="108">
        <f>SUM(F6+F8+F11+F15+F16+F10)</f>
        <v>461884</v>
      </c>
      <c r="IR18" s="1"/>
    </row>
    <row r="19" spans="1:252" s="63" customFormat="1" x14ac:dyDescent="0.3">
      <c r="A19" s="1"/>
      <c r="B19" s="1"/>
      <c r="C19" s="90"/>
      <c r="D19" s="91"/>
      <c r="E19" s="1"/>
      <c r="F19" s="1"/>
      <c r="IR19" s="1"/>
    </row>
    <row r="20" spans="1:252" s="63" customFormat="1" x14ac:dyDescent="0.3">
      <c r="A20" s="1"/>
      <c r="B20" s="1"/>
      <c r="C20" s="90"/>
      <c r="D20" s="91"/>
      <c r="E20" s="1"/>
      <c r="F20" s="1"/>
      <c r="IR20" s="1"/>
    </row>
    <row r="21" spans="1:252" s="63" customFormat="1" x14ac:dyDescent="0.3">
      <c r="B21" s="1"/>
      <c r="C21" s="90"/>
      <c r="D21" s="91"/>
    </row>
    <row r="22" spans="1:252" s="63" customFormat="1" x14ac:dyDescent="0.3">
      <c r="A22" s="65" t="s">
        <v>32</v>
      </c>
      <c r="B22" s="65" t="s">
        <v>33</v>
      </c>
      <c r="C22" s="419" t="s">
        <v>292</v>
      </c>
      <c r="D22" s="419"/>
      <c r="E22" s="419"/>
      <c r="F22" s="419"/>
      <c r="IR22" s="1"/>
    </row>
    <row r="23" spans="1:252" s="63" customFormat="1" ht="37.5" x14ac:dyDescent="0.3">
      <c r="A23" s="65"/>
      <c r="B23" s="31" t="s">
        <v>90</v>
      </c>
      <c r="C23" s="66" t="s">
        <v>35</v>
      </c>
      <c r="D23" s="67" t="s">
        <v>36</v>
      </c>
      <c r="E23" s="67" t="s">
        <v>37</v>
      </c>
      <c r="F23" s="67" t="s">
        <v>38</v>
      </c>
      <c r="IR23" s="1"/>
    </row>
    <row r="24" spans="1:252" s="63" customFormat="1" x14ac:dyDescent="0.3">
      <c r="A24" s="78" t="s">
        <v>39</v>
      </c>
      <c r="B24" s="78" t="s">
        <v>101</v>
      </c>
      <c r="C24" s="97">
        <f>C25+C28+C29+C32</f>
        <v>391937</v>
      </c>
      <c r="D24" s="97">
        <f>D25+D28+D29+D32</f>
        <v>3357</v>
      </c>
      <c r="E24" s="97">
        <f>E25+E28+E29+E32</f>
        <v>62044</v>
      </c>
      <c r="F24" s="109">
        <f>'1.melléklet'!F62</f>
        <v>457338</v>
      </c>
      <c r="IR24" s="1"/>
    </row>
    <row r="25" spans="1:252" s="63" customFormat="1" x14ac:dyDescent="0.3">
      <c r="A25" s="92"/>
      <c r="B25" s="93" t="s">
        <v>102</v>
      </c>
      <c r="C25" s="94">
        <f>'1.melléklet'!C63</f>
        <v>346937</v>
      </c>
      <c r="D25" s="94">
        <f>'1.melléklet'!D63</f>
        <v>3357</v>
      </c>
      <c r="E25" s="94">
        <f>'1.melléklet'!E63</f>
        <v>57345</v>
      </c>
      <c r="F25" s="94">
        <f>'1.melléklet'!F63</f>
        <v>407639</v>
      </c>
    </row>
    <row r="26" spans="1:252" s="63" customFormat="1" ht="37.5" x14ac:dyDescent="0.3">
      <c r="A26" s="92"/>
      <c r="B26" s="95" t="s">
        <v>103</v>
      </c>
      <c r="C26" s="94">
        <f>'1.melléklet'!C64</f>
        <v>0</v>
      </c>
      <c r="D26" s="94">
        <f>'1.melléklet'!D64</f>
        <v>0</v>
      </c>
      <c r="E26" s="94">
        <f>'1.melléklet'!E64</f>
        <v>0</v>
      </c>
      <c r="F26" s="94">
        <f>'1.melléklet'!F64</f>
        <v>0</v>
      </c>
    </row>
    <row r="27" spans="1:252" s="63" customFormat="1" ht="37.5" x14ac:dyDescent="0.3">
      <c r="A27" s="92"/>
      <c r="B27" s="95" t="s">
        <v>104</v>
      </c>
      <c r="C27" s="94">
        <f>'1.melléklet'!C65</f>
        <v>0</v>
      </c>
      <c r="D27" s="94">
        <f>'1.melléklet'!D65</f>
        <v>0</v>
      </c>
      <c r="E27" s="94">
        <f>'1.melléklet'!E65</f>
        <v>0</v>
      </c>
      <c r="F27" s="94">
        <f>'1.melléklet'!F65</f>
        <v>0</v>
      </c>
    </row>
    <row r="28" spans="1:252" x14ac:dyDescent="0.3">
      <c r="A28" s="86"/>
      <c r="B28" s="82" t="s">
        <v>105</v>
      </c>
      <c r="C28" s="94">
        <f>'1.melléklet'!C66</f>
        <v>25000</v>
      </c>
      <c r="D28" s="94">
        <f>'1.melléklet'!D66</f>
        <v>0</v>
      </c>
      <c r="E28" s="94">
        <f>'1.melléklet'!E66</f>
        <v>4699</v>
      </c>
      <c r="F28" s="94">
        <f>'1.melléklet'!F66</f>
        <v>29699</v>
      </c>
      <c r="G28" s="63"/>
    </row>
    <row r="29" spans="1:252" x14ac:dyDescent="0.3">
      <c r="A29" s="86"/>
      <c r="B29" s="82" t="s">
        <v>125</v>
      </c>
      <c r="C29" s="94">
        <f>'1.melléklet'!C67</f>
        <v>0</v>
      </c>
      <c r="D29" s="94">
        <f>'1.melléklet'!D67</f>
        <v>0</v>
      </c>
      <c r="E29" s="94">
        <f>'1.melléklet'!E67</f>
        <v>0</v>
      </c>
      <c r="F29" s="94">
        <f>'1.melléklet'!F67</f>
        <v>0</v>
      </c>
      <c r="G29" s="63"/>
    </row>
    <row r="30" spans="1:252" x14ac:dyDescent="0.3">
      <c r="A30" s="86"/>
      <c r="B30" s="95" t="s">
        <v>107</v>
      </c>
      <c r="C30" s="94">
        <f>'1.melléklet'!C68</f>
        <v>0</v>
      </c>
      <c r="D30" s="94">
        <f>'1.melléklet'!D68</f>
        <v>0</v>
      </c>
      <c r="E30" s="94">
        <f>'1.melléklet'!E68</f>
        <v>0</v>
      </c>
      <c r="F30" s="94">
        <f>'1.melléklet'!F68</f>
        <v>0</v>
      </c>
      <c r="G30" s="63"/>
    </row>
    <row r="31" spans="1:252" x14ac:dyDescent="0.3">
      <c r="A31" s="86"/>
      <c r="B31" s="95" t="s">
        <v>108</v>
      </c>
      <c r="C31" s="94">
        <f>'1.melléklet'!C69</f>
        <v>0</v>
      </c>
      <c r="D31" s="94">
        <f>'1.melléklet'!D69</f>
        <v>0</v>
      </c>
      <c r="E31" s="94">
        <f>'1.melléklet'!E69</f>
        <v>0</v>
      </c>
      <c r="F31" s="94">
        <f>'1.melléklet'!F69</f>
        <v>0</v>
      </c>
      <c r="G31" s="63"/>
    </row>
    <row r="32" spans="1:252" x14ac:dyDescent="0.3">
      <c r="A32" s="86"/>
      <c r="B32" s="82" t="s">
        <v>17</v>
      </c>
      <c r="C32" s="94">
        <f>'1.melléklet'!C70</f>
        <v>20000</v>
      </c>
      <c r="D32" s="94">
        <f>'1.melléklet'!D70</f>
        <v>0</v>
      </c>
      <c r="E32" s="94">
        <f>'1.melléklet'!E70</f>
        <v>0</v>
      </c>
      <c r="F32" s="94">
        <f>'1.melléklet'!F70</f>
        <v>20000</v>
      </c>
      <c r="G32" s="63"/>
    </row>
    <row r="33" spans="1:7" ht="19.5" x14ac:dyDescent="0.3">
      <c r="A33" s="84"/>
      <c r="B33" s="98"/>
      <c r="C33" s="94">
        <f>'10. melléklet Isaszegi Héts'!C73+'11.  melléklet Isaszegi Bóbi'!C73+'12. mell. Isaszegi Humánszol'!C73+'13.  mellékletMűvelődési ház'!C73+'14. melléklet Könyvtár'!C73+'15.melléklet IVÜSZ'!C73+'17. melléklet'!C78+'18. melléklet'!C73</f>
        <v>0</v>
      </c>
      <c r="D33" s="94">
        <f>'10. melléklet Isaszegi Héts'!D73+'11.  melléklet Isaszegi Bóbi'!D73+'12. mell. Isaszegi Humánszol'!D73+'13.  mellékletMűvelődési ház'!D73+'14. melléklet Könyvtár'!D73+'15.melléklet IVÜSZ'!D73+'17. melléklet'!D78+'18. melléklet'!D73</f>
        <v>0</v>
      </c>
      <c r="E33" s="94">
        <f>'10. melléklet Isaszegi Héts'!E73+'11.  melléklet Isaszegi Bóbi'!E73+'12. mell. Isaszegi Humánszol'!E73+'13.  mellékletMűvelődési ház'!E73+'14. melléklet Könyvtár'!E73+'15.melléklet IVÜSZ'!E73+'17. melléklet'!E78+'18. melléklet'!E73</f>
        <v>0</v>
      </c>
      <c r="F33" s="94">
        <f>'10. melléklet Isaszegi Héts'!F73+'11.  melléklet Isaszegi Bóbi'!F73+'12. mell. Isaszegi Humánszol'!F73+'13.  mellékletMűvelődési ház'!F73+'14. melléklet Könyvtár'!F73+'15.melléklet IVÜSZ'!F73+'17. melléklet'!F78+'18. melléklet'!F73</f>
        <v>0</v>
      </c>
      <c r="G33" s="63"/>
    </row>
    <row r="34" spans="1:7" x14ac:dyDescent="0.3">
      <c r="A34" s="78" t="s">
        <v>47</v>
      </c>
      <c r="B34" s="78" t="s">
        <v>13</v>
      </c>
      <c r="C34" s="109">
        <f>SUM(C35:C36)</f>
        <v>1189</v>
      </c>
      <c r="D34" s="109">
        <f>SUM(D35:D36)</f>
        <v>0</v>
      </c>
      <c r="E34" s="109">
        <f>SUM(E35:E36)</f>
        <v>0</v>
      </c>
      <c r="F34" s="109">
        <f>SUM(F35:F36)</f>
        <v>1189</v>
      </c>
      <c r="G34" s="63"/>
    </row>
    <row r="35" spans="1:7" x14ac:dyDescent="0.3">
      <c r="A35" s="92"/>
      <c r="B35" s="93" t="s">
        <v>126</v>
      </c>
      <c r="C35" s="94">
        <v>1189</v>
      </c>
      <c r="D35" s="94"/>
      <c r="E35" s="94"/>
      <c r="F35" s="94">
        <f>C35+D35+E35</f>
        <v>1189</v>
      </c>
      <c r="G35" s="63"/>
    </row>
    <row r="36" spans="1:7" x14ac:dyDescent="0.3">
      <c r="A36" s="86"/>
      <c r="B36" s="93"/>
      <c r="C36" s="94"/>
      <c r="D36" s="94"/>
      <c r="E36" s="94"/>
      <c r="F36" s="94"/>
      <c r="G36" s="63"/>
    </row>
    <row r="37" spans="1:7" x14ac:dyDescent="0.3">
      <c r="A37" s="100"/>
      <c r="B37" s="101" t="s">
        <v>119</v>
      </c>
      <c r="C37" s="99">
        <f>C24+C34</f>
        <v>393126</v>
      </c>
      <c r="D37" s="99">
        <f>D24+D34</f>
        <v>3357</v>
      </c>
      <c r="E37" s="99">
        <f>E24+E34</f>
        <v>62044</v>
      </c>
      <c r="F37" s="99">
        <f>F24+F34</f>
        <v>458527</v>
      </c>
      <c r="G37" s="63"/>
    </row>
    <row r="38" spans="1:7" x14ac:dyDescent="0.3">
      <c r="A38" s="102"/>
      <c r="B38" s="102"/>
      <c r="C38" s="94">
        <f>'10. melléklet Isaszegi Héts'!C78+'11.  melléklet Isaszegi Bóbi'!C78+'12. mell. Isaszegi Humánszol'!C78+'13.  mellékletMűvelődési ház'!C78+'14. melléklet Könyvtár'!C78+'15.melléklet IVÜSZ'!C78+'17. melléklet'!C83+'18. melléklet'!C78</f>
        <v>0</v>
      </c>
      <c r="D38" s="2"/>
      <c r="E38" s="2"/>
      <c r="F38" s="2"/>
      <c r="G38" s="63"/>
    </row>
    <row r="39" spans="1:7" x14ac:dyDescent="0.3">
      <c r="A39" s="104"/>
      <c r="B39" s="105" t="s">
        <v>113</v>
      </c>
      <c r="C39" s="94"/>
      <c r="D39" s="2"/>
      <c r="E39" s="2"/>
      <c r="F39" s="2"/>
      <c r="G39" s="63"/>
    </row>
    <row r="40" spans="1:7" x14ac:dyDescent="0.3">
      <c r="A40" s="104"/>
      <c r="B40" s="105" t="s">
        <v>114</v>
      </c>
      <c r="C40" s="94">
        <f>'10. melléklet Isaszegi Héts'!C80+'11.  melléklet Isaszegi Bóbi'!C80+'12. mell. Isaszegi Humánszol'!C80+'13.  mellékletMűvelődési ház'!C80+'14. melléklet Könyvtár'!C80+'15.melléklet IVÜSZ'!C80+'17. melléklet'!C85+'18. melléklet'!C80</f>
        <v>0</v>
      </c>
      <c r="D40" s="2"/>
      <c r="E40" s="2"/>
      <c r="F40" s="2"/>
      <c r="G40" s="63"/>
    </row>
    <row r="41" spans="1:7" x14ac:dyDescent="0.3">
      <c r="B41" s="1" t="s">
        <v>127</v>
      </c>
      <c r="C41" s="60">
        <f>C18-C37</f>
        <v>3357</v>
      </c>
      <c r="D41" s="60">
        <f>D18-D37</f>
        <v>0</v>
      </c>
      <c r="E41" s="60">
        <f>E18-E37</f>
        <v>0</v>
      </c>
      <c r="F41" s="60">
        <f>F18-F37</f>
        <v>3357</v>
      </c>
      <c r="G41" s="63"/>
    </row>
  </sheetData>
  <sheetProtection selectLockedCells="1" selectUnlockedCells="1"/>
  <mergeCells count="4">
    <mergeCell ref="B1:C1"/>
    <mergeCell ref="B2:C2"/>
    <mergeCell ref="C4:F4"/>
    <mergeCell ref="C22:F2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5" firstPageNumber="0" orientation="portrait" horizontalDpi="300" verticalDpi="300" r:id="rId1"/>
  <headerFooter alignWithMargins="0">
    <oddHeader xml:space="preserve">&amp;R 1-B  melléklet a…. / 2021. (VII.8.)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view="pageBreakPreview" topLeftCell="A27" zoomScale="50" zoomScaleNormal="52" zoomScaleSheetLayoutView="50" workbookViewId="0">
      <selection activeCell="F53" sqref="F53"/>
    </sheetView>
  </sheetViews>
  <sheetFormatPr defaultColWidth="9" defaultRowHeight="18.75" x14ac:dyDescent="0.3"/>
  <cols>
    <col min="1" max="1" width="5.28515625" style="1" customWidth="1"/>
    <col min="2" max="2" width="93.7109375" style="1" customWidth="1"/>
    <col min="3" max="3" width="14.85546875" style="1" customWidth="1"/>
    <col min="4" max="4" width="5.28515625" style="1" customWidth="1"/>
    <col min="5" max="5" width="93.7109375" style="1" customWidth="1"/>
    <col min="6" max="6" width="15.5703125" style="1" customWidth="1"/>
    <col min="7" max="16384" width="9" style="1"/>
  </cols>
  <sheetData>
    <row r="1" spans="1:6" x14ac:dyDescent="0.3">
      <c r="A1" s="420" t="s">
        <v>294</v>
      </c>
      <c r="B1" s="420"/>
      <c r="C1" s="420"/>
      <c r="D1" s="420"/>
      <c r="E1" s="420"/>
      <c r="F1" s="420"/>
    </row>
    <row r="3" spans="1:6" x14ac:dyDescent="0.3">
      <c r="A3" s="420" t="s">
        <v>128</v>
      </c>
      <c r="B3" s="420"/>
      <c r="C3" s="420"/>
      <c r="D3" s="420"/>
      <c r="E3" s="420"/>
      <c r="F3" s="420"/>
    </row>
    <row r="4" spans="1:6" x14ac:dyDescent="0.3">
      <c r="A4" s="421" t="s">
        <v>129</v>
      </c>
      <c r="B4" s="421"/>
      <c r="C4" s="421"/>
      <c r="D4" s="421"/>
      <c r="E4" s="421"/>
      <c r="F4" s="421"/>
    </row>
    <row r="5" spans="1:6" ht="19.7" customHeight="1" x14ac:dyDescent="0.3">
      <c r="B5" s="110" t="s">
        <v>130</v>
      </c>
      <c r="C5" s="43" t="s">
        <v>131</v>
      </c>
      <c r="D5" s="422" t="s">
        <v>132</v>
      </c>
      <c r="E5" s="422"/>
      <c r="F5" s="43" t="s">
        <v>131</v>
      </c>
    </row>
    <row r="6" spans="1:6" ht="23.85" customHeight="1" x14ac:dyDescent="0.3">
      <c r="A6" s="68" t="s">
        <v>39</v>
      </c>
      <c r="B6" s="69" t="s">
        <v>40</v>
      </c>
      <c r="C6" s="70">
        <f>C7+C8+C9+C10+C11+C12</f>
        <v>707740</v>
      </c>
      <c r="D6" s="78" t="s">
        <v>39</v>
      </c>
      <c r="E6" s="111" t="s">
        <v>91</v>
      </c>
      <c r="F6" s="70">
        <f>F7+F8+F9+F12+F13</f>
        <v>1269714</v>
      </c>
    </row>
    <row r="7" spans="1:6" ht="19.5" x14ac:dyDescent="0.3">
      <c r="A7" s="71"/>
      <c r="B7" s="25" t="s">
        <v>41</v>
      </c>
      <c r="C7" s="74">
        <f>'1_A melléklet'!F7</f>
        <v>246600</v>
      </c>
      <c r="D7" s="92"/>
      <c r="E7" s="112" t="s">
        <v>92</v>
      </c>
      <c r="F7" s="74">
        <f>'1_A melléklet'!F41</f>
        <v>612513</v>
      </c>
    </row>
    <row r="8" spans="1:6" x14ac:dyDescent="0.3">
      <c r="A8" s="76"/>
      <c r="B8" s="25" t="s">
        <v>42</v>
      </c>
      <c r="C8" s="74">
        <f>'1_A melléklet'!F8</f>
        <v>242002</v>
      </c>
      <c r="D8" s="86"/>
      <c r="E8" s="22" t="s">
        <v>93</v>
      </c>
      <c r="F8" s="74">
        <f>'1_A melléklet'!F42</f>
        <v>96627</v>
      </c>
    </row>
    <row r="9" spans="1:6" x14ac:dyDescent="0.3">
      <c r="A9" s="76"/>
      <c r="B9" s="72" t="s">
        <v>43</v>
      </c>
      <c r="C9" s="74">
        <f>'1_A melléklet'!F9</f>
        <v>193025</v>
      </c>
      <c r="D9" s="86"/>
      <c r="E9" s="22" t="s">
        <v>94</v>
      </c>
      <c r="F9" s="74">
        <f>'1_A melléklet'!F43</f>
        <v>447121</v>
      </c>
    </row>
    <row r="10" spans="1:6" ht="37.5" x14ac:dyDescent="0.3">
      <c r="A10" s="76"/>
      <c r="B10" s="25" t="s">
        <v>44</v>
      </c>
      <c r="C10" s="74">
        <f>'1_A melléklet'!F10</f>
        <v>25612</v>
      </c>
      <c r="D10" s="86"/>
      <c r="E10" s="22" t="s">
        <v>95</v>
      </c>
      <c r="F10" s="74">
        <f>'1_A melléklet'!F44</f>
        <v>0</v>
      </c>
    </row>
    <row r="11" spans="1:6" ht="18" customHeight="1" x14ac:dyDescent="0.3">
      <c r="A11" s="76"/>
      <c r="B11" s="25" t="s">
        <v>45</v>
      </c>
      <c r="C11" s="74">
        <f>'1_A melléklet'!F11</f>
        <v>501</v>
      </c>
      <c r="D11" s="86"/>
      <c r="E11" s="22" t="s">
        <v>96</v>
      </c>
      <c r="F11" s="74">
        <f>'1_A melléklet'!F45</f>
        <v>0</v>
      </c>
    </row>
    <row r="12" spans="1:6" x14ac:dyDescent="0.3">
      <c r="A12" s="76"/>
      <c r="B12" s="25" t="s">
        <v>46</v>
      </c>
      <c r="C12" s="74">
        <f>'1_A melléklet'!F12</f>
        <v>0</v>
      </c>
      <c r="D12" s="86"/>
      <c r="E12" s="22" t="s">
        <v>97</v>
      </c>
      <c r="F12" s="74">
        <f>'1_A melléklet'!F46</f>
        <v>31940</v>
      </c>
    </row>
    <row r="13" spans="1:6" ht="28.5" customHeight="1" x14ac:dyDescent="0.3">
      <c r="A13" s="77" t="s">
        <v>47</v>
      </c>
      <c r="B13" s="69" t="s">
        <v>48</v>
      </c>
      <c r="C13" s="70">
        <f>C14+C15+C16+C17</f>
        <v>95226</v>
      </c>
      <c r="D13" s="86"/>
      <c r="E13" s="22" t="s">
        <v>12</v>
      </c>
      <c r="F13" s="74">
        <f>'1_A melléklet'!F47</f>
        <v>81513</v>
      </c>
    </row>
    <row r="14" spans="1:6" ht="19.5" x14ac:dyDescent="0.3">
      <c r="A14" s="71"/>
      <c r="B14" s="25" t="s">
        <v>49</v>
      </c>
      <c r="C14" s="74">
        <f>'1_A melléklet'!F14</f>
        <v>2160</v>
      </c>
      <c r="D14" s="86"/>
      <c r="E14" s="22" t="s">
        <v>98</v>
      </c>
      <c r="F14" s="74">
        <f>'1_A melléklet'!F48</f>
        <v>68260</v>
      </c>
    </row>
    <row r="15" spans="1:6" x14ac:dyDescent="0.3">
      <c r="A15" s="76"/>
      <c r="B15" s="25" t="s">
        <v>133</v>
      </c>
      <c r="C15" s="74">
        <f>'1_A melléklet'!F15</f>
        <v>0</v>
      </c>
      <c r="D15" s="86"/>
      <c r="E15" s="22" t="s">
        <v>99</v>
      </c>
      <c r="F15" s="74">
        <f>'1_A melléklet'!F49</f>
        <v>0</v>
      </c>
    </row>
    <row r="16" spans="1:6" x14ac:dyDescent="0.3">
      <c r="A16" s="76"/>
      <c r="B16" s="25" t="s">
        <v>309</v>
      </c>
      <c r="C16" s="74">
        <f>'1_A melléklet'!F16</f>
        <v>90208</v>
      </c>
      <c r="D16" s="86"/>
      <c r="E16" s="22" t="s">
        <v>100</v>
      </c>
      <c r="F16" s="74">
        <f>'1_A melléklet'!F50</f>
        <v>13253</v>
      </c>
    </row>
    <row r="17" spans="1:6" ht="37.5" x14ac:dyDescent="0.3">
      <c r="A17" s="76"/>
      <c r="B17" s="25" t="s">
        <v>52</v>
      </c>
      <c r="C17" s="74">
        <f>'1_A melléklet'!F17</f>
        <v>2858</v>
      </c>
      <c r="D17" s="78" t="s">
        <v>47</v>
      </c>
      <c r="E17" s="111" t="s">
        <v>13</v>
      </c>
      <c r="F17" s="70">
        <f>F18</f>
        <v>27793</v>
      </c>
    </row>
    <row r="18" spans="1:6" x14ac:dyDescent="0.3">
      <c r="A18" s="77" t="s">
        <v>53</v>
      </c>
      <c r="B18" s="78" t="s">
        <v>57</v>
      </c>
      <c r="C18" s="70">
        <f>C19+C20+C21+C22</f>
        <v>154485</v>
      </c>
      <c r="D18" s="92"/>
      <c r="E18" s="22" t="s">
        <v>118</v>
      </c>
      <c r="F18" s="74">
        <f>'1_A melléklet'!C53</f>
        <v>27793</v>
      </c>
    </row>
    <row r="19" spans="1:6" x14ac:dyDescent="0.3">
      <c r="A19" s="79"/>
      <c r="B19" s="72" t="s">
        <v>58</v>
      </c>
      <c r="C19" s="74">
        <f>'1_A melléklet'!F19</f>
        <v>148985</v>
      </c>
      <c r="D19" s="86"/>
      <c r="E19" s="112"/>
      <c r="F19" s="74">
        <f>'1_A melléklet'!C54</f>
        <v>0</v>
      </c>
    </row>
    <row r="20" spans="1:6" x14ac:dyDescent="0.3">
      <c r="A20" s="81"/>
      <c r="B20" s="22" t="s">
        <v>59</v>
      </c>
      <c r="C20" s="74">
        <f>'1_A melléklet'!F20</f>
        <v>0</v>
      </c>
      <c r="D20" s="2"/>
      <c r="E20" s="2"/>
      <c r="F20" s="2"/>
    </row>
    <row r="21" spans="1:6" x14ac:dyDescent="0.3">
      <c r="A21" s="79"/>
      <c r="B21" s="22" t="s">
        <v>60</v>
      </c>
      <c r="C21" s="74">
        <f>'1_A melléklet'!F21</f>
        <v>3000</v>
      </c>
      <c r="D21" s="2"/>
      <c r="E21" s="2"/>
      <c r="F21" s="2"/>
    </row>
    <row r="22" spans="1:6" ht="56.25" x14ac:dyDescent="0.3">
      <c r="A22" s="71"/>
      <c r="B22" s="22" t="s">
        <v>61</v>
      </c>
      <c r="C22" s="74">
        <f>'1_A melléklet'!F22</f>
        <v>2500</v>
      </c>
      <c r="D22" s="2"/>
      <c r="E22" s="2"/>
      <c r="F22" s="2"/>
    </row>
    <row r="23" spans="1:6" ht="19.350000000000001" customHeight="1" x14ac:dyDescent="0.3">
      <c r="A23" s="77" t="s">
        <v>56</v>
      </c>
      <c r="B23" s="83" t="s">
        <v>63</v>
      </c>
      <c r="C23" s="70">
        <f>C24+C25+C26+C27+C28</f>
        <v>95632</v>
      </c>
      <c r="D23" s="100"/>
      <c r="E23" s="2"/>
      <c r="F23" s="2"/>
    </row>
    <row r="24" spans="1:6" ht="37.5" x14ac:dyDescent="0.3">
      <c r="A24" s="79"/>
      <c r="B24" s="22" t="s">
        <v>64</v>
      </c>
      <c r="C24" s="74">
        <f>'1_A melléklet'!C24</f>
        <v>95632</v>
      </c>
      <c r="D24" s="2"/>
      <c r="E24" s="2"/>
      <c r="F24" s="113"/>
    </row>
    <row r="25" spans="1:6" ht="26.25" customHeight="1" x14ac:dyDescent="0.3">
      <c r="A25" s="79"/>
      <c r="B25" s="22" t="s">
        <v>65</v>
      </c>
      <c r="C25" s="74">
        <f>'1_A melléklet'!C25</f>
        <v>0</v>
      </c>
      <c r="D25" s="2"/>
      <c r="E25" s="2"/>
      <c r="F25" s="113"/>
    </row>
    <row r="26" spans="1:6" ht="23.85" customHeight="1" x14ac:dyDescent="0.3">
      <c r="A26" s="79"/>
      <c r="B26" s="22" t="s">
        <v>66</v>
      </c>
      <c r="C26" s="74">
        <f>'1_A melléklet'!C26</f>
        <v>0</v>
      </c>
      <c r="D26" s="2"/>
      <c r="E26" s="2"/>
      <c r="F26" s="113"/>
    </row>
    <row r="27" spans="1:6" x14ac:dyDescent="0.3">
      <c r="A27" s="79"/>
      <c r="B27" s="22" t="s">
        <v>67</v>
      </c>
      <c r="C27" s="74">
        <f>'1_A melléklet'!C27</f>
        <v>0</v>
      </c>
      <c r="D27" s="2"/>
      <c r="E27" s="2"/>
      <c r="F27" s="113"/>
    </row>
    <row r="28" spans="1:6" x14ac:dyDescent="0.3">
      <c r="A28" s="79"/>
      <c r="B28" s="22" t="s">
        <v>68</v>
      </c>
      <c r="C28" s="74">
        <f>'1_A melléklet'!C28</f>
        <v>0</v>
      </c>
      <c r="D28" s="2"/>
      <c r="E28" s="2"/>
      <c r="F28" s="113"/>
    </row>
    <row r="29" spans="1:6" x14ac:dyDescent="0.3">
      <c r="A29" s="85" t="s">
        <v>62</v>
      </c>
      <c r="B29" s="111" t="s">
        <v>73</v>
      </c>
      <c r="C29" s="70">
        <f>'1.melléklet'!F34</f>
        <v>2288</v>
      </c>
      <c r="D29" s="2"/>
      <c r="E29" s="2"/>
      <c r="F29" s="113"/>
    </row>
    <row r="30" spans="1:6" x14ac:dyDescent="0.3">
      <c r="A30" s="86"/>
      <c r="B30" s="114" t="s">
        <v>116</v>
      </c>
      <c r="C30" s="75">
        <f>C6+C13+C18+C23+C29</f>
        <v>1055371</v>
      </c>
      <c r="D30" s="2"/>
      <c r="E30" s="2"/>
      <c r="F30" s="113"/>
    </row>
    <row r="31" spans="1:6" x14ac:dyDescent="0.3">
      <c r="A31" s="85" t="s">
        <v>69</v>
      </c>
      <c r="B31" s="78" t="s">
        <v>118</v>
      </c>
      <c r="C31" s="70">
        <f>'1_A melléklet'!C31</f>
        <v>41359</v>
      </c>
      <c r="D31" s="65"/>
      <c r="E31" s="31"/>
      <c r="F31" s="115"/>
    </row>
    <row r="32" spans="1:6" ht="37.5" x14ac:dyDescent="0.3">
      <c r="A32" s="85" t="s">
        <v>72</v>
      </c>
      <c r="B32" s="111" t="s">
        <v>83</v>
      </c>
      <c r="C32" s="70">
        <f>'1_A melléklet'!F32</f>
        <v>200777</v>
      </c>
      <c r="D32" s="65"/>
      <c r="E32" s="31"/>
      <c r="F32" s="115"/>
    </row>
    <row r="33" spans="1:6" x14ac:dyDescent="0.3">
      <c r="A33" s="86"/>
      <c r="B33" s="114" t="s">
        <v>117</v>
      </c>
      <c r="C33" s="75">
        <f>C31+C32</f>
        <v>242136</v>
      </c>
      <c r="D33" s="65"/>
      <c r="E33" s="31"/>
      <c r="F33" s="115"/>
    </row>
    <row r="34" spans="1:6" ht="30.75" customHeight="1" x14ac:dyDescent="0.3">
      <c r="A34" s="86"/>
      <c r="B34" s="26" t="s">
        <v>89</v>
      </c>
      <c r="C34" s="75">
        <f>C30+C33</f>
        <v>1297507</v>
      </c>
      <c r="D34" s="65"/>
      <c r="E34" s="26" t="s">
        <v>119</v>
      </c>
      <c r="F34" s="75">
        <f>F6+F17</f>
        <v>1297507</v>
      </c>
    </row>
    <row r="35" spans="1:6" x14ac:dyDescent="0.3">
      <c r="A35" s="116"/>
      <c r="B35" s="31"/>
      <c r="C35" s="115"/>
      <c r="D35" s="65"/>
      <c r="E35" s="31"/>
      <c r="F35" s="31"/>
    </row>
    <row r="36" spans="1:6" x14ac:dyDescent="0.3">
      <c r="A36" s="116"/>
      <c r="B36" s="117"/>
      <c r="C36" s="90"/>
      <c r="D36" s="116"/>
      <c r="E36" s="117"/>
      <c r="F36" s="118">
        <f>C34-F34</f>
        <v>0</v>
      </c>
    </row>
    <row r="37" spans="1:6" ht="32.85" customHeight="1" x14ac:dyDescent="0.3">
      <c r="A37" s="420" t="s">
        <v>134</v>
      </c>
      <c r="B37" s="420"/>
      <c r="C37" s="420"/>
      <c r="D37" s="420"/>
      <c r="E37" s="420"/>
      <c r="F37" s="420"/>
    </row>
    <row r="38" spans="1:6" x14ac:dyDescent="0.3">
      <c r="A38" s="110"/>
      <c r="B38" s="31" t="s">
        <v>34</v>
      </c>
      <c r="C38" s="43" t="s">
        <v>131</v>
      </c>
      <c r="D38" s="43"/>
      <c r="E38" s="31" t="s">
        <v>90</v>
      </c>
      <c r="F38" s="119" t="s">
        <v>131</v>
      </c>
    </row>
    <row r="39" spans="1:6" x14ac:dyDescent="0.3">
      <c r="A39" s="120" t="s">
        <v>39</v>
      </c>
      <c r="B39" s="78" t="s">
        <v>57</v>
      </c>
      <c r="C39" s="121">
        <f>'1_B_MELLÉKLET'!F6+'1_B_MELLÉKLET'!F10</f>
        <v>119044</v>
      </c>
      <c r="D39" s="78" t="s">
        <v>39</v>
      </c>
      <c r="E39" s="122" t="s">
        <v>101</v>
      </c>
      <c r="F39" s="70">
        <f>F40+F43+F44+F47</f>
        <v>457338</v>
      </c>
    </row>
    <row r="40" spans="1:6" x14ac:dyDescent="0.3">
      <c r="A40" s="123"/>
      <c r="B40" s="82" t="s">
        <v>362</v>
      </c>
      <c r="C40" s="33">
        <f>'1_B_MELLÉKLET'!F7+'1_B_MELLÉKLET'!F10</f>
        <v>119044</v>
      </c>
      <c r="D40" s="92"/>
      <c r="E40" s="93" t="s">
        <v>102</v>
      </c>
      <c r="F40" s="74">
        <f>'1_B_MELLÉKLET'!F25</f>
        <v>407639</v>
      </c>
    </row>
    <row r="41" spans="1:6" ht="37.5" x14ac:dyDescent="0.3">
      <c r="A41" s="120" t="s">
        <v>47</v>
      </c>
      <c r="B41" s="111" t="s">
        <v>70</v>
      </c>
      <c r="C41" s="70">
        <f>C42+C43</f>
        <v>64930</v>
      </c>
      <c r="D41" s="92"/>
      <c r="E41" s="124" t="s">
        <v>103</v>
      </c>
      <c r="F41" s="74">
        <f>'1_B_MELLÉKLET'!C26</f>
        <v>0</v>
      </c>
    </row>
    <row r="42" spans="1:6" ht="68.45" customHeight="1" x14ac:dyDescent="0.3">
      <c r="A42" s="125"/>
      <c r="B42" s="22" t="s">
        <v>71</v>
      </c>
      <c r="C42" s="74">
        <f>'1_B_MELLÉKLET'!C9</f>
        <v>64930</v>
      </c>
      <c r="D42" s="92"/>
      <c r="E42" s="124" t="s">
        <v>104</v>
      </c>
      <c r="F42" s="33">
        <f>'1_B_MELLÉKLET'!C27</f>
        <v>0</v>
      </c>
    </row>
    <row r="43" spans="1:6" ht="26.25" customHeight="1" x14ac:dyDescent="0.3">
      <c r="A43" s="125"/>
      <c r="B43" s="22" t="s">
        <v>135</v>
      </c>
      <c r="C43" s="33">
        <f>'1_B_MELLÉKLET'!C10</f>
        <v>0</v>
      </c>
      <c r="D43" s="86"/>
      <c r="E43" s="124" t="s">
        <v>105</v>
      </c>
      <c r="F43" s="74">
        <f>'1_B_MELLÉKLET'!F28</f>
        <v>29699</v>
      </c>
    </row>
    <row r="44" spans="1:6" ht="26.25" customHeight="1" x14ac:dyDescent="0.3">
      <c r="A44" s="126" t="s">
        <v>53</v>
      </c>
      <c r="B44" s="111" t="s">
        <v>76</v>
      </c>
      <c r="C44" s="70">
        <f>C45+C46</f>
        <v>76816</v>
      </c>
      <c r="D44" s="86"/>
      <c r="E44" s="124" t="s">
        <v>125</v>
      </c>
      <c r="F44" s="74">
        <f>'1_B_MELLÉKLET'!C29</f>
        <v>0</v>
      </c>
    </row>
    <row r="45" spans="1:6" ht="39.950000000000003" customHeight="1" x14ac:dyDescent="0.3">
      <c r="A45" s="123"/>
      <c r="B45" s="22" t="s">
        <v>122</v>
      </c>
      <c r="C45" s="33">
        <f>'1_B_MELLÉKLET'!F12</f>
        <v>1013</v>
      </c>
      <c r="D45" s="86"/>
      <c r="E45" s="124" t="s">
        <v>107</v>
      </c>
      <c r="F45" s="33">
        <f>'1_B_MELLÉKLET'!C30</f>
        <v>0</v>
      </c>
    </row>
    <row r="46" spans="1:6" ht="43.9" customHeight="1" x14ac:dyDescent="0.3">
      <c r="A46" s="123"/>
      <c r="B46" s="22" t="s">
        <v>78</v>
      </c>
      <c r="C46" s="74">
        <f>'1_B_MELLÉKLET'!F13</f>
        <v>75803</v>
      </c>
      <c r="D46" s="86"/>
      <c r="E46" s="124" t="s">
        <v>108</v>
      </c>
      <c r="F46" s="33">
        <f>'1_B_MELLÉKLET'!C31</f>
        <v>0</v>
      </c>
    </row>
    <row r="47" spans="1:6" ht="50.45" customHeight="1" x14ac:dyDescent="0.3">
      <c r="A47" s="120" t="s">
        <v>56</v>
      </c>
      <c r="B47" s="111" t="s">
        <v>123</v>
      </c>
      <c r="C47" s="70">
        <f>C39+C41+C44</f>
        <v>260790</v>
      </c>
      <c r="D47" s="86"/>
      <c r="E47" s="124" t="s">
        <v>17</v>
      </c>
      <c r="F47" s="74">
        <f>'1_B_MELLÉKLET'!F32</f>
        <v>20000</v>
      </c>
    </row>
    <row r="48" spans="1:6" ht="37.5" x14ac:dyDescent="0.3">
      <c r="A48" s="120" t="s">
        <v>62</v>
      </c>
      <c r="B48" s="78" t="s">
        <v>329</v>
      </c>
      <c r="C48" s="127">
        <f>'1_B_MELLÉKLET'!C15</f>
        <v>40608</v>
      </c>
      <c r="D48" s="78" t="s">
        <v>47</v>
      </c>
      <c r="E48" s="122" t="s">
        <v>13</v>
      </c>
      <c r="F48" s="127">
        <f>'1_B_MELLÉKLET'!C34</f>
        <v>1189</v>
      </c>
    </row>
    <row r="49" spans="1:36" x14ac:dyDescent="0.3">
      <c r="A49" s="120" t="s">
        <v>69</v>
      </c>
      <c r="B49" s="111" t="s">
        <v>85</v>
      </c>
      <c r="C49" s="70">
        <f>'1_B_MELLÉKLET'!F16</f>
        <v>160486</v>
      </c>
      <c r="D49" s="2"/>
      <c r="E49" s="124" t="s">
        <v>136</v>
      </c>
      <c r="F49" s="33">
        <f>'1_B_MELLÉKLET'!F35</f>
        <v>1189</v>
      </c>
    </row>
    <row r="50" spans="1:36" ht="66.95" customHeight="1" x14ac:dyDescent="0.3">
      <c r="A50" s="125"/>
      <c r="B50" s="114" t="s">
        <v>363</v>
      </c>
      <c r="C50" s="75">
        <f>C49</f>
        <v>160486</v>
      </c>
      <c r="D50" s="2"/>
      <c r="E50" s="124"/>
      <c r="F50" s="33">
        <f>'1_B_MELLÉKLET'!C36</f>
        <v>0</v>
      </c>
    </row>
    <row r="51" spans="1:36" s="2" customFormat="1" ht="51.6" customHeight="1" x14ac:dyDescent="0.3">
      <c r="A51" s="65"/>
      <c r="B51" s="26" t="s">
        <v>89</v>
      </c>
      <c r="C51" s="75">
        <f>C39+C41+C44+C48+C49</f>
        <v>461884</v>
      </c>
      <c r="E51" s="128" t="s">
        <v>119</v>
      </c>
      <c r="F51" s="75">
        <f>'1_B_MELLÉKLET'!F37</f>
        <v>458527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2" customFormat="1" ht="21.95" customHeight="1" x14ac:dyDescent="0.3">
      <c r="A52" s="129"/>
      <c r="B52" s="129"/>
      <c r="C52" s="414">
        <f>C34+C51</f>
        <v>1759391</v>
      </c>
      <c r="D52" s="1"/>
      <c r="E52" s="130"/>
      <c r="F52" s="118">
        <f>F34+F51</f>
        <v>1756034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2" customFormat="1" x14ac:dyDescent="0.3">
      <c r="A53" s="129"/>
      <c r="B53" s="129"/>
      <c r="C53" s="129"/>
      <c r="D53" s="1"/>
      <c r="E53" s="13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2" customFormat="1" x14ac:dyDescent="0.3">
      <c r="A54" s="129"/>
      <c r="B54" s="129"/>
      <c r="C54" s="12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ageMargins left="0.74803149606299213" right="0.74803149606299213" top="0.98425196850393704" bottom="0.98425196850393704" header="0.51181102362204722" footer="0.51181102362204722"/>
  <pageSetup paperSize="9" scale="38" firstPageNumber="0" orientation="portrait" horizontalDpi="300" verticalDpi="300" r:id="rId1"/>
  <headerFooter alignWithMargins="0">
    <oddHeader xml:space="preserve">&amp;R2. melléklet a…. / 2021. (VII.8.)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50" zoomScaleNormal="52" zoomScaleSheetLayoutView="50" workbookViewId="0">
      <selection activeCell="F6" sqref="F6"/>
    </sheetView>
  </sheetViews>
  <sheetFormatPr defaultColWidth="8.42578125" defaultRowHeight="18.75" x14ac:dyDescent="0.3"/>
  <cols>
    <col min="1" max="1" width="9" style="131" customWidth="1"/>
    <col min="2" max="2" width="40.140625" style="131" customWidth="1"/>
    <col min="3" max="5" width="13.42578125" style="131" customWidth="1"/>
    <col min="6" max="6" width="14.5703125" style="131" customWidth="1"/>
    <col min="7" max="16384" width="8.42578125" style="131"/>
  </cols>
  <sheetData>
    <row r="1" spans="1:7" ht="33" customHeight="1" x14ac:dyDescent="0.3">
      <c r="A1" s="423" t="s">
        <v>137</v>
      </c>
      <c r="B1" s="423"/>
      <c r="C1" s="423"/>
      <c r="D1" s="423"/>
      <c r="E1" s="423"/>
      <c r="F1" s="423"/>
    </row>
    <row r="2" spans="1:7" ht="15.95" customHeight="1" x14ac:dyDescent="0.35">
      <c r="A2" s="132"/>
      <c r="B2" s="132"/>
      <c r="C2" s="424"/>
      <c r="D2" s="424"/>
      <c r="E2" s="424" t="s">
        <v>138</v>
      </c>
      <c r="F2" s="424"/>
      <c r="G2" s="133"/>
    </row>
    <row r="3" spans="1:7" ht="63" customHeight="1" x14ac:dyDescent="0.3">
      <c r="A3" s="425" t="s">
        <v>139</v>
      </c>
      <c r="B3" s="426" t="s">
        <v>140</v>
      </c>
      <c r="C3" s="427" t="s">
        <v>141</v>
      </c>
      <c r="D3" s="427"/>
      <c r="E3" s="427"/>
      <c r="F3" s="428" t="s">
        <v>142</v>
      </c>
    </row>
    <row r="4" spans="1:7" ht="56.25" x14ac:dyDescent="0.3">
      <c r="A4" s="425"/>
      <c r="B4" s="426"/>
      <c r="C4" s="135" t="s">
        <v>143</v>
      </c>
      <c r="D4" s="135" t="s">
        <v>305</v>
      </c>
      <c r="E4" s="135" t="s">
        <v>144</v>
      </c>
      <c r="F4" s="428"/>
    </row>
    <row r="5" spans="1:7" x14ac:dyDescent="0.3">
      <c r="A5" s="136"/>
      <c r="B5" s="137" t="s">
        <v>145</v>
      </c>
      <c r="C5" s="137" t="s">
        <v>146</v>
      </c>
      <c r="D5" s="137" t="s">
        <v>147</v>
      </c>
      <c r="E5" s="137" t="s">
        <v>148</v>
      </c>
      <c r="F5" s="138" t="s">
        <v>149</v>
      </c>
    </row>
    <row r="6" spans="1:7" ht="29.85" customHeight="1" x14ac:dyDescent="0.3">
      <c r="A6" s="139" t="s">
        <v>150</v>
      </c>
      <c r="B6" s="140" t="s">
        <v>151</v>
      </c>
      <c r="C6" s="141">
        <v>1189</v>
      </c>
      <c r="D6" s="141">
        <v>1073</v>
      </c>
      <c r="E6" s="141">
        <v>0</v>
      </c>
      <c r="F6" s="142">
        <f>SUM(C6:E6)</f>
        <v>2262</v>
      </c>
    </row>
    <row r="7" spans="1:7" x14ac:dyDescent="0.3">
      <c r="A7" s="143" t="s">
        <v>152</v>
      </c>
      <c r="B7" s="144"/>
      <c r="C7" s="145"/>
      <c r="D7" s="145"/>
      <c r="E7" s="145"/>
      <c r="F7" s="146"/>
    </row>
    <row r="8" spans="1:7" x14ac:dyDescent="0.3">
      <c r="A8" s="143" t="s">
        <v>153</v>
      </c>
      <c r="B8" s="144"/>
      <c r="C8" s="145"/>
      <c r="D8" s="145"/>
      <c r="E8" s="145"/>
      <c r="F8" s="146"/>
    </row>
    <row r="9" spans="1:7" x14ac:dyDescent="0.3">
      <c r="A9" s="143" t="s">
        <v>154</v>
      </c>
      <c r="B9" s="144"/>
      <c r="C9" s="145"/>
      <c r="D9" s="145"/>
      <c r="E9" s="145"/>
      <c r="F9" s="146"/>
    </row>
    <row r="10" spans="1:7" x14ac:dyDescent="0.3">
      <c r="A10" s="147" t="s">
        <v>155</v>
      </c>
      <c r="B10" s="148"/>
      <c r="C10" s="149"/>
      <c r="D10" s="149"/>
      <c r="E10" s="149"/>
      <c r="F10" s="146"/>
    </row>
    <row r="11" spans="1:7" s="154" customFormat="1" x14ac:dyDescent="0.3">
      <c r="A11" s="150" t="s">
        <v>156</v>
      </c>
      <c r="B11" s="151" t="s">
        <v>157</v>
      </c>
      <c r="C11" s="152">
        <f>SUM(C6:C10)</f>
        <v>1189</v>
      </c>
      <c r="D11" s="152">
        <f>SUM(D6:D10)</f>
        <v>1073</v>
      </c>
      <c r="E11" s="152">
        <f>SUM(E6:E10)</f>
        <v>0</v>
      </c>
      <c r="F11" s="153">
        <f>SUM(F6:F10)</f>
        <v>2262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ageMargins left="0.78740157480314965" right="0.78740157480314965" top="1.0629921259842521" bottom="0.9055118110236221" header="0.78740157480314965" footer="0.51181102362204722"/>
  <pageSetup paperSize="9" scale="57" firstPageNumber="0" orientation="portrait" horizontalDpi="300" verticalDpi="300" r:id="rId1"/>
  <headerFooter alignWithMargins="0">
    <oddHeader xml:space="preserve">&amp;R&amp;"Times New Roman,Normál"&amp;12 3.   melléklet a…. / 2021. (VII.8.) 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view="pageBreakPreview" zoomScale="50" zoomScaleNormal="52" zoomScaleSheetLayoutView="50" workbookViewId="0">
      <selection activeCell="J4" sqref="J4:K37"/>
    </sheetView>
  </sheetViews>
  <sheetFormatPr defaultColWidth="9" defaultRowHeight="18.75" x14ac:dyDescent="0.3"/>
  <cols>
    <col min="1" max="1" width="9.42578125" style="1" customWidth="1"/>
    <col min="2" max="2" width="77.7109375" style="1" customWidth="1"/>
    <col min="3" max="3" width="16.85546875" style="1" bestFit="1" customWidth="1"/>
    <col min="4" max="4" width="25.28515625" style="1" customWidth="1"/>
    <col min="5" max="5" width="23.7109375" style="1" customWidth="1"/>
    <col min="6" max="6" width="16.140625" style="1" bestFit="1" customWidth="1"/>
    <col min="7" max="7" width="24.7109375" style="1" customWidth="1"/>
    <col min="8" max="8" width="23.7109375" style="1" customWidth="1"/>
    <col min="9" max="9" width="21.7109375" style="1" customWidth="1"/>
    <col min="10" max="10" width="21.42578125" style="155" customWidth="1"/>
    <col min="11" max="11" width="20.5703125" style="155" customWidth="1"/>
    <col min="12" max="12" width="27.28515625" style="155" customWidth="1"/>
    <col min="13" max="13" width="16.7109375" style="1" customWidth="1"/>
    <col min="14" max="14" width="11.5703125" style="1" customWidth="1"/>
    <col min="15" max="15" width="14.42578125" style="1" customWidth="1"/>
    <col min="16" max="16" width="19.140625" style="1" customWidth="1"/>
    <col min="17" max="17" width="26.140625" style="1" customWidth="1"/>
    <col min="18" max="18" width="13.7109375" style="1" customWidth="1"/>
    <col min="19" max="19" width="13.28515625" style="1" customWidth="1"/>
    <col min="20" max="16384" width="9" style="1"/>
  </cols>
  <sheetData>
    <row r="1" spans="1:19" x14ac:dyDescent="0.3">
      <c r="A1" s="156" t="s">
        <v>295</v>
      </c>
      <c r="B1" s="157"/>
      <c r="C1" s="157"/>
      <c r="D1" s="155"/>
      <c r="E1" s="155"/>
      <c r="F1" s="158"/>
      <c r="G1" s="158"/>
      <c r="H1" s="158"/>
      <c r="I1" s="158"/>
    </row>
    <row r="2" spans="1:19" ht="93.75" x14ac:dyDescent="0.3">
      <c r="A2" s="159" t="s">
        <v>32</v>
      </c>
      <c r="B2" s="159" t="s">
        <v>158</v>
      </c>
      <c r="C2" s="160" t="s">
        <v>296</v>
      </c>
      <c r="D2" s="161" t="s">
        <v>36</v>
      </c>
      <c r="E2" s="161" t="s">
        <v>37</v>
      </c>
      <c r="F2" s="161" t="s">
        <v>38</v>
      </c>
      <c r="G2" s="161" t="s">
        <v>297</v>
      </c>
      <c r="H2" s="162" t="s">
        <v>298</v>
      </c>
      <c r="I2" s="162" t="s">
        <v>299</v>
      </c>
      <c r="J2" s="60"/>
      <c r="K2" s="60"/>
      <c r="L2" s="60"/>
      <c r="M2" s="60"/>
      <c r="N2" s="60"/>
      <c r="O2" s="60"/>
      <c r="P2" s="60"/>
    </row>
    <row r="3" spans="1:19" x14ac:dyDescent="0.3">
      <c r="A3" s="163" t="s">
        <v>39</v>
      </c>
      <c r="B3" s="164" t="s">
        <v>159</v>
      </c>
      <c r="C3" s="165"/>
      <c r="D3" s="165"/>
      <c r="E3" s="165"/>
      <c r="F3" s="159"/>
      <c r="G3" s="165"/>
      <c r="H3" s="165"/>
      <c r="I3" s="167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x14ac:dyDescent="0.3">
      <c r="A4" s="159"/>
      <c r="B4" s="399" t="s">
        <v>320</v>
      </c>
      <c r="C4" s="400">
        <v>20000</v>
      </c>
      <c r="D4" s="165"/>
      <c r="E4" s="165">
        <v>-20000</v>
      </c>
      <c r="F4" s="166">
        <f>SUM(C4:E4)</f>
        <v>0</v>
      </c>
      <c r="G4" s="167"/>
      <c r="H4" s="165"/>
      <c r="I4" s="165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x14ac:dyDescent="0.3">
      <c r="A5" s="159"/>
      <c r="B5" s="399" t="s">
        <v>321</v>
      </c>
      <c r="C5" s="400">
        <v>5000</v>
      </c>
      <c r="D5" s="165">
        <v>3048</v>
      </c>
      <c r="E5" s="165"/>
      <c r="F5" s="166">
        <f>SUM(C5:E5)</f>
        <v>8048</v>
      </c>
      <c r="G5" s="165"/>
      <c r="H5" s="166">
        <v>3048</v>
      </c>
      <c r="I5" s="165">
        <v>5000</v>
      </c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x14ac:dyDescent="0.3">
      <c r="A6" s="159"/>
      <c r="B6" s="399" t="s">
        <v>336</v>
      </c>
      <c r="C6" s="400"/>
      <c r="D6" s="165"/>
      <c r="E6" s="165">
        <v>20627</v>
      </c>
      <c r="F6" s="166">
        <f t="shared" ref="F6:F35" si="0">SUM(C6:E6)</f>
        <v>20627</v>
      </c>
      <c r="G6" s="165"/>
      <c r="H6" s="166"/>
      <c r="I6" s="165">
        <v>20627</v>
      </c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x14ac:dyDescent="0.3">
      <c r="A7" s="159"/>
      <c r="B7" s="399" t="s">
        <v>345</v>
      </c>
      <c r="C7" s="400"/>
      <c r="D7" s="165"/>
      <c r="E7" s="165">
        <v>4072</v>
      </c>
      <c r="F7" s="166">
        <f t="shared" si="0"/>
        <v>4072</v>
      </c>
      <c r="G7" s="165"/>
      <c r="H7" s="166"/>
      <c r="I7" s="167">
        <v>4072</v>
      </c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x14ac:dyDescent="0.3">
      <c r="A8" s="159"/>
      <c r="B8" s="399"/>
      <c r="C8" s="400"/>
      <c r="D8" s="165"/>
      <c r="E8" s="165"/>
      <c r="F8" s="166">
        <f t="shared" si="0"/>
        <v>0</v>
      </c>
      <c r="G8" s="165"/>
      <c r="H8" s="166"/>
      <c r="I8" s="165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x14ac:dyDescent="0.3">
      <c r="A9" s="159"/>
      <c r="B9" s="399"/>
      <c r="C9" s="400"/>
      <c r="D9" s="165"/>
      <c r="E9" s="165"/>
      <c r="F9" s="166">
        <f t="shared" si="0"/>
        <v>0</v>
      </c>
      <c r="G9" s="165"/>
      <c r="H9" s="166"/>
      <c r="I9" s="165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x14ac:dyDescent="0.3">
      <c r="A10" s="159"/>
      <c r="B10" s="399"/>
      <c r="C10" s="400"/>
      <c r="D10" s="165"/>
      <c r="E10" s="165"/>
      <c r="F10" s="166">
        <f t="shared" si="0"/>
        <v>0</v>
      </c>
      <c r="G10" s="165"/>
      <c r="H10" s="166"/>
      <c r="I10" s="166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x14ac:dyDescent="0.3">
      <c r="A11" s="163"/>
      <c r="B11" s="169" t="s">
        <v>160</v>
      </c>
      <c r="C11" s="170">
        <f>SUM(C3:C7)</f>
        <v>25000</v>
      </c>
      <c r="D11" s="170">
        <f>SUM(D3:D7)</f>
        <v>3048</v>
      </c>
      <c r="E11" s="170">
        <f>SUM(E3:E7)</f>
        <v>4699</v>
      </c>
      <c r="F11" s="411">
        <f t="shared" si="0"/>
        <v>32747</v>
      </c>
      <c r="G11" s="170">
        <f>SUM(G3:G5)</f>
        <v>0</v>
      </c>
      <c r="H11" s="170">
        <f>SUM(H3:H7)</f>
        <v>3048</v>
      </c>
      <c r="I11" s="170">
        <f>SUM(I3:I7)</f>
        <v>29699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x14ac:dyDescent="0.3">
      <c r="A12" s="169" t="s">
        <v>161</v>
      </c>
      <c r="B12" s="169" t="s">
        <v>162</v>
      </c>
      <c r="C12" s="159"/>
      <c r="D12" s="159"/>
      <c r="E12" s="159"/>
      <c r="F12" s="166">
        <f t="shared" si="0"/>
        <v>0</v>
      </c>
      <c r="G12" s="165"/>
      <c r="H12" s="166"/>
      <c r="I12" s="166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19" s="173" customFormat="1" x14ac:dyDescent="0.3">
      <c r="A13" s="159"/>
      <c r="B13" s="161"/>
      <c r="C13" s="172"/>
      <c r="D13" s="172"/>
      <c r="E13" s="172"/>
      <c r="F13" s="166">
        <f t="shared" si="0"/>
        <v>0</v>
      </c>
      <c r="G13" s="172">
        <v>0</v>
      </c>
      <c r="H13" s="166"/>
      <c r="I13" s="166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19" s="173" customFormat="1" x14ac:dyDescent="0.3">
      <c r="A14" s="174"/>
      <c r="B14" s="399" t="s">
        <v>322</v>
      </c>
      <c r="C14" s="401">
        <v>8319</v>
      </c>
      <c r="D14" s="172"/>
      <c r="E14" s="172"/>
      <c r="F14" s="166">
        <f t="shared" si="0"/>
        <v>8319</v>
      </c>
      <c r="G14" s="165">
        <v>0</v>
      </c>
      <c r="H14" s="172">
        <v>8319</v>
      </c>
      <c r="I14" s="166">
        <v>0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19" s="173" customFormat="1" x14ac:dyDescent="0.3">
      <c r="A15" s="159"/>
      <c r="B15" s="399" t="s">
        <v>323</v>
      </c>
      <c r="C15" s="401">
        <v>5334</v>
      </c>
      <c r="D15" s="165"/>
      <c r="E15" s="165"/>
      <c r="F15" s="166">
        <f t="shared" si="0"/>
        <v>5334</v>
      </c>
      <c r="G15" s="166"/>
      <c r="H15" s="175">
        <v>5334</v>
      </c>
      <c r="I15" s="166">
        <v>0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s="173" customFormat="1" x14ac:dyDescent="0.3">
      <c r="A16" s="174"/>
      <c r="B16" s="392" t="s">
        <v>163</v>
      </c>
      <c r="C16" s="400">
        <v>211492</v>
      </c>
      <c r="D16" s="172"/>
      <c r="E16" s="172">
        <v>48508</v>
      </c>
      <c r="F16" s="166">
        <f t="shared" si="0"/>
        <v>260000</v>
      </c>
      <c r="G16" s="159">
        <v>74473</v>
      </c>
      <c r="H16" s="175">
        <v>137019</v>
      </c>
      <c r="I16" s="166">
        <f>F16-G16-H16</f>
        <v>48508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30" x14ac:dyDescent="0.3">
      <c r="A17" s="169"/>
      <c r="B17" s="399" t="s">
        <v>324</v>
      </c>
      <c r="C17" s="401">
        <v>2500</v>
      </c>
      <c r="D17" s="172"/>
      <c r="E17" s="172">
        <v>-610</v>
      </c>
      <c r="F17" s="166">
        <f t="shared" si="0"/>
        <v>1890</v>
      </c>
      <c r="G17" s="172"/>
      <c r="H17" s="172"/>
      <c r="I17" s="166">
        <v>1890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30" s="178" customFormat="1" x14ac:dyDescent="0.3">
      <c r="A18" s="169"/>
      <c r="B18" s="399" t="s">
        <v>164</v>
      </c>
      <c r="C18" s="401">
        <v>15192</v>
      </c>
      <c r="D18" s="165"/>
      <c r="E18" s="165"/>
      <c r="F18" s="166">
        <f t="shared" si="0"/>
        <v>15192</v>
      </c>
      <c r="G18" s="166"/>
      <c r="H18" s="166"/>
      <c r="I18" s="166">
        <v>15192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30" ht="27.75" customHeight="1" x14ac:dyDescent="0.3">
      <c r="A19" s="169"/>
      <c r="B19" s="399" t="s">
        <v>325</v>
      </c>
      <c r="C19" s="401">
        <v>1100</v>
      </c>
      <c r="D19" s="165"/>
      <c r="E19" s="165"/>
      <c r="F19" s="166">
        <f t="shared" si="0"/>
        <v>1100</v>
      </c>
      <c r="G19" s="161"/>
      <c r="H19" s="166">
        <v>1100</v>
      </c>
      <c r="I19" s="166">
        <v>0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30" s="178" customFormat="1" ht="33.75" customHeight="1" x14ac:dyDescent="0.3">
      <c r="A20" s="159"/>
      <c r="B20" s="399" t="s">
        <v>326</v>
      </c>
      <c r="C20" s="401">
        <v>57000</v>
      </c>
      <c r="D20" s="165"/>
      <c r="E20" s="165">
        <v>8734</v>
      </c>
      <c r="F20" s="166">
        <f t="shared" si="0"/>
        <v>65734</v>
      </c>
      <c r="G20" s="159"/>
      <c r="H20" s="159"/>
      <c r="I20" s="166">
        <v>65734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30" s="178" customFormat="1" ht="33.75" customHeight="1" x14ac:dyDescent="0.3">
      <c r="A21" s="169"/>
      <c r="B21" s="399" t="s">
        <v>327</v>
      </c>
      <c r="C21" s="400">
        <v>42000</v>
      </c>
      <c r="D21" s="170">
        <f>SUM(D14:D20)</f>
        <v>0</v>
      </c>
      <c r="E21" s="170"/>
      <c r="F21" s="166">
        <f t="shared" si="0"/>
        <v>42000</v>
      </c>
      <c r="G21" s="170"/>
      <c r="H21" s="170"/>
      <c r="I21" s="402">
        <v>42000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30" s="178" customFormat="1" ht="33.75" customHeight="1" x14ac:dyDescent="0.35">
      <c r="A22" s="159"/>
      <c r="B22" s="399" t="s">
        <v>328</v>
      </c>
      <c r="C22" s="400">
        <v>4000</v>
      </c>
      <c r="D22" s="159"/>
      <c r="E22" s="159"/>
      <c r="F22" s="166">
        <f t="shared" si="0"/>
        <v>4000</v>
      </c>
      <c r="G22" s="181"/>
      <c r="H22" s="172">
        <v>2000</v>
      </c>
      <c r="I22" s="166">
        <v>2000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30" s="178" customFormat="1" ht="33.75" customHeight="1" x14ac:dyDescent="0.35">
      <c r="A23" s="159"/>
      <c r="B23" s="399" t="s">
        <v>359</v>
      </c>
      <c r="C23" s="400"/>
      <c r="D23" s="159"/>
      <c r="E23" s="159">
        <v>610</v>
      </c>
      <c r="F23" s="166">
        <f t="shared" si="0"/>
        <v>610</v>
      </c>
      <c r="G23" s="181"/>
      <c r="H23" s="172"/>
      <c r="I23" s="166">
        <v>610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30" s="178" customFormat="1" ht="33.75" customHeight="1" x14ac:dyDescent="0.35">
      <c r="A24" s="159"/>
      <c r="B24" s="399" t="s">
        <v>343</v>
      </c>
      <c r="C24" s="400"/>
      <c r="D24" s="159">
        <v>267</v>
      </c>
      <c r="E24" s="159"/>
      <c r="F24" s="166">
        <f t="shared" si="0"/>
        <v>267</v>
      </c>
      <c r="G24" s="181"/>
      <c r="H24" s="172">
        <v>267</v>
      </c>
      <c r="I24" s="166">
        <v>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30" s="178" customFormat="1" ht="33.75" customHeight="1" x14ac:dyDescent="0.35">
      <c r="A25" s="159"/>
      <c r="B25" s="399" t="s">
        <v>347</v>
      </c>
      <c r="C25" s="400"/>
      <c r="D25" s="159"/>
      <c r="E25" s="159">
        <v>29</v>
      </c>
      <c r="F25" s="166">
        <f t="shared" si="0"/>
        <v>29</v>
      </c>
      <c r="G25" s="181"/>
      <c r="H25" s="172"/>
      <c r="I25" s="166">
        <v>29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30" s="178" customFormat="1" ht="33.75" customHeight="1" x14ac:dyDescent="0.35">
      <c r="A26" s="159"/>
      <c r="B26" s="399" t="s">
        <v>346</v>
      </c>
      <c r="C26" s="400"/>
      <c r="D26" s="159"/>
      <c r="E26" s="159">
        <v>50</v>
      </c>
      <c r="F26" s="166">
        <f t="shared" si="0"/>
        <v>50</v>
      </c>
      <c r="G26" s="181"/>
      <c r="H26" s="172"/>
      <c r="I26" s="166">
        <v>50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30" s="178" customFormat="1" ht="33.75" customHeight="1" x14ac:dyDescent="0.35">
      <c r="A27" s="159"/>
      <c r="B27" s="399" t="s">
        <v>344</v>
      </c>
      <c r="C27" s="400"/>
      <c r="D27" s="159">
        <v>42</v>
      </c>
      <c r="E27" s="159">
        <v>24</v>
      </c>
      <c r="F27" s="166">
        <f t="shared" si="0"/>
        <v>66</v>
      </c>
      <c r="G27" s="181"/>
      <c r="H27" s="172">
        <v>42</v>
      </c>
      <c r="I27" s="166">
        <v>24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30" s="178" customFormat="1" ht="33.75" customHeight="1" x14ac:dyDescent="0.3">
      <c r="A28" s="159"/>
      <c r="B28" s="164" t="s">
        <v>165</v>
      </c>
      <c r="C28" s="403">
        <f>SUM(C14:C27)</f>
        <v>346937</v>
      </c>
      <c r="D28" s="403">
        <f t="shared" ref="D28:I28" si="1">SUM(D14:D27)</f>
        <v>309</v>
      </c>
      <c r="E28" s="403">
        <f t="shared" si="1"/>
        <v>57345</v>
      </c>
      <c r="F28" s="411">
        <f t="shared" si="0"/>
        <v>404591</v>
      </c>
      <c r="G28" s="403">
        <f t="shared" si="1"/>
        <v>74473</v>
      </c>
      <c r="H28" s="403">
        <f t="shared" si="1"/>
        <v>154081</v>
      </c>
      <c r="I28" s="403">
        <f t="shared" si="1"/>
        <v>176037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30" s="173" customFormat="1" ht="19.5" x14ac:dyDescent="0.35">
      <c r="A29" s="159"/>
      <c r="B29" s="164" t="s">
        <v>166</v>
      </c>
      <c r="C29" s="170"/>
      <c r="D29" s="170"/>
      <c r="E29" s="170"/>
      <c r="F29" s="166">
        <f t="shared" si="0"/>
        <v>0</v>
      </c>
      <c r="G29" s="170">
        <f>SUM(G22:G22)</f>
        <v>0</v>
      </c>
      <c r="H29" s="170"/>
      <c r="I29" s="166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</row>
    <row r="30" spans="1:30" s="178" customFormat="1" ht="33.75" customHeight="1" x14ac:dyDescent="0.3">
      <c r="A30" s="159"/>
      <c r="B30" s="184" t="s">
        <v>167</v>
      </c>
      <c r="C30" s="170">
        <f>C11+C28+C29</f>
        <v>371937</v>
      </c>
      <c r="D30" s="170">
        <f t="shared" ref="D30:I30" si="2">D11+D28+D29</f>
        <v>3357</v>
      </c>
      <c r="E30" s="170">
        <f t="shared" si="2"/>
        <v>62044</v>
      </c>
      <c r="F30" s="411">
        <f t="shared" si="0"/>
        <v>437338</v>
      </c>
      <c r="G30" s="170">
        <f t="shared" si="2"/>
        <v>74473</v>
      </c>
      <c r="H30" s="170">
        <f t="shared" si="2"/>
        <v>157129</v>
      </c>
      <c r="I30" s="170">
        <f t="shared" si="2"/>
        <v>205736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30" ht="19.5" x14ac:dyDescent="0.35">
      <c r="A31" s="159"/>
      <c r="B31" s="159"/>
      <c r="C31" s="159"/>
      <c r="D31" s="159"/>
      <c r="E31" s="159"/>
      <c r="F31" s="166">
        <f t="shared" si="0"/>
        <v>0</v>
      </c>
      <c r="G31" s="181"/>
      <c r="H31" s="159"/>
      <c r="I31" s="166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30" ht="19.5" x14ac:dyDescent="0.35">
      <c r="A32" s="169" t="s">
        <v>53</v>
      </c>
      <c r="B32" s="169" t="s">
        <v>17</v>
      </c>
      <c r="C32" s="170">
        <v>20000</v>
      </c>
      <c r="D32" s="170">
        <f>'6.melléket'!D15</f>
        <v>0</v>
      </c>
      <c r="E32" s="170">
        <f>'6.melléket'!E15</f>
        <v>0</v>
      </c>
      <c r="F32" s="411">
        <f t="shared" si="0"/>
        <v>20000</v>
      </c>
      <c r="G32" s="181"/>
      <c r="H32" s="186"/>
      <c r="I32" s="166">
        <v>20000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30" ht="26.25" customHeight="1" x14ac:dyDescent="0.35">
      <c r="A33" s="159"/>
      <c r="B33" s="159"/>
      <c r="C33" s="187"/>
      <c r="D33" s="187"/>
      <c r="E33" s="187"/>
      <c r="F33" s="166">
        <f t="shared" si="0"/>
        <v>0</v>
      </c>
      <c r="G33" s="181"/>
      <c r="H33" s="187"/>
      <c r="I33" s="166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30" ht="26.85" customHeight="1" x14ac:dyDescent="0.35">
      <c r="A34" s="159"/>
      <c r="B34" s="159"/>
      <c r="C34" s="187"/>
      <c r="D34" s="187"/>
      <c r="E34" s="187"/>
      <c r="F34" s="166">
        <f t="shared" si="0"/>
        <v>0</v>
      </c>
      <c r="G34" s="181"/>
      <c r="H34" s="188"/>
      <c r="I34" s="166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30" ht="43.5" customHeight="1" x14ac:dyDescent="0.3">
      <c r="A35" s="159"/>
      <c r="B35" s="164" t="s">
        <v>168</v>
      </c>
      <c r="C35" s="171">
        <f t="shared" ref="C35:I35" si="3">SUM(C30:C34)</f>
        <v>391937</v>
      </c>
      <c r="D35" s="171">
        <f t="shared" si="3"/>
        <v>3357</v>
      </c>
      <c r="E35" s="171">
        <f t="shared" si="3"/>
        <v>62044</v>
      </c>
      <c r="F35" s="411">
        <f t="shared" si="0"/>
        <v>457338</v>
      </c>
      <c r="G35" s="171">
        <f t="shared" si="3"/>
        <v>74473</v>
      </c>
      <c r="H35" s="171">
        <f t="shared" si="3"/>
        <v>157129</v>
      </c>
      <c r="I35" s="171">
        <f t="shared" si="3"/>
        <v>225736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30" s="183" customFormat="1" ht="58.15" customHeight="1" x14ac:dyDescent="0.35">
      <c r="A36" s="1"/>
      <c r="B36" s="1"/>
      <c r="C36" s="1"/>
      <c r="D36" s="1"/>
      <c r="E36" s="1"/>
      <c r="F36" s="1"/>
      <c r="G36" s="1"/>
      <c r="H36" s="18">
        <f>SUM(G35:I35)</f>
        <v>457338</v>
      </c>
      <c r="I36" s="1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30" s="183" customFormat="1" ht="37.35" customHeight="1" x14ac:dyDescent="0.35">
      <c r="A37" s="1"/>
      <c r="B37" s="1"/>
      <c r="C37" s="1"/>
      <c r="D37" s="1"/>
      <c r="E37" s="1"/>
      <c r="F37" s="1"/>
      <c r="G37" s="1"/>
      <c r="H37" s="1">
        <v>157129</v>
      </c>
      <c r="I37" s="1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30" ht="43.35" customHeight="1" x14ac:dyDescent="0.3"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30" s="183" customFormat="1" ht="25.3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30" s="190" customFormat="1" ht="22.3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1:30" s="192" customFormat="1" ht="42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</row>
    <row r="42" spans="1:30" s="173" customFormat="1" ht="31.3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</row>
    <row r="43" spans="1:30" ht="23.85" customHeight="1" x14ac:dyDescent="0.3">
      <c r="J43" s="60"/>
      <c r="K43" s="60"/>
      <c r="L43" s="60"/>
      <c r="M43" s="60"/>
      <c r="N43" s="60"/>
      <c r="O43" s="60"/>
      <c r="P43" s="60"/>
      <c r="Q43" s="60"/>
      <c r="R43" s="60"/>
      <c r="S43" s="60"/>
    </row>
    <row r="44" spans="1:30" ht="39" customHeight="1" x14ac:dyDescent="0.3"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30" ht="35.85" customHeight="1" x14ac:dyDescent="0.3">
      <c r="J45" s="60"/>
      <c r="K45" s="60"/>
      <c r="L45" s="60"/>
      <c r="M45" s="60"/>
      <c r="N45" s="60"/>
      <c r="O45" s="60"/>
      <c r="P45" s="60"/>
      <c r="Q45" s="60"/>
      <c r="R45" s="60"/>
      <c r="S45" s="60"/>
    </row>
    <row r="46" spans="1:30" ht="35.85" customHeight="1" x14ac:dyDescent="0.3">
      <c r="J46" s="60"/>
      <c r="K46" s="60"/>
      <c r="L46" s="60"/>
      <c r="M46" s="60"/>
      <c r="N46" s="60"/>
      <c r="O46" s="60"/>
      <c r="P46" s="60"/>
      <c r="Q46" s="60"/>
      <c r="R46" s="60"/>
      <c r="S46" s="60"/>
    </row>
    <row r="47" spans="1:30" ht="35.85" customHeight="1" x14ac:dyDescent="0.3"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30" ht="35.85" customHeight="1" x14ac:dyDescent="0.3">
      <c r="J48" s="60"/>
      <c r="K48" s="60"/>
      <c r="L48" s="60"/>
      <c r="M48" s="60"/>
      <c r="N48" s="60"/>
      <c r="O48" s="60"/>
      <c r="P48" s="60"/>
      <c r="Q48" s="60"/>
      <c r="R48" s="60"/>
      <c r="S48" s="60"/>
    </row>
    <row r="49" spans="10:19" ht="35.85" customHeight="1" x14ac:dyDescent="0.3">
      <c r="J49" s="60"/>
      <c r="K49" s="60"/>
      <c r="L49" s="60"/>
      <c r="M49" s="60"/>
      <c r="N49" s="60"/>
      <c r="O49" s="60"/>
      <c r="P49" s="60"/>
      <c r="Q49" s="60"/>
      <c r="R49" s="60"/>
      <c r="S49" s="60"/>
    </row>
    <row r="50" spans="10:19" ht="35.85" customHeight="1" x14ac:dyDescent="0.3"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0:19" x14ac:dyDescent="0.3"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0:19" x14ac:dyDescent="0.3">
      <c r="J52" s="60"/>
      <c r="K52" s="60"/>
      <c r="L52" s="60"/>
      <c r="M52" s="60"/>
      <c r="N52" s="60"/>
      <c r="O52" s="60"/>
      <c r="P52" s="60"/>
      <c r="Q52" s="60"/>
      <c r="R52" s="60"/>
      <c r="S52" s="60"/>
    </row>
    <row r="53" spans="10:19" ht="25.35" customHeight="1" x14ac:dyDescent="0.3"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10:19" ht="55.5" customHeight="1" x14ac:dyDescent="0.3"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10:19" ht="69.75" customHeight="1" x14ac:dyDescent="0.3">
      <c r="J55" s="60"/>
      <c r="K55" s="60"/>
      <c r="L55" s="60"/>
      <c r="M55" s="60"/>
      <c r="N55" s="60"/>
      <c r="O55" s="60"/>
      <c r="P55" s="60"/>
      <c r="Q55" s="60"/>
      <c r="R55" s="60"/>
      <c r="S55" s="60"/>
    </row>
    <row r="56" spans="10:19" ht="41.85" customHeight="1" x14ac:dyDescent="0.3">
      <c r="J56" s="60"/>
      <c r="K56" s="60"/>
      <c r="L56" s="60"/>
      <c r="M56" s="60"/>
      <c r="N56" s="60"/>
      <c r="O56" s="60"/>
      <c r="P56" s="60"/>
      <c r="Q56" s="60"/>
      <c r="R56" s="60"/>
      <c r="S56" s="60"/>
    </row>
    <row r="57" spans="10:19" ht="25.35" customHeight="1" x14ac:dyDescent="0.3">
      <c r="J57" s="176"/>
      <c r="K57" s="194"/>
      <c r="L57" s="194"/>
      <c r="M57" s="60"/>
      <c r="N57" s="60"/>
      <c r="O57" s="60"/>
      <c r="P57" s="60"/>
      <c r="Q57" s="60"/>
      <c r="R57" s="60"/>
      <c r="S57" s="60"/>
    </row>
    <row r="58" spans="10:19" ht="22.35" customHeight="1" x14ac:dyDescent="0.3">
      <c r="J58" s="176"/>
      <c r="K58" s="194"/>
      <c r="L58" s="194"/>
      <c r="M58" s="60"/>
      <c r="N58" s="60"/>
      <c r="O58" s="60"/>
      <c r="P58" s="60"/>
      <c r="Q58" s="60"/>
      <c r="R58" s="60"/>
      <c r="S58" s="60"/>
    </row>
    <row r="59" spans="10:19" ht="57" customHeight="1" x14ac:dyDescent="0.3">
      <c r="J59" s="194"/>
      <c r="K59" s="194"/>
      <c r="L59" s="194"/>
      <c r="M59" s="60"/>
      <c r="N59" s="60"/>
      <c r="O59" s="60"/>
      <c r="P59" s="60"/>
      <c r="Q59" s="60"/>
      <c r="R59" s="60"/>
      <c r="S59" s="60"/>
    </row>
    <row r="60" spans="10:19" x14ac:dyDescent="0.3">
      <c r="K60" s="191"/>
      <c r="M60" s="60"/>
      <c r="N60" s="60"/>
      <c r="O60" s="60"/>
      <c r="P60" s="60"/>
      <c r="Q60" s="60"/>
      <c r="R60" s="60"/>
      <c r="S60" s="60"/>
    </row>
    <row r="61" spans="10:19" ht="19.5" x14ac:dyDescent="0.35">
      <c r="J61" s="189"/>
      <c r="K61" s="189"/>
      <c r="L61" s="189"/>
      <c r="M61" s="60"/>
      <c r="N61" s="60"/>
      <c r="O61" s="60"/>
      <c r="P61" s="60"/>
      <c r="Q61" s="60"/>
      <c r="R61" s="60"/>
      <c r="S61" s="60"/>
    </row>
    <row r="62" spans="10:19" x14ac:dyDescent="0.3">
      <c r="J62" s="168"/>
      <c r="K62" s="168"/>
      <c r="L62" s="193"/>
      <c r="M62" s="60"/>
      <c r="N62" s="60"/>
      <c r="O62" s="60"/>
      <c r="P62" s="60"/>
      <c r="Q62" s="60"/>
      <c r="R62" s="60"/>
      <c r="S62" s="60"/>
    </row>
    <row r="63" spans="10:19" ht="19.5" x14ac:dyDescent="0.35">
      <c r="J63" s="180"/>
      <c r="K63" s="180"/>
      <c r="L63" s="180"/>
      <c r="M63" s="60"/>
      <c r="N63" s="60"/>
      <c r="O63" s="60"/>
      <c r="P63" s="60"/>
      <c r="Q63" s="60"/>
      <c r="R63" s="60"/>
      <c r="S63" s="60"/>
    </row>
    <row r="64" spans="10:19" x14ac:dyDescent="0.3">
      <c r="J64" s="182"/>
      <c r="M64" s="60"/>
      <c r="N64" s="60"/>
      <c r="O64" s="60"/>
      <c r="P64" s="60"/>
      <c r="Q64" s="60"/>
      <c r="R64" s="60"/>
      <c r="S64" s="60"/>
    </row>
    <row r="65" spans="10:19" x14ac:dyDescent="0.3">
      <c r="J65" s="179"/>
      <c r="K65" s="179"/>
      <c r="L65" s="179"/>
      <c r="M65" s="60"/>
      <c r="N65" s="60"/>
      <c r="O65" s="60"/>
      <c r="P65" s="60"/>
      <c r="Q65" s="60"/>
      <c r="R65" s="60"/>
      <c r="S65" s="60"/>
    </row>
    <row r="66" spans="10:19" x14ac:dyDescent="0.3">
      <c r="J66" s="179"/>
      <c r="K66" s="179"/>
      <c r="L66" s="179"/>
      <c r="M66" s="60"/>
      <c r="N66" s="60"/>
      <c r="O66" s="60"/>
      <c r="P66" s="60"/>
      <c r="Q66" s="60"/>
      <c r="R66" s="60"/>
      <c r="S66" s="60"/>
    </row>
    <row r="67" spans="10:19" x14ac:dyDescent="0.3">
      <c r="M67" s="60"/>
      <c r="N67" s="60"/>
      <c r="O67" s="60"/>
      <c r="P67" s="60"/>
      <c r="Q67" s="60"/>
      <c r="R67" s="60"/>
      <c r="S67" s="60"/>
    </row>
    <row r="68" spans="10:19" x14ac:dyDescent="0.3">
      <c r="M68" s="60"/>
      <c r="N68" s="60"/>
      <c r="O68" s="60"/>
      <c r="P68" s="60"/>
      <c r="Q68" s="60"/>
      <c r="R68" s="60"/>
      <c r="S68" s="60"/>
    </row>
    <row r="69" spans="10:19" x14ac:dyDescent="0.3">
      <c r="J69" s="195"/>
      <c r="K69" s="195"/>
      <c r="M69" s="60"/>
      <c r="N69" s="60"/>
      <c r="O69" s="60"/>
      <c r="P69" s="60"/>
      <c r="Q69" s="60"/>
      <c r="R69" s="60"/>
      <c r="S69" s="60"/>
    </row>
    <row r="70" spans="10:19" x14ac:dyDescent="0.3">
      <c r="J70" s="196"/>
      <c r="K70" s="196"/>
      <c r="M70" s="60"/>
      <c r="N70" s="60"/>
      <c r="O70" s="60"/>
      <c r="P70" s="60"/>
      <c r="Q70" s="60"/>
      <c r="R70" s="60"/>
      <c r="S70" s="60"/>
    </row>
    <row r="71" spans="10:19" x14ac:dyDescent="0.3">
      <c r="J71" s="177"/>
      <c r="K71" s="177"/>
      <c r="L71" s="177"/>
      <c r="M71" s="60"/>
      <c r="N71" s="60"/>
      <c r="O71" s="60"/>
      <c r="P71" s="60"/>
      <c r="Q71" s="60"/>
      <c r="R71" s="60"/>
      <c r="S71" s="60"/>
    </row>
    <row r="72" spans="10:19" ht="25.15" customHeight="1" x14ac:dyDescent="0.3">
      <c r="L72" s="185"/>
      <c r="M72" s="60">
        <f>J66+K66+L66</f>
        <v>0</v>
      </c>
      <c r="N72" s="60"/>
    </row>
  </sheetData>
  <sheetProtection selectLockedCells="1" selectUnlockedCells="1"/>
  <printOptions horizontalCentered="1"/>
  <pageMargins left="0.78740157480314965" right="0.78740157480314965" top="0.98425196850393704" bottom="0.98425196850393704" header="0.51181102362204722" footer="0.51181102362204722"/>
  <pageSetup paperSize="9" scale="49" firstPageNumber="0" orientation="landscape" horizontalDpi="300" verticalDpi="300" r:id="rId1"/>
  <headerFooter alignWithMargins="0">
    <oddHeader xml:space="preserve">&amp;R 4. melléklet a…. / 2021. (VII.8.)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Layout" zoomScaleNormal="52" zoomScaleSheetLayoutView="50" workbookViewId="0">
      <selection activeCell="F8" sqref="F8"/>
    </sheetView>
  </sheetViews>
  <sheetFormatPr defaultRowHeight="18.75" x14ac:dyDescent="0.3"/>
  <cols>
    <col min="1" max="1" width="9.42578125" style="131" customWidth="1"/>
    <col min="2" max="2" width="72.140625" style="131" customWidth="1"/>
    <col min="3" max="3" width="20.140625" style="131" customWidth="1"/>
    <col min="4" max="16384" width="9.140625" style="131"/>
  </cols>
  <sheetData>
    <row r="1" spans="1:4" ht="56.85" customHeight="1" x14ac:dyDescent="0.3">
      <c r="A1" s="423" t="s">
        <v>169</v>
      </c>
      <c r="B1" s="423"/>
      <c r="C1" s="423"/>
    </row>
    <row r="2" spans="1:4" ht="34.5" customHeight="1" x14ac:dyDescent="0.35">
      <c r="A2" s="132"/>
      <c r="B2" s="132"/>
      <c r="C2" s="197" t="s">
        <v>138</v>
      </c>
      <c r="D2" s="133"/>
    </row>
    <row r="3" spans="1:4" ht="37.35" customHeight="1" x14ac:dyDescent="0.3">
      <c r="A3" s="198" t="s">
        <v>139</v>
      </c>
      <c r="B3" s="134" t="s">
        <v>170</v>
      </c>
      <c r="C3" s="199" t="s">
        <v>300</v>
      </c>
    </row>
    <row r="4" spans="1:4" x14ac:dyDescent="0.3">
      <c r="A4" s="136"/>
      <c r="B4" s="200" t="s">
        <v>145</v>
      </c>
      <c r="C4" s="201" t="s">
        <v>146</v>
      </c>
    </row>
    <row r="5" spans="1:4" ht="41.85" customHeight="1" x14ac:dyDescent="0.3">
      <c r="A5" s="202" t="s">
        <v>150</v>
      </c>
      <c r="B5" s="203" t="s">
        <v>171</v>
      </c>
      <c r="C5" s="397">
        <v>268029</v>
      </c>
    </row>
    <row r="6" spans="1:4" ht="79.150000000000006" customHeight="1" x14ac:dyDescent="0.3">
      <c r="A6" s="143" t="s">
        <v>152</v>
      </c>
      <c r="B6" s="204" t="s">
        <v>172</v>
      </c>
      <c r="C6" s="205"/>
    </row>
    <row r="7" spans="1:4" ht="32.85" customHeight="1" x14ac:dyDescent="0.3">
      <c r="A7" s="143" t="s">
        <v>153</v>
      </c>
      <c r="B7" s="23" t="s">
        <v>173</v>
      </c>
      <c r="C7" s="205"/>
    </row>
    <row r="8" spans="1:4" ht="71.650000000000006" customHeight="1" x14ac:dyDescent="0.3">
      <c r="A8" s="143" t="s">
        <v>154</v>
      </c>
      <c r="B8" s="23" t="s">
        <v>174</v>
      </c>
      <c r="C8" s="205"/>
    </row>
    <row r="9" spans="1:4" ht="31.35" customHeight="1" x14ac:dyDescent="0.3">
      <c r="A9" s="147" t="s">
        <v>155</v>
      </c>
      <c r="B9" s="23" t="s">
        <v>175</v>
      </c>
      <c r="C9" s="398">
        <v>2500</v>
      </c>
    </row>
    <row r="10" spans="1:4" ht="53.65" customHeight="1" x14ac:dyDescent="0.3">
      <c r="A10" s="143" t="s">
        <v>156</v>
      </c>
      <c r="B10" s="206" t="s">
        <v>176</v>
      </c>
      <c r="C10" s="205"/>
    </row>
    <row r="11" spans="1:4" ht="27.75" customHeight="1" x14ac:dyDescent="0.3">
      <c r="A11" s="429" t="s">
        <v>177</v>
      </c>
      <c r="B11" s="429"/>
      <c r="C11" s="207">
        <f>SUM(C5:C10)</f>
        <v>270529</v>
      </c>
    </row>
    <row r="12" spans="1:4" ht="67.900000000000006" customHeight="1" x14ac:dyDescent="0.3">
      <c r="A12" s="430" t="s">
        <v>178</v>
      </c>
      <c r="B12" s="430"/>
      <c r="C12" s="430"/>
    </row>
    <row r="21" spans="3:3" x14ac:dyDescent="0.3">
      <c r="C21" s="131" t="s">
        <v>179</v>
      </c>
    </row>
  </sheetData>
  <sheetProtection selectLockedCells="1" selectUnlockedCells="1"/>
  <mergeCells count="3">
    <mergeCell ref="A1:C1"/>
    <mergeCell ref="A11:B11"/>
    <mergeCell ref="A12:C12"/>
  </mergeCells>
  <pageMargins left="0.74803149606299213" right="0.74803149606299213" top="0.98425196850393704" bottom="0.98425196850393704" header="0.51181102362204722" footer="0.51181102362204722"/>
  <pageSetup paperSize="9" scale="86" firstPageNumber="0" orientation="portrait" horizontalDpi="300" verticalDpi="300" r:id="rId1"/>
  <headerFooter alignWithMargins="0">
    <oddHeader xml:space="preserve">&amp;R5.  melléklet a…. / 2021. (VII.8.)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14</vt:i4>
      </vt:variant>
    </vt:vector>
  </HeadingPairs>
  <TitlesOfParts>
    <vt:vector size="36" baseType="lpstr">
      <vt:lpstr>A melléklet</vt:lpstr>
      <vt:lpstr>A2 melléklet</vt:lpstr>
      <vt:lpstr>1.melléklet</vt:lpstr>
      <vt:lpstr>1_A melléklet</vt:lpstr>
      <vt:lpstr>1_B_MELLÉKLET</vt:lpstr>
      <vt:lpstr>2. melléklet</vt:lpstr>
      <vt:lpstr>3. melléklet</vt:lpstr>
      <vt:lpstr>4_.melléklet</vt:lpstr>
      <vt:lpstr>5.  melléklet</vt:lpstr>
      <vt:lpstr>6.melléket</vt:lpstr>
      <vt:lpstr>7. melléklet</vt:lpstr>
      <vt:lpstr>8. melléklet Önkormányzat</vt:lpstr>
      <vt:lpstr>9.  melléklet Hivatal</vt:lpstr>
      <vt:lpstr>10. melléklet Isaszegi Héts</vt:lpstr>
      <vt:lpstr>11.  melléklet Isaszegi Bóbi</vt:lpstr>
      <vt:lpstr>12. mell. Isaszegi Humánszol</vt:lpstr>
      <vt:lpstr>13.  mellékletMűvelődési ház</vt:lpstr>
      <vt:lpstr>14. melléklet Könyvtár</vt:lpstr>
      <vt:lpstr>15.melléklet IVÜSZ</vt:lpstr>
      <vt:lpstr>16. melléklet Bölcsőde</vt:lpstr>
      <vt:lpstr>17. melléklet</vt:lpstr>
      <vt:lpstr>18. melléklet</vt:lpstr>
      <vt:lpstr>'1.melléklet'!Excel_BuiltIn_Print_Area</vt:lpstr>
      <vt:lpstr>'1_A melléklet'!Excel_BuiltIn_Print_Area</vt:lpstr>
      <vt:lpstr>'1_B_MELLÉKLET'!Excel_BuiltIn_Print_Area</vt:lpstr>
      <vt:lpstr>'17. melléklet'!Excel_BuiltIn_Print_Area</vt:lpstr>
      <vt:lpstr>'4_.melléklet'!Excel_BuiltIn_Print_Area</vt:lpstr>
      <vt:lpstr>'6.melléket'!Excel_BuiltIn_Print_Area</vt:lpstr>
      <vt:lpstr>'A melléklet'!Excel_BuiltIn_Print_Area</vt:lpstr>
      <vt:lpstr>'1.melléklet'!Nyomtatási_terület</vt:lpstr>
      <vt:lpstr>'1_A melléklet'!Nyomtatási_terület</vt:lpstr>
      <vt:lpstr>'1_B_MELLÉKLET'!Nyomtatási_terület</vt:lpstr>
      <vt:lpstr>'17. melléklet'!Nyomtatási_terület</vt:lpstr>
      <vt:lpstr>'4_.melléklet'!Nyomtatási_terület</vt:lpstr>
      <vt:lpstr>'6.melléket'!Nyomtatási_terület</vt:lpstr>
      <vt:lpstr>'A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meszaros.edit</dc:creator>
  <cp:lastModifiedBy>ASP</cp:lastModifiedBy>
  <cp:lastPrinted>2021-07-01T12:32:04Z</cp:lastPrinted>
  <dcterms:created xsi:type="dcterms:W3CDTF">2021-05-14T17:58:45Z</dcterms:created>
  <dcterms:modified xsi:type="dcterms:W3CDTF">2021-07-02T07:39:33Z</dcterms:modified>
</cp:coreProperties>
</file>