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28680" yWindow="-120" windowWidth="19440" windowHeight="15600" tabRatio="944"/>
  </bookViews>
  <sheets>
    <sheet name="1. Bevételek" sheetId="41" r:id="rId1"/>
    <sheet name="1.1.Bevételek (KÖT, ÖNV,Áll.i)" sheetId="202" r:id="rId2"/>
    <sheet name="2. Kiadások" sheetId="5" r:id="rId3"/>
    <sheet name="2.1.Kiadások (KÖT, ÖNV, Áll.i)" sheetId="201" r:id="rId4"/>
    <sheet name="3.Működési mérleg" sheetId="196" r:id="rId5"/>
    <sheet name="4. Felhalmozási mérleg" sheetId="197" r:id="rId6"/>
    <sheet name="5. Pénzeszköz átadás" sheetId="190" r:id="rId7"/>
    <sheet name="6 .Felhalmozási k." sheetId="194" r:id="rId8"/>
    <sheet name="7. Kötelezettség" sheetId="200" r:id="rId9"/>
    <sheet name="8. Létszám" sheetId="195" r:id="rId10"/>
    <sheet name="9. Adósságk." sheetId="198" r:id="rId11"/>
  </sheets>
  <externalReferences>
    <externalReference r:id="rId12"/>
    <externalReference r:id="rId13"/>
    <externalReference r:id="rId14"/>
  </externalReferences>
  <definedNames>
    <definedName name="beruh">'[1]4.1. táj.'!#REF!</definedName>
    <definedName name="intézmények">'[2]4.1. táj.'!#REF!</definedName>
    <definedName name="_xlnm.Print_Titles" localSheetId="0">'1. Bevételek'!$3:$6</definedName>
    <definedName name="_xlnm.Print_Titles" localSheetId="2">'2. Kiadások'!$3:$3</definedName>
    <definedName name="_xlnm.Print_Area" localSheetId="0">'1. Bevételek'!$A$1:$E$47</definedName>
    <definedName name="_xlnm.Print_Area" localSheetId="2">'2. Kiadások'!$A$1:$E$31</definedName>
  </definedNames>
  <calcPr calcId="191029"/>
</workbook>
</file>

<file path=xl/calcChain.xml><?xml version="1.0" encoding="utf-8"?>
<calcChain xmlns="http://schemas.openxmlformats.org/spreadsheetml/2006/main">
  <c r="C20" i="196" l="1"/>
  <c r="E20" i="5" l="1"/>
  <c r="E42" i="41"/>
  <c r="E12" i="201" l="1"/>
  <c r="D12" i="198" l="1"/>
  <c r="D11" i="198"/>
  <c r="D9" i="198"/>
  <c r="G45" i="194" l="1"/>
  <c r="D41" i="190"/>
  <c r="D43" i="190" s="1"/>
  <c r="D9" i="190"/>
  <c r="C21" i="197"/>
  <c r="E8" i="197"/>
  <c r="E11" i="196"/>
  <c r="C6" i="197"/>
  <c r="E11" i="197"/>
  <c r="E18" i="197"/>
  <c r="E6" i="197"/>
  <c r="E26" i="196"/>
  <c r="E9" i="196"/>
  <c r="E7" i="196"/>
  <c r="C22" i="196"/>
  <c r="C19" i="196" s="1"/>
  <c r="F20" i="201"/>
  <c r="E31" i="201"/>
  <c r="E30" i="201"/>
  <c r="F27" i="201"/>
  <c r="F26" i="201"/>
  <c r="E24" i="201"/>
  <c r="E23" i="201"/>
  <c r="E22" i="201"/>
  <c r="E19" i="201"/>
  <c r="E18" i="201"/>
  <c r="E17" i="201"/>
  <c r="E15" i="201"/>
  <c r="E14" i="201"/>
  <c r="E11" i="201"/>
  <c r="E10" i="201"/>
  <c r="E9" i="201"/>
  <c r="E7" i="201"/>
  <c r="E6" i="201"/>
  <c r="E44" i="202"/>
  <c r="E42" i="202"/>
  <c r="E40" i="202"/>
  <c r="E38" i="202"/>
  <c r="E35" i="202"/>
  <c r="E34" i="202"/>
  <c r="E32" i="202"/>
  <c r="E30" i="202"/>
  <c r="E29" i="202"/>
  <c r="E28" i="202"/>
  <c r="E27" i="202"/>
  <c r="E26" i="202"/>
  <c r="F24" i="202"/>
  <c r="F23" i="202"/>
  <c r="E19" i="202"/>
  <c r="E21" i="202"/>
  <c r="E18" i="202"/>
  <c r="E17" i="202"/>
  <c r="E16" i="202"/>
  <c r="E12" i="202"/>
  <c r="E13" i="202"/>
  <c r="E11" i="202"/>
  <c r="E10" i="202"/>
  <c r="E8" i="202"/>
  <c r="E7" i="202"/>
  <c r="E6" i="202"/>
  <c r="E5" i="202"/>
  <c r="E9" i="41"/>
  <c r="E14" i="41"/>
  <c r="E20" i="41"/>
  <c r="E31" i="41"/>
  <c r="E33" i="41"/>
  <c r="E36" i="41"/>
  <c r="E39" i="41"/>
  <c r="E41" i="41"/>
  <c r="E43" i="41"/>
  <c r="E45" i="41"/>
  <c r="D10" i="198"/>
  <c r="C7" i="196" l="1"/>
  <c r="C9" i="196"/>
  <c r="C10" i="196"/>
  <c r="E22" i="41"/>
  <c r="E46" i="41"/>
  <c r="E20" i="202"/>
  <c r="D16" i="198"/>
  <c r="D17" i="198" s="1"/>
  <c r="E15" i="41"/>
  <c r="E37" i="41" l="1"/>
  <c r="C6" i="196"/>
  <c r="G53" i="194"/>
  <c r="G55" i="194" s="1"/>
  <c r="G32" i="201"/>
  <c r="F32" i="201"/>
  <c r="E32" i="201"/>
  <c r="G28" i="201"/>
  <c r="F28" i="201"/>
  <c r="E28" i="201"/>
  <c r="G21" i="201"/>
  <c r="F21" i="201"/>
  <c r="E21" i="201"/>
  <c r="G16" i="201"/>
  <c r="F16" i="201"/>
  <c r="E16" i="201"/>
  <c r="G8" i="201"/>
  <c r="F8" i="201"/>
  <c r="E8" i="201"/>
  <c r="G45" i="202"/>
  <c r="F45" i="202"/>
  <c r="E45" i="202"/>
  <c r="G43" i="202"/>
  <c r="F43" i="202"/>
  <c r="E43" i="202"/>
  <c r="G41" i="202"/>
  <c r="F41" i="202"/>
  <c r="E41" i="202"/>
  <c r="G39" i="202"/>
  <c r="F39" i="202"/>
  <c r="E39" i="202"/>
  <c r="G36" i="202"/>
  <c r="F36" i="202"/>
  <c r="E36" i="202"/>
  <c r="G33" i="202"/>
  <c r="F33" i="202"/>
  <c r="E33" i="202"/>
  <c r="G31" i="202"/>
  <c r="F31" i="202"/>
  <c r="E31" i="202"/>
  <c r="G20" i="202"/>
  <c r="G22" i="202" s="1"/>
  <c r="F20" i="202"/>
  <c r="F22" i="202" s="1"/>
  <c r="E22" i="202"/>
  <c r="G14" i="202"/>
  <c r="F14" i="202"/>
  <c r="E14" i="202"/>
  <c r="G9" i="202"/>
  <c r="F9" i="202"/>
  <c r="E9" i="202"/>
  <c r="E47" i="41" l="1"/>
  <c r="E29" i="201"/>
  <c r="E33" i="201" s="1"/>
  <c r="F29" i="201"/>
  <c r="F33" i="201" s="1"/>
  <c r="G29" i="201"/>
  <c r="G33" i="201" s="1"/>
  <c r="E15" i="202"/>
  <c r="E37" i="202" s="1"/>
  <c r="F15" i="202"/>
  <c r="F37" i="202" s="1"/>
  <c r="G15" i="202"/>
  <c r="G37" i="202" s="1"/>
  <c r="F46" i="202"/>
  <c r="G46" i="202"/>
  <c r="E46" i="202"/>
  <c r="F47" i="202" l="1"/>
  <c r="E47" i="202"/>
  <c r="G47" i="202"/>
  <c r="G41" i="194"/>
  <c r="G26" i="194"/>
  <c r="J18" i="200" l="1"/>
  <c r="J17" i="200"/>
  <c r="I16" i="200"/>
  <c r="H16" i="200"/>
  <c r="G16" i="200"/>
  <c r="F16" i="200"/>
  <c r="E16" i="200"/>
  <c r="D16" i="200"/>
  <c r="D14" i="200"/>
  <c r="J13" i="200"/>
  <c r="J12" i="200"/>
  <c r="I11" i="200"/>
  <c r="H11" i="200"/>
  <c r="G11" i="200"/>
  <c r="F11" i="200"/>
  <c r="E11" i="200"/>
  <c r="D11" i="200"/>
  <c r="J10" i="200"/>
  <c r="H8" i="200"/>
  <c r="H15" i="200" s="1"/>
  <c r="H14" i="200" s="1"/>
  <c r="G8" i="200"/>
  <c r="G15" i="200" s="1"/>
  <c r="G14" i="200" s="1"/>
  <c r="F8" i="200"/>
  <c r="F15" i="200" s="1"/>
  <c r="F14" i="200" s="1"/>
  <c r="E8" i="200"/>
  <c r="E15" i="200" s="1"/>
  <c r="E14" i="200" s="1"/>
  <c r="D8" i="200"/>
  <c r="J7" i="200"/>
  <c r="J6" i="200"/>
  <c r="I5" i="200"/>
  <c r="H5" i="200"/>
  <c r="H19" i="200" s="1"/>
  <c r="G5" i="200"/>
  <c r="F5" i="200"/>
  <c r="F19" i="200" s="1"/>
  <c r="E5" i="200"/>
  <c r="D5" i="200"/>
  <c r="D19" i="200" s="1"/>
  <c r="E19" i="200" l="1"/>
  <c r="G19" i="200"/>
  <c r="J11" i="200"/>
  <c r="J16" i="200"/>
  <c r="J5" i="200"/>
  <c r="G15" i="194" l="1"/>
  <c r="E19" i="5" l="1"/>
  <c r="E10" i="196" l="1"/>
  <c r="E9" i="197"/>
  <c r="E7" i="5"/>
  <c r="E14" i="5"/>
  <c r="E26" i="5"/>
  <c r="E30" i="5"/>
  <c r="C20" i="197"/>
  <c r="E32" i="197"/>
  <c r="C26" i="197"/>
  <c r="C24" i="196"/>
  <c r="C23" i="195"/>
  <c r="G7" i="194"/>
  <c r="G13" i="194"/>
  <c r="G20" i="194"/>
  <c r="G23" i="194"/>
  <c r="G38" i="194"/>
  <c r="G50" i="194" s="1"/>
  <c r="D28" i="190"/>
  <c r="D30" i="190"/>
  <c r="D11" i="190"/>
  <c r="D13" i="190"/>
  <c r="D18" i="190"/>
  <c r="D22" i="190"/>
  <c r="D24" i="190" s="1"/>
  <c r="D8" i="190"/>
  <c r="E8" i="196" l="1"/>
  <c r="E6" i="196"/>
  <c r="E27" i="196"/>
  <c r="E27" i="5"/>
  <c r="C32" i="197"/>
  <c r="G10" i="194"/>
  <c r="E19" i="197"/>
  <c r="E33" i="197" s="1"/>
  <c r="E35" i="197" s="1"/>
  <c r="G37" i="194"/>
  <c r="G51" i="194" s="1"/>
  <c r="G22" i="194"/>
  <c r="C27" i="196"/>
  <c r="D20" i="190"/>
  <c r="D25" i="190" s="1"/>
  <c r="G34" i="194" l="1"/>
  <c r="G35" i="194" s="1"/>
  <c r="G57" i="194" s="1"/>
  <c r="C19" i="197"/>
  <c r="C36" i="197" s="1"/>
  <c r="E18" i="196"/>
  <c r="E28" i="196" s="1"/>
  <c r="E30" i="196" s="1"/>
  <c r="C18" i="196"/>
  <c r="C28" i="196" s="1"/>
  <c r="C30" i="196" s="1"/>
  <c r="C37" i="197"/>
  <c r="E37" i="197" l="1"/>
  <c r="E36" i="197"/>
  <c r="C32" i="196"/>
  <c r="C33" i="197"/>
  <c r="C35" i="197" s="1"/>
  <c r="E32" i="196"/>
  <c r="C31" i="196"/>
  <c r="E31" i="196"/>
  <c r="E31" i="5"/>
  <c r="I8" i="200" l="1"/>
  <c r="J9" i="200"/>
  <c r="J8" i="200" l="1"/>
  <c r="J19" i="200" s="1"/>
  <c r="I15" i="200"/>
  <c r="I19" i="200"/>
  <c r="I14" i="200" l="1"/>
  <c r="J14" i="200" s="1"/>
  <c r="J15" i="200"/>
  <c r="D32" i="190"/>
  <c r="D39" i="190" s="1"/>
  <c r="D44" i="190" s="1"/>
</calcChain>
</file>

<file path=xl/sharedStrings.xml><?xml version="1.0" encoding="utf-8"?>
<sst xmlns="http://schemas.openxmlformats.org/spreadsheetml/2006/main" count="809" uniqueCount="424">
  <si>
    <t>Működési célú támogatásértékű kiadások</t>
  </si>
  <si>
    <t>Személyi juttatások</t>
  </si>
  <si>
    <t>Felújítási kiadások</t>
  </si>
  <si>
    <t>Ingatlanok felújítása</t>
  </si>
  <si>
    <t>Épületek felújítása</t>
  </si>
  <si>
    <t>Egyéb építmények felújítása</t>
  </si>
  <si>
    <t>Gépek, berendezések és felszerelések felújítása</t>
  </si>
  <si>
    <t>Felhalmozási célú támogatásértékű kiadások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</si>
  <si>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</si>
  <si>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</si>
  <si>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</si>
  <si>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</si>
  <si>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Költségvetési kiadások összesen:</t>
  </si>
  <si>
    <t>Közhatalmi bevételek</t>
  </si>
  <si>
    <t>Kölcsön nyújtása</t>
  </si>
  <si>
    <t>Kölcsön törlesztése</t>
  </si>
  <si>
    <t>Szellemi termékek vásárlása</t>
  </si>
  <si>
    <t>Vagyoni értékű jogok vásárlása</t>
  </si>
  <si>
    <t>Képzőművészeti alkotások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</si>
  <si>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</si>
  <si>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</si>
  <si>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</si>
  <si>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</si>
  <si>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</si>
  <si>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Felhalmozási célú támogatásértékű kiad. összesen</t>
  </si>
  <si>
    <t>Egyéb gépek, berendezések és felszerelések vás.</t>
  </si>
  <si>
    <t>Hangszerek vásárlása</t>
  </si>
  <si>
    <t>11.</t>
  </si>
  <si>
    <t>12.</t>
  </si>
  <si>
    <t>14.</t>
  </si>
  <si>
    <t>17.</t>
  </si>
  <si>
    <t>Járművek felújítása</t>
  </si>
  <si>
    <t>Beruházási kiadások összesen</t>
  </si>
  <si>
    <t>13.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</si>
  <si>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</si>
  <si>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</si>
  <si>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</si>
  <si>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</si>
  <si>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</si>
  <si>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Immateriális javak vásárlása</t>
  </si>
  <si>
    <t>Fők.
szla</t>
  </si>
  <si>
    <t>Megnevezés</t>
  </si>
  <si>
    <t>1.</t>
  </si>
  <si>
    <t>2.</t>
  </si>
  <si>
    <t>3.</t>
  </si>
  <si>
    <t>4.</t>
  </si>
  <si>
    <t>5.</t>
  </si>
  <si>
    <t>37.</t>
  </si>
  <si>
    <t>Háztartásoknak nyújtott felhalm. célú támog. kölcs.</t>
  </si>
  <si>
    <t>Önkormányzat támogatásértékű kiadások, pénzeszközátadások</t>
  </si>
  <si>
    <t>Ingatlanok és kapcsolódó vagyoni értékű jogok vás.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</si>
  <si>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</si>
  <si>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</si>
  <si>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</si>
  <si>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</si>
  <si>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</si>
  <si>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</si>
  <si>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</si>
  <si>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10.</t>
  </si>
  <si>
    <t>19.</t>
  </si>
  <si>
    <t>Első lakáshoz jutók támogatása</t>
  </si>
  <si>
    <t>15.</t>
  </si>
  <si>
    <t xml:space="preserve">Polgárőr Egyesület           </t>
  </si>
  <si>
    <t>16.</t>
  </si>
  <si>
    <t>18.</t>
  </si>
  <si>
    <t>Vállalkozásoknak</t>
  </si>
  <si>
    <t>Győr M. J. Város jelzőrendszer</t>
  </si>
  <si>
    <t>Társulásnak és költségvetési szerveinek</t>
  </si>
  <si>
    <t>Irányítás (felügyelet) alá tartozó költségvetési szervnek folyósított támogatás</t>
  </si>
  <si>
    <t>K511</t>
  </si>
  <si>
    <t>K84</t>
  </si>
  <si>
    <t>K86</t>
  </si>
  <si>
    <t>K915</t>
  </si>
  <si>
    <t>K50613</t>
  </si>
  <si>
    <t>K50616</t>
  </si>
  <si>
    <t>K50617</t>
  </si>
  <si>
    <t>Irányítás (felügyelet) alá tartozó költségvetési szervnek folyósított működési támogatás( KÖZÖS HIVATAL)</t>
  </si>
  <si>
    <t>Civil szervezeteknek</t>
  </si>
  <si>
    <t>20.</t>
  </si>
  <si>
    <t>K621</t>
  </si>
  <si>
    <t>K6214</t>
  </si>
  <si>
    <t>K641</t>
  </si>
  <si>
    <t>K71</t>
  </si>
  <si>
    <t>K711</t>
  </si>
  <si>
    <t>K71112</t>
  </si>
  <si>
    <t>Sor-szám</t>
  </si>
  <si>
    <t>Szakfeladat megnevezés</t>
  </si>
  <si>
    <t>Önkormányzat</t>
  </si>
  <si>
    <t>Zöldterület-kezelés</t>
  </si>
  <si>
    <t>Önkormányzati jogalkotás</t>
  </si>
  <si>
    <t>Város és községgazdálkodási szolg.</t>
  </si>
  <si>
    <t>Család és nővédelmi eü gondozás</t>
  </si>
  <si>
    <t>Foglalk. hosszabb idejű közfoglalkoztatása</t>
  </si>
  <si>
    <t>Mindösszesen</t>
  </si>
  <si>
    <t>I. Működési célú bevételek és kiadások mérlege
(Önkormányzati szinten)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</si>
  <si>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</si>
  <si>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</si>
  <si>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</si>
  <si>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</si>
  <si>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</si>
  <si>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</si>
  <si>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</si>
  <si>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</si>
  <si>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</si>
  <si>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</si>
  <si>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</si>
  <si>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</si>
  <si>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</si>
  <si>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</si>
  <si>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</si>
  <si>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</si>
  <si>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</si>
  <si>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</si>
  <si>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</si>
  <si>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</si>
  <si>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</si>
  <si>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>Hosszú lejáratú hitelek törlesztése</t>
  </si>
  <si>
    <t xml:space="preserve">   Egyéb belső finanszírozási bevételek (int. Fin.)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</si>
  <si>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</si>
  <si>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</si>
  <si>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</si>
  <si>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</si>
  <si>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</si>
  <si>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</si>
  <si>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</si>
  <si>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</si>
  <si>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</si>
  <si>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</si>
  <si>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</si>
  <si>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</si>
  <si>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</si>
  <si>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</si>
  <si>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</si>
  <si>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</si>
  <si>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</si>
  <si>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</si>
  <si>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</si>
  <si>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</si>
  <si>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</si>
  <si>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</si>
  <si>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</si>
  <si>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</si>
  <si>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</si>
  <si>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</si>
  <si>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</si>
  <si>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</si>
  <si>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</si>
  <si>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</si>
  <si>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</si>
  <si>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</si>
  <si>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</si>
  <si>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</si>
  <si>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</si>
  <si>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</si>
  <si>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</si>
  <si>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</si>
  <si>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</si>
  <si>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</si>
  <si>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</si>
  <si>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</si>
  <si>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</si>
  <si>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</si>
  <si>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</si>
  <si>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</si>
  <si>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</si>
  <si>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</si>
  <si>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</si>
  <si>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</si>
  <si>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</si>
  <si>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</si>
  <si>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</si>
  <si>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</si>
  <si>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</si>
  <si>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</si>
  <si>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</si>
  <si>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</si>
  <si>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</si>
  <si>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</si>
  <si>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</si>
  <si>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</si>
  <si>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</si>
  <si>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</si>
  <si>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</si>
  <si>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</si>
  <si>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</si>
  <si>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</si>
  <si>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</si>
  <si>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</si>
  <si>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</si>
  <si>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</si>
  <si>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</si>
  <si>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</si>
  <si>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</si>
  <si>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</si>
  <si>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</si>
  <si>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Helyi adók</t>
  </si>
  <si>
    <t>Saját bevételek</t>
  </si>
  <si>
    <t>Közművelődés-közösségi és társad.részvétel fejl.</t>
  </si>
  <si>
    <t xml:space="preserve"> Működési bevételek</t>
  </si>
  <si>
    <t>Támogatások (Önkorm.műk.támog.), kiegészítések (működési célú)</t>
  </si>
  <si>
    <t>Áht-n belüli megelőlegezések visszafizetése</t>
  </si>
  <si>
    <t>K5121</t>
  </si>
  <si>
    <t>Pannon Kincse LEADER</t>
  </si>
  <si>
    <t>K63</t>
  </si>
  <si>
    <t xml:space="preserve">   Értékpapírok ért.bevétel </t>
  </si>
  <si>
    <t xml:space="preserve"> Ft-ban</t>
  </si>
  <si>
    <t>BURSA HUNGARICA, Arany J. Tehetség.</t>
  </si>
  <si>
    <t xml:space="preserve">  forintban !</t>
  </si>
  <si>
    <t>Kamatbevételek és más nyereségjellegű bevételek</t>
  </si>
  <si>
    <t>Felhalmozási bevételek</t>
  </si>
  <si>
    <t>Felhalmozási célú átvett pénzeszközök</t>
  </si>
  <si>
    <t>Költségvetési bevételek</t>
  </si>
  <si>
    <t>Értékesítési és forgalmi adók (iparűzési)</t>
  </si>
  <si>
    <t>Egyéb áruhaszn. és szolg. adók (idegenforg. adó)</t>
  </si>
  <si>
    <t>Egyéb közhatalmi bevételek (talajterh., bírság, pótlék)</t>
  </si>
  <si>
    <t>Helyi önkormányzatok működésének általános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</si>
  <si>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</si>
  <si>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</si>
  <si>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</si>
  <si>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Vagyoni tipusú adók (kommunális adó)</t>
  </si>
  <si>
    <t>Gépjárműadók</t>
  </si>
  <si>
    <t>Közhatalmi bevételek összesen</t>
  </si>
  <si>
    <t>Működési bevételek összesen: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</si>
  <si>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</si>
  <si>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</si>
  <si>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</si>
  <si>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</si>
  <si>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</si>
  <si>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</si>
  <si>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</si>
  <si>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Ingatlanok értékesítése</t>
  </si>
  <si>
    <t>Felhalmozási célú visszatérítendő támogatások, kölcsönök visszatérülése államháztartáson kívülről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</si>
  <si>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</si>
  <si>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</si>
  <si>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</si>
  <si>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</si>
  <si>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</si>
  <si>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</si>
  <si>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</si>
  <si>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</si>
  <si>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</si>
  <si>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</si>
  <si>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</si>
  <si>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</si>
  <si>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</si>
  <si>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</si>
  <si>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Készletbeszerzés</t>
  </si>
  <si>
    <t xml:space="preserve">Kommunikációs szolgáltatások </t>
  </si>
  <si>
    <t>Szolgáltatási kiadások</t>
  </si>
  <si>
    <t>Kiküldetések, reklám- és propagandakiadások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</si>
  <si>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</si>
  <si>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</si>
  <si>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</si>
  <si>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</si>
  <si>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</si>
  <si>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</si>
  <si>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</si>
  <si>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</si>
  <si>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</si>
  <si>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</si>
  <si>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</si>
  <si>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</si>
  <si>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</si>
  <si>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</si>
  <si>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</si>
  <si>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</si>
  <si>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</si>
  <si>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</si>
  <si>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Elvonások és befízetések</t>
  </si>
  <si>
    <t>Központi, irányítószervi támogatás</t>
  </si>
  <si>
    <t>Belföldi finanszírozás bevételei</t>
  </si>
  <si>
    <t>Hosszú lejáratú hitelek, kölcsönök felvétele pénzügyi vállalkozástól</t>
  </si>
  <si>
    <t>Hitel-, kölcsönfelvétel pénzügyi vállalkozástól</t>
  </si>
  <si>
    <t>Központi költségvetési szerv előirányzatoknak</t>
  </si>
  <si>
    <t>Díjak, pótlékok, települési adók</t>
  </si>
  <si>
    <t>Központi, irányító szervi támogatás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</si>
  <si>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</si>
  <si>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</si>
  <si>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</si>
  <si>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</si>
  <si>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</si>
  <si>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10=(6+…+9)</t>
  </si>
  <si>
    <t>Működési célú
hiteltörlesztés (tőke+kamat)</t>
  </si>
  <si>
    <t>............................</t>
  </si>
  <si>
    <t>Felhalmozási célú
hiteltörlesztés (tőke+kamat)</t>
  </si>
  <si>
    <t>Fejlesztési célú forint alapu hitel</t>
  </si>
  <si>
    <t>Fejlesztési célú forint alapu hitel kamata</t>
  </si>
  <si>
    <t>Beruházás feladatonként</t>
  </si>
  <si>
    <t>Egyéb</t>
  </si>
  <si>
    <t>Összesen (1+4+7+9+11)</t>
  </si>
  <si>
    <t>Beruházás célonként</t>
  </si>
  <si>
    <t>2021.</t>
  </si>
  <si>
    <t>2022.</t>
  </si>
  <si>
    <t>Rovat</t>
  </si>
  <si>
    <t>Kötelező feladatok</t>
  </si>
  <si>
    <t>Önként vállalt feladatok</t>
  </si>
  <si>
    <t>Állami feladatok</t>
  </si>
  <si>
    <t>B111</t>
  </si>
  <si>
    <t>B112</t>
  </si>
  <si>
    <t>B113</t>
  </si>
  <si>
    <t>B114</t>
  </si>
  <si>
    <t>B11</t>
  </si>
  <si>
    <t>B16</t>
  </si>
  <si>
    <t>B1</t>
  </si>
  <si>
    <t>B34</t>
  </si>
  <si>
    <t>B351</t>
  </si>
  <si>
    <t>B354</t>
  </si>
  <si>
    <t>B355</t>
  </si>
  <si>
    <t>B35</t>
  </si>
  <si>
    <t>B36</t>
  </si>
  <si>
    <t>B3</t>
  </si>
  <si>
    <t>B402</t>
  </si>
  <si>
    <t>B403</t>
  </si>
  <si>
    <t>B404</t>
  </si>
  <si>
    <t>B405</t>
  </si>
  <si>
    <t>B406</t>
  </si>
  <si>
    <t>B407</t>
  </si>
  <si>
    <t>B408</t>
  </si>
  <si>
    <t>B411</t>
  </si>
  <si>
    <t>B4</t>
  </si>
  <si>
    <t>B74</t>
  </si>
  <si>
    <t>B75</t>
  </si>
  <si>
    <t>B7</t>
  </si>
  <si>
    <t>B1-B7</t>
  </si>
  <si>
    <t>B8111</t>
  </si>
  <si>
    <t>B811</t>
  </si>
  <si>
    <t>B8121</t>
  </si>
  <si>
    <t>B816</t>
  </si>
  <si>
    <t>B81</t>
  </si>
  <si>
    <t>B8</t>
  </si>
  <si>
    <t>K11</t>
  </si>
  <si>
    <t>K12</t>
  </si>
  <si>
    <t>K1</t>
  </si>
  <si>
    <t>K2</t>
  </si>
  <si>
    <t>K31</t>
  </si>
  <si>
    <t>K32</t>
  </si>
  <si>
    <t>K33</t>
  </si>
  <si>
    <t>Közvetített szolgáltatások</t>
  </si>
  <si>
    <t>K335</t>
  </si>
  <si>
    <t>K34</t>
  </si>
  <si>
    <t>K35</t>
  </si>
  <si>
    <t>K3</t>
  </si>
  <si>
    <t>K4</t>
  </si>
  <si>
    <t>K502</t>
  </si>
  <si>
    <t>K506</t>
  </si>
  <si>
    <t>K512</t>
  </si>
  <si>
    <t>K513</t>
  </si>
  <si>
    <t>K6</t>
  </si>
  <si>
    <t>K7</t>
  </si>
  <si>
    <t>K82</t>
  </si>
  <si>
    <t>K8</t>
  </si>
  <si>
    <t>K1-K8</t>
  </si>
  <si>
    <t>K914</t>
  </si>
  <si>
    <t>K9</t>
  </si>
  <si>
    <t>FELHALMOZÁSI KIADÁSOK ÖSSZESEN</t>
  </si>
  <si>
    <t>Felhalmozási célú pénzeszközátadások</t>
  </si>
  <si>
    <t>Adósságot keletkeztető kötelezettségvállalásának felső határa (hitelképesség)</t>
  </si>
  <si>
    <t>Imm. javak, ingatlanok, egyéb tárgyi eszköz értékesítés</t>
  </si>
  <si>
    <t>Részesedések értékesítése és részes. megszűn. kapcs. bev.</t>
  </si>
  <si>
    <t>Privatizációból származó bevételek</t>
  </si>
  <si>
    <t>Garancia- és kezességváll.-ból szárm. megtérülések</t>
  </si>
  <si>
    <r>
      <rPr>
        <b/>
        <sz val="10"/>
        <rFont val="Times New Roman"/>
        <family val="1"/>
        <charset val="238"/>
      </rPr>
      <t>Saját bevételek</t>
    </r>
    <r>
      <rPr>
        <sz val="10"/>
        <rFont val="Times New Roman"/>
        <family val="1"/>
        <charset val="238"/>
      </rPr>
      <t xml:space="preserve"> (Adósságot keletkezt. éves köt. váll. felső határa)</t>
    </r>
    <r>
      <rPr>
        <b/>
        <sz val="10"/>
        <rFont val="Times New Roman"/>
        <family val="1"/>
        <charset val="238"/>
      </rPr>
      <t xml:space="preserve"> 50%</t>
    </r>
  </si>
  <si>
    <t>Ikrény</t>
  </si>
  <si>
    <t xml:space="preserve">Müködési c. támogatásértékű bevétel áh-n belül </t>
  </si>
  <si>
    <t xml:space="preserve">Egyéb felhalmozási célú pénzeszköz Áh- kívülről </t>
  </si>
  <si>
    <t>IKRÉNY KÖZSÉG ÖNKORMÁNYZATA   2020. évi költségvetés</t>
  </si>
  <si>
    <t>Müködési c. támogatásértékű bevétel áh-n belül</t>
  </si>
  <si>
    <t>2020. évi előirányzat</t>
  </si>
  <si>
    <t>Arrabona EGTC 2020. évi tagdíj</t>
  </si>
  <si>
    <t xml:space="preserve">Abda  Önkorm.-nak óvoda 2020.évi </t>
  </si>
  <si>
    <t xml:space="preserve">Abda  Önkorm.-nak </t>
  </si>
  <si>
    <t xml:space="preserve">Abda  Önkorm.-nak Közös Hivatal </t>
  </si>
  <si>
    <t>Ikrény SE támogatás</t>
  </si>
  <si>
    <t xml:space="preserve"> Horgász Egyesület</t>
  </si>
  <si>
    <t>Templomért Alapítvány</t>
  </si>
  <si>
    <t>ISK-DSK támogatás</t>
  </si>
  <si>
    <t>2. Egyéb felhalmozás célú pénzeszközátadások</t>
  </si>
  <si>
    <t>Egyéb felh.célú támogatások áh-n kívülre</t>
  </si>
  <si>
    <t>Győr-Szol hiteltörlesztés</t>
  </si>
  <si>
    <t>K89</t>
  </si>
  <si>
    <t xml:space="preserve"> Pénzeszközátadások mindösszesen</t>
  </si>
  <si>
    <t>Felhalmozási célú pénzeszközátadások összesen</t>
  </si>
  <si>
    <t>K61</t>
  </si>
  <si>
    <t>2020. évi eredeti előirányzat</t>
  </si>
  <si>
    <t>Ikrény KÖZSÉG ÖNKORMÁNYZATA   2020. évi költségvetés</t>
  </si>
  <si>
    <t>Ingatlan felújítás</t>
  </si>
  <si>
    <t>Magyar mfp.Széchenyi utca aszfaltozás</t>
  </si>
  <si>
    <t>Magyar mfp.Óvoda játékok játszótér</t>
  </si>
  <si>
    <t>Gyógyszertár hozzáépítés</t>
  </si>
  <si>
    <t>Informatikai eszközök beszerzése</t>
  </si>
  <si>
    <t xml:space="preserve">Inf. eszközök beszerzése </t>
  </si>
  <si>
    <t>Kültéri kamera+tartozékok</t>
  </si>
  <si>
    <t>Lamináló,kennel,mobiltelefon,akkumulátor,zsúrkocsik,páramentesítő,térfigyelő kamararendsze,pavilonok stb.</t>
  </si>
  <si>
    <t>Informatikai és egyé tárgyi eszk.beszez.összesen</t>
  </si>
  <si>
    <t>Ingatlan vásárlása</t>
  </si>
  <si>
    <t>Tárgyi eszköz felújítás</t>
  </si>
  <si>
    <t>Felújítás célú előzetesen felszámított ÁFA</t>
  </si>
  <si>
    <t>Spotpálya öltöző bővítés</t>
  </si>
  <si>
    <t>Védőnői eszköz beszerzés</t>
  </si>
  <si>
    <t>Hivatal villanyóra bővítés</t>
  </si>
  <si>
    <t>Sport öltőző</t>
  </si>
  <si>
    <t>Beruházás célú előzetesen felszámított ÁFA</t>
  </si>
  <si>
    <t>K63-K64</t>
  </si>
  <si>
    <t>K73</t>
  </si>
  <si>
    <t>K67</t>
  </si>
  <si>
    <t>K74</t>
  </si>
  <si>
    <t>Könyvtári szolgáltatás</t>
  </si>
  <si>
    <t>2020. évi engedélyezett létszám</t>
  </si>
  <si>
    <t>IKRÉNY KÖZSÉG ÖNKORMÁNYZATA 2019. ÉVI KÖLTSÉGVETÉSE</t>
  </si>
  <si>
    <t>IKRÉNY KÖZSÉG ÖNKORMÁNYZATA 2020. ÉVI BESZÁMOLÓ</t>
  </si>
  <si>
    <t>Kötelezettség 2020.</t>
  </si>
  <si>
    <t>2023.</t>
  </si>
  <si>
    <t>2024. 
után</t>
  </si>
  <si>
    <t>Eredeti előirányzat 2020 év</t>
  </si>
  <si>
    <t>Eredeti előirányzat 2020.év</t>
  </si>
  <si>
    <t>Települési önkormányzatok szociális gyermekjóléti  és gyermekétkeztetési feladatainak támogatása</t>
  </si>
  <si>
    <t>Települési önkormányzatok egyes köznevelési feladatainak támogatása</t>
  </si>
  <si>
    <t>Települési önkormányzatok egyes köznevelési  feladatainak támogatása</t>
  </si>
  <si>
    <t>B5</t>
  </si>
  <si>
    <t>B52</t>
  </si>
  <si>
    <t>B812</t>
  </si>
  <si>
    <t>B813</t>
  </si>
  <si>
    <t>B8131</t>
  </si>
  <si>
    <t>K5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</si>
</sst>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65" formatCode="#,###"/>
  </numFmts>
  <fonts count="6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9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indexed="64"/>
      </patternFill>
    </fill>
    <fill>
      <patternFill patternType="lightHorizontal"/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7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" fillId="17" borderId="7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9" fillId="4" borderId="0" applyNumberFormat="0" applyBorder="0" applyAlignment="0" applyProtection="0"/>
    <xf numFmtId="0" fontId="20" fillId="22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3" borderId="0" applyNumberFormat="0" applyBorder="0" applyAlignment="0" applyProtection="0"/>
    <xf numFmtId="0" fontId="25" fillId="22" borderId="1" applyNumberFormat="0" applyAlignment="0" applyProtection="0"/>
  </cellStyleXfs>
  <cellXfs count="51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3" fontId="2" fillId="24" borderId="15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24" borderId="16" xfId="0" applyNumberFormat="1" applyFont="1" applyFill="1" applyBorder="1" applyAlignment="1">
      <alignment vertical="center"/>
    </xf>
    <xf numFmtId="0" fontId="2" fillId="0" borderId="17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3" fillId="0" borderId="11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2" fillId="24" borderId="1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3" fontId="2" fillId="1" borderId="11" xfId="0" applyNumberFormat="1" applyFont="1" applyFill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right" vertical="center"/>
    </xf>
    <xf numFmtId="3" fontId="2" fillId="1" borderId="11" xfId="0" applyNumberFormat="1" applyFont="1" applyFill="1" applyBorder="1" applyAlignment="1">
      <alignment horizontal="right" vertical="center"/>
    </xf>
    <xf numFmtId="3" fontId="2" fillId="24" borderId="19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2" fillId="24" borderId="26" xfId="0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3" xfId="0" applyFont="1" applyFill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6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0" fontId="2" fillId="1" borderId="18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1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4" borderId="28" xfId="0" applyFont="1" applyFill="1" applyBorder="1" applyAlignment="1">
      <alignment horizontal="center" vertical="center"/>
    </xf>
    <xf numFmtId="0" fontId="2" fillId="24" borderId="19" xfId="0" applyFont="1" applyFill="1" applyBorder="1" applyAlignment="1">
      <alignment horizontal="center" vertical="center"/>
    </xf>
    <xf numFmtId="0" fontId="26" fillId="0" borderId="11" xfId="0" applyFont="1" applyBorder="1"/>
    <xf numFmtId="0" fontId="2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/>
    </xf>
    <xf numFmtId="0" fontId="2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horizontal="center" vertical="top"/>
    </xf>
    <xf numFmtId="0" fontId="2" fillId="25" borderId="10" xfId="0" applyFont="1" applyFill="1" applyBorder="1" applyAlignment="1">
      <alignment vertical="center" wrapText="1"/>
    </xf>
    <xf numFmtId="0" fontId="2" fillId="25" borderId="11" xfId="0" applyFont="1" applyFill="1" applyBorder="1" applyAlignment="1">
      <alignment horizontal="left" vertical="center" wrapText="1"/>
    </xf>
    <xf numFmtId="0" fontId="2" fillId="25" borderId="11" xfId="0" applyFont="1" applyFill="1" applyBorder="1" applyAlignment="1">
      <alignment horizontal="center" vertical="center"/>
    </xf>
    <xf numFmtId="3" fontId="2" fillId="25" borderId="12" xfId="0" applyNumberFormat="1" applyFont="1" applyFill="1" applyBorder="1" applyAlignment="1">
      <alignment horizontal="right" vertical="center"/>
    </xf>
    <xf numFmtId="3" fontId="2" fillId="1" borderId="17" xfId="0" applyNumberFormat="1" applyFont="1" applyFill="1" applyBorder="1" applyAlignment="1">
      <alignment vertical="center"/>
    </xf>
    <xf numFmtId="0" fontId="2" fillId="0" borderId="36" xfId="0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Alignment="1">
      <alignment vertical="center"/>
    </xf>
    <xf numFmtId="43" fontId="2" fillId="24" borderId="37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/>
    </xf>
    <xf numFmtId="164" fontId="2" fillId="0" borderId="42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wrapText="1"/>
    </xf>
    <xf numFmtId="43" fontId="2" fillId="0" borderId="0" xfId="0" applyNumberFormat="1" applyFont="1" applyAlignment="1">
      <alignment vertical="center"/>
    </xf>
    <xf numFmtId="165" fontId="28" fillId="0" borderId="0" xfId="0" applyNumberFormat="1" applyFont="1" applyAlignment="1">
      <alignment horizontal="centerContinuous" vertical="center" wrapText="1"/>
    </xf>
    <xf numFmtId="165" fontId="30" fillId="0" borderId="0" xfId="0" applyNumberFormat="1" applyFont="1" applyAlignment="1">
      <alignment horizontal="right" vertical="center"/>
    </xf>
    <xf numFmtId="165" fontId="32" fillId="0" borderId="29" xfId="0" applyNumberFormat="1" applyFont="1" applyBorder="1" applyAlignment="1">
      <alignment horizontal="centerContinuous" vertical="center" wrapText="1"/>
    </xf>
    <xf numFmtId="165" fontId="32" fillId="0" borderId="26" xfId="0" applyNumberFormat="1" applyFont="1" applyBorder="1" applyAlignment="1">
      <alignment horizontal="centerContinuous" vertical="center" wrapText="1"/>
    </xf>
    <xf numFmtId="165" fontId="32" fillId="0" borderId="15" xfId="0" applyNumberFormat="1" applyFont="1" applyBorder="1" applyAlignment="1">
      <alignment horizontal="centerContinuous" vertical="center" wrapText="1"/>
    </xf>
    <xf numFmtId="165" fontId="32" fillId="0" borderId="29" xfId="0" applyNumberFormat="1" applyFont="1" applyBorder="1" applyAlignment="1">
      <alignment horizontal="center" vertical="center" wrapText="1"/>
    </xf>
    <xf numFmtId="165" fontId="32" fillId="0" borderId="26" xfId="0" applyNumberFormat="1" applyFont="1" applyBorder="1" applyAlignment="1">
      <alignment horizontal="center" vertical="center" wrapText="1"/>
    </xf>
    <xf numFmtId="165" fontId="32" fillId="0" borderId="15" xfId="0" applyNumberFormat="1" applyFont="1" applyBorder="1" applyAlignment="1">
      <alignment horizontal="center" vertical="center" wrapText="1"/>
    </xf>
    <xf numFmtId="165" fontId="33" fillId="0" borderId="0" xfId="0" applyNumberFormat="1" applyFont="1" applyAlignment="1">
      <alignment horizontal="center" vertical="center" wrapText="1"/>
    </xf>
    <xf numFmtId="165" fontId="34" fillId="0" borderId="37" xfId="0" applyNumberFormat="1" applyFont="1" applyBorder="1" applyAlignment="1">
      <alignment horizontal="center" vertical="center" wrapText="1"/>
    </xf>
    <xf numFmtId="165" fontId="34" fillId="0" borderId="29" xfId="0" applyNumberFormat="1" applyFont="1" applyBorder="1" applyAlignment="1">
      <alignment horizontal="center" vertical="center" wrapText="1"/>
    </xf>
    <xf numFmtId="165" fontId="34" fillId="0" borderId="26" xfId="0" applyNumberFormat="1" applyFont="1" applyBorder="1" applyAlignment="1">
      <alignment horizontal="center" vertical="center" wrapText="1"/>
    </xf>
    <xf numFmtId="165" fontId="34" fillId="0" borderId="15" xfId="0" applyNumberFormat="1" applyFont="1" applyBorder="1" applyAlignment="1">
      <alignment horizontal="center" vertical="center" wrapText="1"/>
    </xf>
    <xf numFmtId="165" fontId="34" fillId="0" borderId="0" xfId="0" applyNumberFormat="1" applyFont="1" applyAlignment="1">
      <alignment horizontal="center" vertical="center" wrapText="1"/>
    </xf>
    <xf numFmtId="165" fontId="35" fillId="0" borderId="39" xfId="0" applyNumberFormat="1" applyFont="1" applyBorder="1" applyAlignment="1">
      <alignment horizontal="left" vertical="center" wrapText="1" indent="1"/>
    </xf>
    <xf numFmtId="165" fontId="35" fillId="0" borderId="45" xfId="0" applyNumberFormat="1" applyFont="1" applyBorder="1" applyAlignment="1" applyProtection="1">
      <alignment horizontal="right" vertical="center" wrapText="1" indent="1"/>
      <protection locked="0"/>
    </xf>
    <xf numFmtId="165" fontId="35" fillId="0" borderId="10" xfId="0" applyNumberFormat="1" applyFont="1" applyBorder="1" applyAlignment="1">
      <alignment horizontal="left" vertical="center" wrapText="1" indent="1"/>
    </xf>
    <xf numFmtId="165" fontId="35" fillId="0" borderId="11" xfId="0" applyNumberFormat="1" applyFont="1" applyBorder="1" applyAlignment="1" applyProtection="1">
      <alignment horizontal="right" vertical="center" wrapText="1" indent="1"/>
      <protection locked="0"/>
    </xf>
    <xf numFmtId="165" fontId="35" fillId="0" borderId="12" xfId="0" applyNumberFormat="1" applyFont="1" applyBorder="1" applyAlignment="1" applyProtection="1">
      <alignment horizontal="right" vertical="center" wrapText="1" indent="1"/>
      <protection locked="0"/>
    </xf>
    <xf numFmtId="165" fontId="35" fillId="0" borderId="25" xfId="0" applyNumberFormat="1" applyFont="1" applyBorder="1" applyAlignment="1">
      <alignment horizontal="left" vertical="center" wrapText="1" indent="1"/>
    </xf>
    <xf numFmtId="165" fontId="35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35" fillId="0" borderId="10" xfId="0" applyNumberFormat="1" applyFont="1" applyBorder="1" applyAlignment="1" applyProtection="1">
      <alignment horizontal="left" vertical="center" wrapText="1" indent="1"/>
      <protection locked="0"/>
    </xf>
    <xf numFmtId="165" fontId="36" fillId="0" borderId="0" xfId="0" applyNumberFormat="1" applyFont="1" applyAlignment="1">
      <alignment horizontal="left" vertical="center" wrapText="1" indent="1"/>
    </xf>
    <xf numFmtId="165" fontId="35" fillId="0" borderId="46" xfId="0" applyNumberFormat="1" applyFont="1" applyBorder="1" applyAlignment="1" applyProtection="1">
      <alignment horizontal="left" vertical="center" wrapText="1" indent="1"/>
      <protection locked="0"/>
    </xf>
    <xf numFmtId="165" fontId="37" fillId="0" borderId="37" xfId="0" applyNumberFormat="1" applyFont="1" applyBorder="1" applyAlignment="1">
      <alignment horizontal="left" vertical="center" wrapText="1" indent="1"/>
    </xf>
    <xf numFmtId="165" fontId="34" fillId="0" borderId="29" xfId="0" applyNumberFormat="1" applyFont="1" applyBorder="1" applyAlignment="1">
      <alignment horizontal="left" vertical="center" wrapText="1" indent="1"/>
    </xf>
    <xf numFmtId="165" fontId="34" fillId="0" borderId="26" xfId="0" applyNumberFormat="1" applyFont="1" applyBorder="1" applyAlignment="1">
      <alignment horizontal="right" vertical="center" wrapText="1" indent="1"/>
    </xf>
    <xf numFmtId="165" fontId="34" fillId="0" borderId="15" xfId="0" applyNumberFormat="1" applyFont="1" applyBorder="1" applyAlignment="1">
      <alignment horizontal="right" vertical="center" wrapText="1" indent="1"/>
    </xf>
    <xf numFmtId="165" fontId="38" fillId="0" borderId="41" xfId="0" applyNumberFormat="1" applyFont="1" applyBorder="1" applyAlignment="1">
      <alignment horizontal="left" vertical="center" wrapText="1" indent="1"/>
    </xf>
    <xf numFmtId="165" fontId="36" fillId="0" borderId="48" xfId="0" applyNumberFormat="1" applyFont="1" applyBorder="1" applyAlignment="1">
      <alignment horizontal="left" vertical="center" wrapText="1" indent="1"/>
    </xf>
    <xf numFmtId="165" fontId="36" fillId="0" borderId="10" xfId="0" applyNumberFormat="1" applyFont="1" applyBorder="1" applyAlignment="1">
      <alignment horizontal="left" vertical="center" wrapText="1" indent="1"/>
    </xf>
    <xf numFmtId="165" fontId="38" fillId="0" borderId="42" xfId="0" applyNumberFormat="1" applyFont="1" applyBorder="1" applyAlignment="1">
      <alignment horizontal="left" vertical="center" wrapText="1" indent="1"/>
    </xf>
    <xf numFmtId="165" fontId="36" fillId="0" borderId="11" xfId="0" applyNumberFormat="1" applyFont="1" applyBorder="1" applyAlignment="1" applyProtection="1">
      <alignment horizontal="right" vertical="center" wrapText="1" indent="1"/>
      <protection locked="0"/>
    </xf>
    <xf numFmtId="165" fontId="36" fillId="0" borderId="12" xfId="0" applyNumberFormat="1" applyFont="1" applyBorder="1" applyAlignment="1" applyProtection="1">
      <alignment horizontal="right" vertical="center" wrapText="1" indent="1"/>
      <protection locked="0"/>
    </xf>
    <xf numFmtId="165" fontId="39" fillId="0" borderId="11" xfId="0" applyNumberFormat="1" applyFont="1" applyBorder="1" applyAlignment="1">
      <alignment horizontal="right" vertical="center" wrapText="1" indent="1"/>
    </xf>
    <xf numFmtId="165" fontId="36" fillId="0" borderId="36" xfId="0" applyNumberFormat="1" applyFont="1" applyBorder="1" applyAlignment="1" applyProtection="1">
      <alignment horizontal="right" vertical="center" wrapText="1" indent="1"/>
      <protection locked="0"/>
    </xf>
    <xf numFmtId="165" fontId="31" fillId="0" borderId="29" xfId="0" applyNumberFormat="1" applyFont="1" applyBorder="1" applyAlignment="1">
      <alignment horizontal="left" vertical="center" wrapText="1" indent="1"/>
    </xf>
    <xf numFmtId="165" fontId="34" fillId="0" borderId="26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15" xfId="0" applyNumberFormat="1" applyFont="1" applyBorder="1" applyAlignment="1" applyProtection="1">
      <alignment horizontal="right" vertical="center" wrapText="1" indent="1"/>
      <protection locked="0"/>
    </xf>
    <xf numFmtId="165" fontId="37" fillId="0" borderId="29" xfId="0" applyNumberFormat="1" applyFont="1" applyBorder="1" applyAlignment="1">
      <alignment horizontal="left" vertical="center" wrapText="1" indent="1"/>
    </xf>
    <xf numFmtId="165" fontId="37" fillId="0" borderId="50" xfId="0" applyNumberFormat="1" applyFont="1" applyBorder="1" applyAlignment="1">
      <alignment horizontal="right" vertical="center" wrapText="1" indent="1"/>
    </xf>
    <xf numFmtId="165" fontId="35" fillId="0" borderId="10" xfId="0" quotePrefix="1" applyNumberFormat="1" applyFont="1" applyBorder="1" applyAlignment="1">
      <alignment horizontal="left" vertical="center" wrapText="1" indent="6"/>
    </xf>
    <xf numFmtId="165" fontId="36" fillId="0" borderId="10" xfId="0" quotePrefix="1" applyNumberFormat="1" applyFont="1" applyBorder="1" applyAlignment="1">
      <alignment horizontal="left" vertical="center" wrapText="1" indent="6"/>
    </xf>
    <xf numFmtId="165" fontId="35" fillId="0" borderId="10" xfId="0" quotePrefix="1" applyNumberFormat="1" applyFont="1" applyBorder="1" applyAlignment="1">
      <alignment horizontal="left" vertical="center" wrapText="1" indent="3"/>
    </xf>
    <xf numFmtId="165" fontId="35" fillId="0" borderId="48" xfId="0" applyNumberFormat="1" applyFont="1" applyBorder="1" applyAlignment="1">
      <alignment horizontal="left" vertical="center" wrapText="1" indent="1"/>
    </xf>
    <xf numFmtId="165" fontId="35" fillId="0" borderId="40" xfId="0" applyNumberFormat="1" applyFont="1" applyBorder="1" applyAlignment="1" applyProtection="1">
      <alignment horizontal="right" vertical="center" wrapText="1" indent="1"/>
      <protection locked="0"/>
    </xf>
    <xf numFmtId="165" fontId="38" fillId="0" borderId="51" xfId="0" applyNumberFormat="1" applyFont="1" applyBorder="1" applyAlignment="1">
      <alignment horizontal="left" vertical="center" wrapText="1" indent="1"/>
    </xf>
    <xf numFmtId="165" fontId="39" fillId="0" borderId="48" xfId="0" applyNumberFormat="1" applyFont="1" applyBorder="1" applyAlignment="1">
      <alignment horizontal="left" vertical="center" wrapText="1" indent="1"/>
    </xf>
    <xf numFmtId="165" fontId="39" fillId="0" borderId="17" xfId="0" applyNumberFormat="1" applyFont="1" applyBorder="1" applyAlignment="1">
      <alignment horizontal="right" vertical="center" wrapText="1" indent="1"/>
    </xf>
    <xf numFmtId="165" fontId="36" fillId="0" borderId="45" xfId="0" applyNumberFormat="1" applyFont="1" applyBorder="1" applyAlignment="1" applyProtection="1">
      <alignment horizontal="right" vertical="center" wrapText="1" indent="1"/>
      <protection locked="0"/>
    </xf>
    <xf numFmtId="165" fontId="36" fillId="0" borderId="10" xfId="0" applyNumberFormat="1" applyFont="1" applyBorder="1" applyAlignment="1">
      <alignment horizontal="left" vertical="center" wrapText="1" indent="2"/>
    </xf>
    <xf numFmtId="165" fontId="36" fillId="0" borderId="11" xfId="0" applyNumberFormat="1" applyFont="1" applyBorder="1" applyAlignment="1">
      <alignment horizontal="left" vertical="center" wrapText="1" indent="2"/>
    </xf>
    <xf numFmtId="165" fontId="39" fillId="0" borderId="11" xfId="0" applyNumberFormat="1" applyFont="1" applyBorder="1" applyAlignment="1">
      <alignment horizontal="left" vertical="center" wrapText="1" indent="1"/>
    </xf>
    <xf numFmtId="165" fontId="36" fillId="0" borderId="39" xfId="0" applyNumberFormat="1" applyFont="1" applyBorder="1" applyAlignment="1">
      <alignment horizontal="left" vertical="center" wrapText="1" indent="1"/>
    </xf>
    <xf numFmtId="165" fontId="36" fillId="0" borderId="39" xfId="0" applyNumberFormat="1" applyFont="1" applyBorder="1" applyAlignment="1" applyProtection="1">
      <alignment horizontal="left" vertical="center" wrapText="1" indent="1"/>
      <protection locked="0"/>
    </xf>
    <xf numFmtId="165" fontId="35" fillId="0" borderId="39" xfId="0" applyNumberFormat="1" applyFont="1" applyBorder="1" applyAlignment="1" applyProtection="1">
      <alignment horizontal="left" vertical="center" wrapText="1" indent="1"/>
      <protection locked="0"/>
    </xf>
    <xf numFmtId="165" fontId="35" fillId="0" borderId="39" xfId="0" applyNumberFormat="1" applyFont="1" applyBorder="1" applyAlignment="1">
      <alignment horizontal="left" vertical="center" wrapText="1" indent="2"/>
    </xf>
    <xf numFmtId="165" fontId="35" fillId="0" borderId="46" xfId="0" applyNumberFormat="1" applyFont="1" applyBorder="1" applyAlignment="1">
      <alignment horizontal="left" vertical="center" wrapText="1" indent="2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19" xfId="0" applyNumberFormat="1" applyFont="1" applyFill="1" applyBorder="1" applyAlignment="1">
      <alignment horizontal="center" vertical="center" wrapText="1"/>
    </xf>
    <xf numFmtId="0" fontId="2" fillId="24" borderId="37" xfId="0" applyFont="1" applyFill="1" applyBorder="1" applyAlignment="1">
      <alignment horizontal="center" vertical="center"/>
    </xf>
    <xf numFmtId="3" fontId="2" fillId="24" borderId="15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3" fontId="2" fillId="0" borderId="0" xfId="0" applyNumberFormat="1" applyFont="1" applyAlignment="1">
      <alignment vertical="center"/>
    </xf>
    <xf numFmtId="0" fontId="43" fillId="0" borderId="0" xfId="0" applyFont="1"/>
    <xf numFmtId="0" fontId="44" fillId="0" borderId="0" xfId="0" applyFont="1"/>
    <xf numFmtId="0" fontId="0" fillId="0" borderId="0" xfId="0" applyAlignment="1">
      <alignment horizontal="center" vertical="center"/>
    </xf>
    <xf numFmtId="0" fontId="45" fillId="0" borderId="1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1" fillId="0" borderId="11" xfId="0" applyFont="1" applyBorder="1" applyAlignment="1">
      <alignment horizontal="center" vertical="top" wrapText="1"/>
    </xf>
    <xf numFmtId="0" fontId="41" fillId="0" borderId="11" xfId="0" applyFont="1" applyBorder="1" applyAlignment="1">
      <alignment horizontal="left" vertical="top" wrapText="1"/>
    </xf>
    <xf numFmtId="3" fontId="41" fillId="0" borderId="11" xfId="0" applyNumberFormat="1" applyFont="1" applyBorder="1" applyAlignment="1">
      <alignment horizontal="right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45" fillId="0" borderId="11" xfId="0" applyFont="1" applyBorder="1" applyAlignment="1">
      <alignment horizontal="center" vertical="top" wrapText="1"/>
    </xf>
    <xf numFmtId="0" fontId="0" fillId="0" borderId="11" xfId="0" applyBorder="1"/>
    <xf numFmtId="0" fontId="44" fillId="0" borderId="11" xfId="0" applyFont="1" applyBorder="1"/>
    <xf numFmtId="3" fontId="40" fillId="24" borderId="11" xfId="0" applyNumberFormat="1" applyFont="1" applyFill="1" applyBorder="1" applyAlignment="1">
      <alignment horizontal="center" vertical="center" wrapText="1"/>
    </xf>
    <xf numFmtId="3" fontId="43" fillId="28" borderId="11" xfId="0" applyNumberFormat="1" applyFont="1" applyFill="1" applyBorder="1" applyAlignment="1">
      <alignment horizontal="right"/>
    </xf>
    <xf numFmtId="3" fontId="47" fillId="28" borderId="11" xfId="0" applyNumberFormat="1" applyFont="1" applyFill="1" applyBorder="1" applyAlignment="1">
      <alignment horizontal="right"/>
    </xf>
    <xf numFmtId="0" fontId="47" fillId="0" borderId="0" xfId="0" applyFont="1"/>
    <xf numFmtId="0" fontId="44" fillId="0" borderId="1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165" fontId="35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39" fillId="0" borderId="36" xfId="0" applyNumberFormat="1" applyFont="1" applyBorder="1" applyAlignment="1">
      <alignment horizontal="right" vertical="center" wrapText="1" indent="1"/>
    </xf>
    <xf numFmtId="165" fontId="1" fillId="0" borderId="0" xfId="0" applyNumberFormat="1" applyFont="1" applyAlignment="1">
      <alignment vertical="center" wrapText="1"/>
    </xf>
    <xf numFmtId="165" fontId="44" fillId="0" borderId="0" xfId="0" applyNumberFormat="1" applyFont="1" applyAlignment="1">
      <alignment horizontal="centerContinuous" vertical="center"/>
    </xf>
    <xf numFmtId="165" fontId="44" fillId="0" borderId="0" xfId="0" applyNumberFormat="1" applyFont="1" applyAlignment="1">
      <alignment vertical="center" wrapText="1"/>
    </xf>
    <xf numFmtId="165" fontId="44" fillId="0" borderId="0" xfId="0" applyNumberFormat="1" applyFont="1" applyAlignment="1">
      <alignment horizontal="center" vertical="center" wrapText="1"/>
    </xf>
    <xf numFmtId="165" fontId="44" fillId="0" borderId="51" xfId="0" applyNumberFormat="1" applyFont="1" applyBorder="1" applyAlignment="1">
      <alignment horizontal="left" vertical="center" wrapText="1" indent="1"/>
    </xf>
    <xf numFmtId="165" fontId="44" fillId="0" borderId="42" xfId="0" applyNumberFormat="1" applyFont="1" applyBorder="1" applyAlignment="1">
      <alignment horizontal="left" vertical="center" wrapText="1" indent="1"/>
    </xf>
    <xf numFmtId="165" fontId="35" fillId="0" borderId="49" xfId="0" applyNumberFormat="1" applyFont="1" applyBorder="1" applyAlignment="1" applyProtection="1">
      <alignment horizontal="right" vertical="center" wrapText="1" indent="1"/>
      <protection locked="0"/>
    </xf>
    <xf numFmtId="3" fontId="48" fillId="0" borderId="0" xfId="0" applyNumberFormat="1" applyFont="1"/>
    <xf numFmtId="3" fontId="27" fillId="26" borderId="11" xfId="0" applyNumberFormat="1" applyFont="1" applyFill="1" applyBorder="1" applyAlignment="1">
      <alignment horizontal="right" vertical="top" wrapText="1"/>
    </xf>
    <xf numFmtId="3" fontId="27" fillId="24" borderId="11" xfId="0" applyNumberFormat="1" applyFont="1" applyFill="1" applyBorder="1" applyAlignment="1">
      <alignment horizontal="right" vertical="center" wrapText="1"/>
    </xf>
    <xf numFmtId="3" fontId="27" fillId="24" borderId="11" xfId="0" applyNumberFormat="1" applyFont="1" applyFill="1" applyBorder="1" applyAlignment="1">
      <alignment horizontal="right" vertical="top" wrapText="1"/>
    </xf>
    <xf numFmtId="3" fontId="27" fillId="27" borderId="11" xfId="0" applyNumberFormat="1" applyFont="1" applyFill="1" applyBorder="1" applyAlignment="1">
      <alignment horizontal="right" vertical="center" wrapText="1"/>
    </xf>
    <xf numFmtId="0" fontId="42" fillId="0" borderId="11" xfId="0" applyFont="1" applyBorder="1" applyAlignment="1">
      <alignment horizontal="left" vertical="center" wrapText="1"/>
    </xf>
    <xf numFmtId="0" fontId="48" fillId="0" borderId="0" xfId="0" applyFont="1"/>
    <xf numFmtId="165" fontId="0" fillId="0" borderId="0" xfId="0" applyNumberFormat="1" applyAlignment="1">
      <alignment horizontal="centerContinuous" vertical="center"/>
    </xf>
    <xf numFmtId="165" fontId="0" fillId="0" borderId="0" xfId="0" applyNumberFormat="1" applyAlignment="1">
      <alignment vertical="center" wrapText="1"/>
    </xf>
    <xf numFmtId="0" fontId="49" fillId="0" borderId="0" xfId="0" applyFont="1" applyAlignment="1">
      <alignment horizontal="center" vertical="center"/>
    </xf>
    <xf numFmtId="3" fontId="50" fillId="0" borderId="17" xfId="0" applyNumberFormat="1" applyFont="1" applyBorder="1" applyAlignment="1">
      <alignment vertical="center"/>
    </xf>
    <xf numFmtId="3" fontId="43" fillId="0" borderId="0" xfId="0" applyNumberFormat="1" applyFont="1" applyAlignment="1">
      <alignment vertical="center"/>
    </xf>
    <xf numFmtId="3" fontId="43" fillId="0" borderId="0" xfId="0" applyNumberFormat="1" applyFont="1"/>
    <xf numFmtId="3" fontId="4" fillId="0" borderId="0" xfId="0" applyNumberFormat="1" applyFont="1" applyAlignment="1">
      <alignment vertical="center"/>
    </xf>
    <xf numFmtId="3" fontId="2" fillId="24" borderId="11" xfId="0" applyNumberFormat="1" applyFont="1" applyFill="1" applyBorder="1" applyAlignment="1">
      <alignment vertical="center"/>
    </xf>
    <xf numFmtId="0" fontId="2" fillId="24" borderId="29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left" vertical="center"/>
    </xf>
    <xf numFmtId="165" fontId="0" fillId="0" borderId="0" xfId="0" applyNumberFormat="1" applyAlignment="1">
      <alignment horizontal="center" vertical="center" wrapText="1"/>
    </xf>
    <xf numFmtId="165" fontId="32" fillId="0" borderId="75" xfId="0" applyNumberFormat="1" applyFont="1" applyBorder="1" applyAlignment="1">
      <alignment horizontal="centerContinuous" vertical="center"/>
    </xf>
    <xf numFmtId="165" fontId="32" fillId="0" borderId="24" xfId="0" applyNumberFormat="1" applyFont="1" applyBorder="1" applyAlignment="1">
      <alignment horizontal="centerContinuous" vertical="center"/>
    </xf>
    <xf numFmtId="165" fontId="32" fillId="0" borderId="53" xfId="0" applyNumberFormat="1" applyFont="1" applyBorder="1" applyAlignment="1">
      <alignment horizontal="centerContinuous" vertical="center"/>
    </xf>
    <xf numFmtId="165" fontId="53" fillId="0" borderId="0" xfId="0" applyNumberFormat="1" applyFont="1" applyAlignment="1">
      <alignment vertical="center"/>
    </xf>
    <xf numFmtId="165" fontId="32" fillId="0" borderId="28" xfId="0" applyNumberFormat="1" applyFont="1" applyBorder="1" applyAlignment="1">
      <alignment horizontal="center" vertical="center"/>
    </xf>
    <xf numFmtId="165" fontId="32" fillId="0" borderId="67" xfId="0" applyNumberFormat="1" applyFont="1" applyBorder="1" applyAlignment="1">
      <alignment horizontal="center" vertical="center"/>
    </xf>
    <xf numFmtId="165" fontId="32" fillId="0" borderId="13" xfId="0" applyNumberFormat="1" applyFont="1" applyBorder="1" applyAlignment="1">
      <alignment horizontal="center" vertical="center" wrapText="1"/>
    </xf>
    <xf numFmtId="165" fontId="53" fillId="0" borderId="0" xfId="0" applyNumberFormat="1" applyFont="1" applyAlignment="1">
      <alignment horizontal="center" vertical="center"/>
    </xf>
    <xf numFmtId="165" fontId="54" fillId="0" borderId="44" xfId="0" applyNumberFormat="1" applyFont="1" applyBorder="1" applyAlignment="1">
      <alignment horizontal="center" vertical="center" wrapText="1"/>
    </xf>
    <xf numFmtId="165" fontId="54" fillId="0" borderId="26" xfId="0" applyNumberFormat="1" applyFont="1" applyBorder="1" applyAlignment="1">
      <alignment horizontal="center" vertical="center" wrapText="1"/>
    </xf>
    <xf numFmtId="165" fontId="54" fillId="0" borderId="71" xfId="0" applyNumberFormat="1" applyFont="1" applyBorder="1" applyAlignment="1">
      <alignment horizontal="center" vertical="center" wrapText="1"/>
    </xf>
    <xf numFmtId="165" fontId="54" fillId="0" borderId="41" xfId="0" applyNumberFormat="1" applyFont="1" applyBorder="1" applyAlignment="1">
      <alignment horizontal="center" vertical="center" wrapText="1"/>
    </xf>
    <xf numFmtId="165" fontId="54" fillId="0" borderId="0" xfId="0" applyNumberFormat="1" applyFont="1" applyAlignment="1">
      <alignment horizontal="center" vertical="center" wrapText="1"/>
    </xf>
    <xf numFmtId="165" fontId="54" fillId="0" borderId="72" xfId="0" applyNumberFormat="1" applyFont="1" applyBorder="1" applyAlignment="1">
      <alignment horizontal="right" vertical="center" wrapText="1" indent="1"/>
    </xf>
    <xf numFmtId="165" fontId="34" fillId="0" borderId="22" xfId="0" applyNumberFormat="1" applyFont="1" applyBorder="1" applyAlignment="1">
      <alignment horizontal="left" vertical="center" wrapText="1" indent="1"/>
    </xf>
    <xf numFmtId="1" fontId="37" fillId="30" borderId="22" xfId="0" applyNumberFormat="1" applyFont="1" applyFill="1" applyBorder="1" applyAlignment="1">
      <alignment horizontal="center" vertical="center" wrapText="1"/>
    </xf>
    <xf numFmtId="165" fontId="34" fillId="0" borderId="22" xfId="0" applyNumberFormat="1" applyFont="1" applyBorder="1" applyAlignment="1">
      <alignment vertical="center" wrapText="1"/>
    </xf>
    <xf numFmtId="165" fontId="34" fillId="0" borderId="75" xfId="0" applyNumberFormat="1" applyFont="1" applyBorder="1" applyAlignment="1">
      <alignment vertical="center" wrapText="1"/>
    </xf>
    <xf numFmtId="165" fontId="34" fillId="0" borderId="59" xfId="0" applyNumberFormat="1" applyFont="1" applyBorder="1" applyAlignment="1">
      <alignment vertical="center" wrapText="1"/>
    </xf>
    <xf numFmtId="165" fontId="54" fillId="0" borderId="10" xfId="0" applyNumberFormat="1" applyFont="1" applyBorder="1" applyAlignment="1">
      <alignment horizontal="right" vertical="center" wrapText="1" indent="1"/>
    </xf>
    <xf numFmtId="165" fontId="35" fillId="0" borderId="11" xfId="0" applyNumberFormat="1" applyFont="1" applyBorder="1" applyAlignment="1" applyProtection="1">
      <alignment horizontal="left" vertical="center" wrapText="1" indent="1"/>
      <protection locked="0"/>
    </xf>
    <xf numFmtId="1" fontId="55" fillId="0" borderId="11" xfId="0" applyNumberFormat="1" applyFont="1" applyBorder="1" applyAlignment="1" applyProtection="1">
      <alignment horizontal="center" vertical="center" wrapText="1"/>
      <protection locked="0"/>
    </xf>
    <xf numFmtId="165" fontId="35" fillId="0" borderId="11" xfId="0" applyNumberFormat="1" applyFont="1" applyBorder="1" applyAlignment="1" applyProtection="1">
      <alignment vertical="center" wrapText="1"/>
      <protection locked="0"/>
    </xf>
    <xf numFmtId="165" fontId="35" fillId="0" borderId="18" xfId="0" applyNumberFormat="1" applyFont="1" applyBorder="1" applyAlignment="1" applyProtection="1">
      <alignment vertical="center" wrapText="1"/>
      <protection locked="0"/>
    </xf>
    <xf numFmtId="165" fontId="35" fillId="0" borderId="42" xfId="0" applyNumberFormat="1" applyFont="1" applyBorder="1" applyAlignment="1">
      <alignment vertical="center" wrapText="1"/>
    </xf>
    <xf numFmtId="165" fontId="34" fillId="0" borderId="11" xfId="0" applyNumberFormat="1" applyFont="1" applyBorder="1" applyAlignment="1">
      <alignment horizontal="left" vertical="center" wrapText="1" indent="1"/>
    </xf>
    <xf numFmtId="1" fontId="37" fillId="30" borderId="11" xfId="0" applyNumberFormat="1" applyFont="1" applyFill="1" applyBorder="1" applyAlignment="1">
      <alignment horizontal="center" vertical="center" wrapText="1"/>
    </xf>
    <xf numFmtId="165" fontId="54" fillId="0" borderId="11" xfId="0" applyNumberFormat="1" applyFont="1" applyBorder="1" applyAlignment="1">
      <alignment horizontal="left" vertical="center" wrapText="1" indent="1"/>
    </xf>
    <xf numFmtId="165" fontId="54" fillId="0" borderId="48" xfId="0" applyNumberFormat="1" applyFont="1" applyBorder="1" applyAlignment="1">
      <alignment horizontal="right" vertical="center" wrapText="1" indent="1"/>
    </xf>
    <xf numFmtId="165" fontId="34" fillId="0" borderId="36" xfId="0" applyNumberFormat="1" applyFont="1" applyBorder="1" applyAlignment="1" applyProtection="1">
      <alignment horizontal="left" vertical="center" wrapText="1" indent="1"/>
      <protection locked="0"/>
    </xf>
    <xf numFmtId="1" fontId="37" fillId="30" borderId="19" xfId="0" applyNumberFormat="1" applyFont="1" applyFill="1" applyBorder="1" applyAlignment="1">
      <alignment horizontal="center" vertical="center" wrapText="1"/>
    </xf>
    <xf numFmtId="1" fontId="55" fillId="0" borderId="40" xfId="0" applyNumberFormat="1" applyFont="1" applyBorder="1" applyAlignment="1" applyProtection="1">
      <alignment horizontal="center" vertical="center" wrapText="1"/>
      <protection locked="0"/>
    </xf>
    <xf numFmtId="165" fontId="54" fillId="0" borderId="29" xfId="0" applyNumberFormat="1" applyFont="1" applyBorder="1" applyAlignment="1">
      <alignment horizontal="right" vertical="center" wrapText="1" indent="1"/>
    </xf>
    <xf numFmtId="165" fontId="54" fillId="0" borderId="26" xfId="0" applyNumberFormat="1" applyFont="1" applyBorder="1" applyAlignment="1">
      <alignment horizontal="left" vertical="center" wrapText="1" indent="1"/>
    </xf>
    <xf numFmtId="1" fontId="35" fillId="30" borderId="71" xfId="0" applyNumberFormat="1" applyFont="1" applyFill="1" applyBorder="1" applyAlignment="1">
      <alignment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27" fillId="29" borderId="14" xfId="0" applyFont="1" applyFill="1" applyBorder="1" applyAlignment="1">
      <alignment horizontal="left" vertical="center" wrapText="1"/>
    </xf>
    <xf numFmtId="0" fontId="43" fillId="28" borderId="11" xfId="0" applyFont="1" applyFill="1" applyBorder="1" applyAlignment="1">
      <alignment horizontal="left"/>
    </xf>
    <xf numFmtId="0" fontId="2" fillId="0" borderId="48" xfId="0" applyFont="1" applyBorder="1" applyAlignment="1">
      <alignment horizontal="center" vertical="top"/>
    </xf>
    <xf numFmtId="0" fontId="0" fillId="0" borderId="0" xfId="0" applyFont="1"/>
    <xf numFmtId="3" fontId="41" fillId="24" borderId="11" xfId="0" applyNumberFormat="1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right" vertical="top" wrapText="1"/>
    </xf>
    <xf numFmtId="0" fontId="27" fillId="26" borderId="11" xfId="0" applyFont="1" applyFill="1" applyBorder="1" applyAlignment="1">
      <alignment horizontal="left" vertical="top" wrapText="1"/>
    </xf>
    <xf numFmtId="0" fontId="41" fillId="0" borderId="11" xfId="0" applyFont="1" applyBorder="1" applyAlignment="1">
      <alignment horizontal="left" vertical="center" wrapText="1"/>
    </xf>
    <xf numFmtId="0" fontId="41" fillId="0" borderId="11" xfId="0" applyFont="1" applyBorder="1" applyAlignment="1">
      <alignment horizontal="right" vertical="center"/>
    </xf>
    <xf numFmtId="0" fontId="27" fillId="24" borderId="11" xfId="0" applyFont="1" applyFill="1" applyBorder="1" applyAlignment="1">
      <alignment horizontal="left" vertical="center" wrapText="1"/>
    </xf>
    <xf numFmtId="0" fontId="27" fillId="26" borderId="11" xfId="0" applyFont="1" applyFill="1" applyBorder="1" applyAlignment="1">
      <alignment horizontal="right" vertical="top" wrapText="1"/>
    </xf>
    <xf numFmtId="0" fontId="27" fillId="27" borderId="11" xfId="0" applyFont="1" applyFill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3" fontId="0" fillId="0" borderId="0" xfId="0" applyNumberFormat="1" applyFont="1"/>
    <xf numFmtId="0" fontId="27" fillId="24" borderId="11" xfId="0" applyFont="1" applyFill="1" applyBorder="1" applyAlignment="1">
      <alignment horizontal="right" vertical="center" wrapText="1"/>
    </xf>
    <xf numFmtId="0" fontId="27" fillId="29" borderId="14" xfId="0" applyFont="1" applyFill="1" applyBorder="1" applyAlignment="1">
      <alignment horizontal="right" vertical="center" wrapText="1"/>
    </xf>
    <xf numFmtId="0" fontId="27" fillId="27" borderId="58" xfId="0" applyFont="1" applyFill="1" applyBorder="1" applyAlignment="1">
      <alignment horizontal="left" vertical="center" wrapText="1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 vertical="top"/>
    </xf>
    <xf numFmtId="0" fontId="0" fillId="0" borderId="11" xfId="0" applyFont="1" applyBorder="1"/>
    <xf numFmtId="0" fontId="2" fillId="0" borderId="69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2" fillId="0" borderId="19" xfId="0" applyFont="1" applyBorder="1" applyAlignment="1">
      <alignment vertical="top"/>
    </xf>
    <xf numFmtId="0" fontId="2" fillId="0" borderId="36" xfId="0" applyFont="1" applyBorder="1" applyAlignment="1">
      <alignment vertical="top"/>
    </xf>
    <xf numFmtId="0" fontId="2" fillId="0" borderId="48" xfId="0" applyFont="1" applyFill="1" applyBorder="1" applyAlignment="1">
      <alignment horizontal="center" vertical="top"/>
    </xf>
    <xf numFmtId="0" fontId="2" fillId="0" borderId="3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3" fontId="3" fillId="0" borderId="17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3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26" fillId="0" borderId="17" xfId="0" applyFont="1" applyFill="1" applyBorder="1"/>
    <xf numFmtId="3" fontId="2" fillId="24" borderId="23" xfId="0" applyNumberFormat="1" applyFont="1" applyFill="1" applyBorder="1" applyAlignment="1">
      <alignment horizontal="right" vertical="center"/>
    </xf>
    <xf numFmtId="0" fontId="41" fillId="24" borderId="18" xfId="0" applyFont="1" applyFill="1" applyBorder="1" applyAlignment="1">
      <alignment horizontal="center" vertical="center" wrapText="1"/>
    </xf>
    <xf numFmtId="3" fontId="2" fillId="24" borderId="44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center" vertical="center"/>
    </xf>
    <xf numFmtId="3" fontId="3" fillId="0" borderId="19" xfId="0" applyNumberFormat="1" applyFont="1" applyFill="1" applyBorder="1" applyAlignment="1">
      <alignment vertical="center"/>
    </xf>
    <xf numFmtId="3" fontId="3" fillId="0" borderId="23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vertical="center" wrapText="1"/>
    </xf>
    <xf numFmtId="3" fontId="3" fillId="0" borderId="37" xfId="0" applyNumberFormat="1" applyFont="1" applyFill="1" applyBorder="1" applyAlignment="1">
      <alignment vertical="center"/>
    </xf>
    <xf numFmtId="3" fontId="3" fillId="0" borderId="5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56" fillId="24" borderId="18" xfId="0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Continuous" vertical="center"/>
    </xf>
    <xf numFmtId="165" fontId="48" fillId="0" borderId="0" xfId="0" applyNumberFormat="1" applyFont="1" applyAlignment="1">
      <alignment vertical="center" wrapText="1"/>
    </xf>
    <xf numFmtId="165" fontId="57" fillId="0" borderId="26" xfId="0" applyNumberFormat="1" applyFont="1" applyBorder="1" applyAlignment="1">
      <alignment horizontal="centerContinuous" vertical="center" wrapText="1"/>
    </xf>
    <xf numFmtId="165" fontId="59" fillId="0" borderId="11" xfId="0" applyNumberFormat="1" applyFont="1" applyBorder="1" applyAlignment="1" applyProtection="1">
      <alignment horizontal="right" vertical="center" wrapText="1" indent="1"/>
      <protection locked="0"/>
    </xf>
    <xf numFmtId="165" fontId="59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59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61" fillId="0" borderId="50" xfId="0" applyNumberFormat="1" applyFont="1" applyBorder="1" applyAlignment="1">
      <alignment horizontal="right" vertical="center" wrapText="1" indent="1"/>
    </xf>
    <xf numFmtId="165" fontId="57" fillId="0" borderId="15" xfId="0" applyNumberFormat="1" applyFont="1" applyBorder="1" applyAlignment="1">
      <alignment horizontal="centerContinuous" vertical="center" wrapText="1"/>
    </xf>
    <xf numFmtId="165" fontId="60" fillId="0" borderId="49" xfId="0" applyNumberFormat="1" applyFont="1" applyBorder="1" applyAlignment="1" applyProtection="1">
      <alignment horizontal="right" vertical="center" wrapText="1" indent="1"/>
      <protection locked="0"/>
    </xf>
    <xf numFmtId="165" fontId="60" fillId="0" borderId="12" xfId="0" applyNumberFormat="1" applyFont="1" applyBorder="1" applyAlignment="1" applyProtection="1">
      <alignment horizontal="right" vertical="center" wrapText="1" indent="1"/>
      <protection locked="0"/>
    </xf>
    <xf numFmtId="165" fontId="36" fillId="0" borderId="47" xfId="0" applyNumberFormat="1" applyFont="1" applyBorder="1" applyAlignment="1" applyProtection="1">
      <alignment horizontal="right" vertical="center" wrapText="1" indent="1"/>
      <protection locked="0"/>
    </xf>
    <xf numFmtId="0" fontId="3" fillId="1" borderId="10" xfId="0" applyFont="1" applyFill="1" applyBorder="1" applyAlignment="1">
      <alignment horizontal="right" vertical="center"/>
    </xf>
    <xf numFmtId="0" fontId="3" fillId="1" borderId="11" xfId="0" applyFont="1" applyFill="1" applyBorder="1" applyAlignment="1">
      <alignment horizontal="left" vertical="center"/>
    </xf>
    <xf numFmtId="3" fontId="3" fillId="1" borderId="12" xfId="0" applyNumberFormat="1" applyFont="1" applyFill="1" applyBorder="1" applyAlignment="1">
      <alignment vertical="center"/>
    </xf>
    <xf numFmtId="41" fontId="2" fillId="1" borderId="11" xfId="0" applyNumberFormat="1" applyFont="1" applyFill="1" applyBorder="1" applyAlignment="1">
      <alignment horizontal="center" vertical="center"/>
    </xf>
    <xf numFmtId="0" fontId="51" fillId="0" borderId="53" xfId="0" applyFont="1" applyBorder="1" applyAlignment="1">
      <alignment vertical="center"/>
    </xf>
    <xf numFmtId="0" fontId="52" fillId="0" borderId="77" xfId="0" applyFont="1" applyBorder="1" applyAlignment="1">
      <alignment vertical="center"/>
    </xf>
    <xf numFmtId="0" fontId="2" fillId="0" borderId="77" xfId="0" applyFont="1" applyBorder="1" applyAlignment="1">
      <alignment vertical="center"/>
    </xf>
    <xf numFmtId="3" fontId="51" fillId="0" borderId="17" xfId="0" applyNumberFormat="1" applyFont="1" applyBorder="1" applyAlignment="1">
      <alignment vertical="center"/>
    </xf>
    <xf numFmtId="3" fontId="50" fillId="0" borderId="17" xfId="0" applyNumberFormat="1" applyFont="1" applyBorder="1" applyAlignment="1">
      <alignment horizontal="right" vertical="center"/>
    </xf>
    <xf numFmtId="0" fontId="2" fillId="1" borderId="35" xfId="0" applyFont="1" applyFill="1" applyBorder="1" applyAlignment="1">
      <alignment horizontal="left" vertical="center"/>
    </xf>
    <xf numFmtId="0" fontId="2" fillId="1" borderId="56" xfId="0" applyFont="1" applyFill="1" applyBorder="1" applyAlignment="1">
      <alignment horizontal="left" vertical="center"/>
    </xf>
    <xf numFmtId="0" fontId="2" fillId="1" borderId="57" xfId="0" applyFont="1" applyFill="1" applyBorder="1" applyAlignment="1">
      <alignment horizontal="left" vertical="center"/>
    </xf>
    <xf numFmtId="0" fontId="2" fillId="1" borderId="19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right" vertical="center"/>
    </xf>
    <xf numFmtId="3" fontId="2" fillId="1" borderId="19" xfId="0" applyNumberFormat="1" applyFont="1" applyFill="1" applyBorder="1" applyAlignment="1">
      <alignment horizontal="right"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43" fontId="2" fillId="24" borderId="38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Border="1" applyAlignment="1">
      <alignment horizontal="right" vertical="center" wrapText="1"/>
    </xf>
    <xf numFmtId="164" fontId="51" fillId="0" borderId="42" xfId="0" applyNumberFormat="1" applyFont="1" applyBorder="1" applyAlignment="1">
      <alignment horizontal="right" vertical="center" wrapText="1"/>
    </xf>
    <xf numFmtId="0" fontId="50" fillId="0" borderId="42" xfId="0" applyFont="1" applyBorder="1" applyAlignment="1">
      <alignment vertical="center"/>
    </xf>
    <xf numFmtId="164" fontId="51" fillId="0" borderId="43" xfId="0" applyNumberFormat="1" applyFont="1" applyBorder="1" applyAlignment="1">
      <alignment horizontal="right" vertical="center" wrapText="1"/>
    </xf>
    <xf numFmtId="43" fontId="2" fillId="24" borderId="37" xfId="0" applyNumberFormat="1" applyFont="1" applyFill="1" applyBorder="1" applyAlignment="1">
      <alignment horizontal="right" vertical="center" wrapText="1"/>
    </xf>
    <xf numFmtId="165" fontId="58" fillId="0" borderId="11" xfId="0" applyNumberFormat="1" applyFont="1" applyBorder="1" applyAlignment="1">
      <alignment vertical="center" wrapText="1"/>
    </xf>
    <xf numFmtId="165" fontId="58" fillId="0" borderId="18" xfId="0" applyNumberFormat="1" applyFont="1" applyBorder="1" applyAlignment="1">
      <alignment vertical="center" wrapText="1"/>
    </xf>
    <xf numFmtId="165" fontId="58" fillId="0" borderId="42" xfId="0" applyNumberFormat="1" applyFont="1" applyBorder="1" applyAlignment="1">
      <alignment vertical="center" wrapText="1"/>
    </xf>
    <xf numFmtId="165" fontId="60" fillId="0" borderId="11" xfId="0" applyNumberFormat="1" applyFont="1" applyBorder="1" applyAlignment="1" applyProtection="1">
      <alignment vertical="center" wrapText="1"/>
      <protection locked="0"/>
    </xf>
    <xf numFmtId="165" fontId="60" fillId="0" borderId="42" xfId="0" applyNumberFormat="1" applyFont="1" applyBorder="1" applyAlignment="1">
      <alignment vertical="center" wrapText="1"/>
    </xf>
    <xf numFmtId="165" fontId="60" fillId="0" borderId="18" xfId="0" applyNumberFormat="1" applyFont="1" applyBorder="1" applyAlignment="1" applyProtection="1">
      <alignment vertical="center" wrapText="1"/>
      <protection locked="0"/>
    </xf>
    <xf numFmtId="165" fontId="58" fillId="0" borderId="36" xfId="0" applyNumberFormat="1" applyFont="1" applyBorder="1" applyAlignment="1">
      <alignment vertical="center" wrapText="1"/>
    </xf>
    <xf numFmtId="165" fontId="58" fillId="0" borderId="40" xfId="0" applyNumberFormat="1" applyFont="1" applyBorder="1" applyAlignment="1">
      <alignment vertical="center" wrapText="1"/>
    </xf>
    <xf numFmtId="165" fontId="60" fillId="0" borderId="36" xfId="0" applyNumberFormat="1" applyFont="1" applyBorder="1" applyAlignment="1" applyProtection="1">
      <alignment vertical="center" wrapText="1"/>
      <protection locked="0"/>
    </xf>
    <xf numFmtId="165" fontId="60" fillId="0" borderId="40" xfId="0" applyNumberFormat="1" applyFont="1" applyBorder="1" applyAlignment="1" applyProtection="1">
      <alignment vertical="center" wrapText="1"/>
      <protection locked="0"/>
    </xf>
    <xf numFmtId="165" fontId="58" fillId="0" borderId="26" xfId="0" applyNumberFormat="1" applyFont="1" applyBorder="1" applyAlignment="1">
      <alignment vertical="center" wrapText="1"/>
    </xf>
    <xf numFmtId="165" fontId="58" fillId="0" borderId="37" xfId="0" applyNumberFormat="1" applyFont="1" applyBorder="1" applyAlignment="1">
      <alignment vertical="center" wrapText="1"/>
    </xf>
    <xf numFmtId="165" fontId="60" fillId="0" borderId="42" xfId="0" applyNumberFormat="1" applyFont="1" applyFill="1" applyBorder="1" applyAlignment="1">
      <alignment vertical="center" wrapText="1"/>
    </xf>
    <xf numFmtId="165" fontId="60" fillId="0" borderId="11" xfId="0" applyNumberFormat="1" applyFont="1" applyFill="1" applyBorder="1" applyAlignment="1" applyProtection="1">
      <alignment vertical="center" wrapText="1"/>
      <protection locked="0"/>
    </xf>
    <xf numFmtId="165" fontId="60" fillId="0" borderId="18" xfId="0" applyNumberFormat="1" applyFont="1" applyFill="1" applyBorder="1" applyAlignment="1" applyProtection="1">
      <alignment vertical="center" wrapText="1"/>
      <protection locked="0"/>
    </xf>
    <xf numFmtId="3" fontId="36" fillId="0" borderId="11" xfId="0" applyNumberFormat="1" applyFont="1" applyBorder="1" applyAlignment="1" applyProtection="1">
      <alignment vertical="center" wrapText="1"/>
      <protection locked="0"/>
    </xf>
    <xf numFmtId="3" fontId="36" fillId="0" borderId="18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27" fillId="26" borderId="14" xfId="0" applyFont="1" applyFill="1" applyBorder="1" applyAlignment="1">
      <alignment horizontal="left" vertical="top" wrapText="1"/>
    </xf>
    <xf numFmtId="0" fontId="27" fillId="24" borderId="14" xfId="0" applyFont="1" applyFill="1" applyBorder="1" applyAlignment="1">
      <alignment horizontal="left" vertical="center" wrapText="1"/>
    </xf>
    <xf numFmtId="0" fontId="27" fillId="27" borderId="14" xfId="0" applyFont="1" applyFill="1" applyBorder="1" applyAlignment="1">
      <alignment horizontal="left" vertical="center" wrapText="1"/>
    </xf>
    <xf numFmtId="0" fontId="47" fillId="28" borderId="14" xfId="0" applyFont="1" applyFill="1" applyBorder="1" applyAlignment="1">
      <alignment horizontal="left"/>
    </xf>
    <xf numFmtId="0" fontId="27" fillId="24" borderId="14" xfId="0" applyFont="1" applyFill="1" applyBorder="1" applyAlignment="1">
      <alignment horizontal="left" vertical="top" wrapText="1"/>
    </xf>
    <xf numFmtId="0" fontId="40" fillId="24" borderId="56" xfId="0" applyFont="1" applyFill="1" applyBorder="1" applyAlignment="1">
      <alignment horizontal="center" vertical="center" wrapText="1"/>
    </xf>
    <xf numFmtId="0" fontId="40" fillId="24" borderId="58" xfId="0" applyFont="1" applyFill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left" vertical="center" wrapText="1"/>
    </xf>
    <xf numFmtId="0" fontId="27" fillId="27" borderId="11" xfId="0" applyFont="1" applyFill="1" applyBorder="1" applyAlignment="1">
      <alignment horizontal="left" vertical="center" wrapText="1"/>
    </xf>
    <xf numFmtId="0" fontId="43" fillId="28" borderId="11" xfId="0" applyFont="1" applyFill="1" applyBorder="1" applyAlignment="1">
      <alignment horizontal="left"/>
    </xf>
    <xf numFmtId="0" fontId="27" fillId="29" borderId="14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27" fillId="27" borderId="58" xfId="0" applyFont="1" applyFill="1" applyBorder="1" applyAlignment="1">
      <alignment horizontal="left" vertical="center" wrapText="1"/>
    </xf>
    <xf numFmtId="3" fontId="41" fillId="0" borderId="11" xfId="0" applyNumberFormat="1" applyFont="1" applyFill="1" applyBorder="1" applyAlignment="1">
      <alignment horizontal="right" vertical="top" wrapText="1"/>
    </xf>
    <xf numFmtId="3" fontId="27" fillId="29" borderId="11" xfId="0" applyNumberFormat="1" applyFont="1" applyFill="1" applyBorder="1" applyAlignment="1">
      <alignment horizontal="right" vertical="center" wrapText="1"/>
    </xf>
    <xf numFmtId="0" fontId="47" fillId="28" borderId="18" xfId="0" applyFont="1" applyFill="1" applyBorder="1" applyAlignment="1">
      <alignment horizontal="left"/>
    </xf>
    <xf numFmtId="0" fontId="47" fillId="28" borderId="32" xfId="0" applyFont="1" applyFill="1" applyBorder="1" applyAlignment="1">
      <alignment horizontal="left"/>
    </xf>
    <xf numFmtId="0" fontId="47" fillId="28" borderId="14" xfId="0" applyFont="1" applyFill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42" fillId="27" borderId="18" xfId="0" applyFont="1" applyFill="1" applyBorder="1" applyAlignment="1">
      <alignment horizontal="left" vertical="center" wrapText="1"/>
    </xf>
    <xf numFmtId="0" fontId="42" fillId="27" borderId="32" xfId="0" applyFont="1" applyFill="1" applyBorder="1" applyAlignment="1">
      <alignment horizontal="left" vertical="center" wrapText="1"/>
    </xf>
    <xf numFmtId="0" fontId="42" fillId="27" borderId="14" xfId="0" applyFont="1" applyFill="1" applyBorder="1" applyAlignment="1">
      <alignment horizontal="left" vertical="center" wrapText="1"/>
    </xf>
    <xf numFmtId="0" fontId="42" fillId="24" borderId="18" xfId="0" applyFont="1" applyFill="1" applyBorder="1" applyAlignment="1">
      <alignment horizontal="left" vertical="center" wrapText="1"/>
    </xf>
    <xf numFmtId="0" fontId="42" fillId="24" borderId="14" xfId="0" applyFont="1" applyFill="1" applyBorder="1" applyAlignment="1">
      <alignment horizontal="left" vertical="center" wrapText="1"/>
    </xf>
    <xf numFmtId="0" fontId="42" fillId="24" borderId="18" xfId="0" applyFont="1" applyFill="1" applyBorder="1" applyAlignment="1">
      <alignment horizontal="left" vertical="top" wrapText="1"/>
    </xf>
    <xf numFmtId="0" fontId="42" fillId="24" borderId="14" xfId="0" applyFont="1" applyFill="1" applyBorder="1" applyAlignment="1">
      <alignment horizontal="left" vertical="top" wrapText="1"/>
    </xf>
    <xf numFmtId="0" fontId="0" fillId="0" borderId="36" xfId="0" applyBorder="1" applyAlignment="1">
      <alignment horizontal="center"/>
    </xf>
    <xf numFmtId="0" fontId="27" fillId="24" borderId="18" xfId="0" applyFont="1" applyFill="1" applyBorder="1" applyAlignment="1">
      <alignment horizontal="left" vertical="top" wrapText="1"/>
    </xf>
    <xf numFmtId="0" fontId="27" fillId="24" borderId="14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42" fillId="26" borderId="18" xfId="0" applyFont="1" applyFill="1" applyBorder="1" applyAlignment="1">
      <alignment horizontal="left" vertical="top" wrapText="1"/>
    </xf>
    <xf numFmtId="0" fontId="42" fillId="26" borderId="14" xfId="0" applyFont="1" applyFill="1" applyBorder="1" applyAlignment="1">
      <alignment horizontal="left" vertical="top" wrapText="1"/>
    </xf>
    <xf numFmtId="0" fontId="46" fillId="0" borderId="34" xfId="0" applyFont="1" applyBorder="1" applyAlignment="1">
      <alignment horizontal="center" vertical="center"/>
    </xf>
    <xf numFmtId="0" fontId="40" fillId="24" borderId="35" xfId="0" applyFont="1" applyFill="1" applyBorder="1" applyAlignment="1">
      <alignment horizontal="center" vertical="center" wrapText="1"/>
    </xf>
    <xf numFmtId="0" fontId="40" fillId="24" borderId="56" xfId="0" applyFont="1" applyFill="1" applyBorder="1" applyAlignment="1">
      <alignment horizontal="center" vertical="center" wrapText="1"/>
    </xf>
    <xf numFmtId="0" fontId="40" fillId="24" borderId="57" xfId="0" applyFont="1" applyFill="1" applyBorder="1" applyAlignment="1">
      <alignment horizontal="center" vertical="center" wrapText="1"/>
    </xf>
    <xf numFmtId="0" fontId="40" fillId="24" borderId="27" xfId="0" applyFont="1" applyFill="1" applyBorder="1" applyAlignment="1">
      <alignment horizontal="center" vertical="center" wrapText="1"/>
    </xf>
    <xf numFmtId="0" fontId="40" fillId="24" borderId="34" xfId="0" applyFont="1" applyFill="1" applyBorder="1" applyAlignment="1">
      <alignment horizontal="center" vertical="center" wrapText="1"/>
    </xf>
    <xf numFmtId="0" fontId="40" fillId="24" borderId="58" xfId="0" applyFont="1" applyFill="1" applyBorder="1" applyAlignment="1">
      <alignment horizontal="center" vertical="center" wrapText="1"/>
    </xf>
    <xf numFmtId="0" fontId="41" fillId="24" borderId="35" xfId="0" applyFont="1" applyFill="1" applyBorder="1" applyAlignment="1">
      <alignment horizontal="center" vertical="center" wrapText="1"/>
    </xf>
    <xf numFmtId="0" fontId="41" fillId="24" borderId="56" xfId="0" applyFont="1" applyFill="1" applyBorder="1" applyAlignment="1">
      <alignment horizontal="center" vertical="center" wrapText="1"/>
    </xf>
    <xf numFmtId="0" fontId="41" fillId="24" borderId="57" xfId="0" applyFont="1" applyFill="1" applyBorder="1" applyAlignment="1">
      <alignment horizontal="center" vertical="center" wrapText="1"/>
    </xf>
    <xf numFmtId="0" fontId="41" fillId="24" borderId="40" xfId="0" applyFont="1" applyFill="1" applyBorder="1" applyAlignment="1">
      <alignment horizontal="center" vertical="center" wrapText="1"/>
    </xf>
    <xf numFmtId="0" fontId="41" fillId="24" borderId="0" xfId="0" applyFont="1" applyFill="1" applyBorder="1" applyAlignment="1">
      <alignment horizontal="center" vertical="center" wrapText="1"/>
    </xf>
    <xf numFmtId="0" fontId="41" fillId="24" borderId="76" xfId="0" applyFont="1" applyFill="1" applyBorder="1" applyAlignment="1">
      <alignment horizontal="center" vertical="center" wrapText="1"/>
    </xf>
    <xf numFmtId="0" fontId="41" fillId="24" borderId="19" xfId="0" applyFont="1" applyFill="1" applyBorder="1" applyAlignment="1">
      <alignment horizontal="center" vertical="center" wrapText="1"/>
    </xf>
    <xf numFmtId="0" fontId="41" fillId="24" borderId="36" xfId="0" applyFont="1" applyFill="1" applyBorder="1" applyAlignment="1">
      <alignment horizontal="center" vertical="center" wrapText="1"/>
    </xf>
    <xf numFmtId="3" fontId="41" fillId="24" borderId="35" xfId="0" applyNumberFormat="1" applyFont="1" applyFill="1" applyBorder="1" applyAlignment="1">
      <alignment horizontal="center" vertical="center" wrapText="1"/>
    </xf>
    <xf numFmtId="3" fontId="41" fillId="24" borderId="56" xfId="0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/>
    </xf>
    <xf numFmtId="0" fontId="27" fillId="26" borderId="11" xfId="0" applyFont="1" applyFill="1" applyBorder="1" applyAlignment="1">
      <alignment horizontal="left" vertical="top" wrapText="1"/>
    </xf>
    <xf numFmtId="0" fontId="27" fillId="24" borderId="11" xfId="0" applyFont="1" applyFill="1" applyBorder="1" applyAlignment="1">
      <alignment horizontal="left"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27" fillId="27" borderId="11" xfId="0" applyFont="1" applyFill="1" applyBorder="1" applyAlignment="1">
      <alignment horizontal="left" vertical="center" wrapText="1"/>
    </xf>
    <xf numFmtId="0" fontId="43" fillId="28" borderId="11" xfId="0" applyFont="1" applyFill="1" applyBorder="1" applyAlignment="1">
      <alignment horizontal="left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42" fillId="24" borderId="11" xfId="0" applyFont="1" applyFill="1" applyBorder="1" applyAlignment="1">
      <alignment horizontal="left" vertical="center" wrapText="1"/>
    </xf>
    <xf numFmtId="0" fontId="1" fillId="0" borderId="3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2" fillId="27" borderId="27" xfId="0" applyFont="1" applyFill="1" applyBorder="1" applyAlignment="1">
      <alignment horizontal="left" vertical="center" wrapText="1"/>
    </xf>
    <xf numFmtId="0" fontId="42" fillId="27" borderId="34" xfId="0" applyFont="1" applyFill="1" applyBorder="1" applyAlignment="1">
      <alignment horizontal="left" vertical="center" wrapText="1"/>
    </xf>
    <xf numFmtId="0" fontId="42" fillId="27" borderId="58" xfId="0" applyFont="1" applyFill="1" applyBorder="1" applyAlignment="1">
      <alignment horizontal="left" vertical="center" wrapText="1"/>
    </xf>
    <xf numFmtId="0" fontId="42" fillId="27" borderId="11" xfId="0" applyFont="1" applyFill="1" applyBorder="1" applyAlignment="1">
      <alignment horizontal="left" vertical="center" wrapText="1"/>
    </xf>
    <xf numFmtId="0" fontId="27" fillId="29" borderId="18" xfId="0" applyFont="1" applyFill="1" applyBorder="1" applyAlignment="1">
      <alignment horizontal="left" vertical="center" wrapText="1"/>
    </xf>
    <xf numFmtId="0" fontId="27" fillId="29" borderId="14" xfId="0" applyFont="1" applyFill="1" applyBorder="1" applyAlignment="1">
      <alignment horizontal="left" vertical="center" wrapText="1"/>
    </xf>
    <xf numFmtId="0" fontId="46" fillId="0" borderId="34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1" fillId="24" borderId="27" xfId="0" applyFont="1" applyFill="1" applyBorder="1" applyAlignment="1">
      <alignment horizontal="center" vertical="center" wrapText="1"/>
    </xf>
    <xf numFmtId="0" fontId="41" fillId="24" borderId="34" xfId="0" applyFont="1" applyFill="1" applyBorder="1" applyAlignment="1">
      <alignment horizontal="center" vertical="center" wrapText="1"/>
    </xf>
    <xf numFmtId="0" fontId="41" fillId="24" borderId="58" xfId="0" applyFont="1" applyFill="1" applyBorder="1" applyAlignment="1">
      <alignment horizontal="center" vertical="center" wrapText="1"/>
    </xf>
    <xf numFmtId="0" fontId="41" fillId="24" borderId="17" xfId="0" applyFont="1" applyFill="1" applyBorder="1" applyAlignment="1">
      <alignment horizontal="center" vertical="center" wrapText="1"/>
    </xf>
    <xf numFmtId="0" fontId="27" fillId="27" borderId="27" xfId="0" applyFont="1" applyFill="1" applyBorder="1" applyAlignment="1">
      <alignment horizontal="left" vertical="center" wrapText="1"/>
    </xf>
    <xf numFmtId="0" fontId="27" fillId="27" borderId="34" xfId="0" applyFont="1" applyFill="1" applyBorder="1" applyAlignment="1">
      <alignment horizontal="left" vertical="center" wrapText="1"/>
    </xf>
    <xf numFmtId="0" fontId="27" fillId="27" borderId="58" xfId="0" applyFont="1" applyFill="1" applyBorder="1" applyAlignment="1">
      <alignment horizontal="left" vertical="center" wrapText="1"/>
    </xf>
    <xf numFmtId="0" fontId="0" fillId="0" borderId="36" xfId="0" applyFont="1" applyBorder="1" applyAlignment="1">
      <alignment horizontal="center"/>
    </xf>
    <xf numFmtId="165" fontId="29" fillId="0" borderId="0" xfId="0" applyNumberFormat="1" applyFont="1" applyAlignment="1">
      <alignment horizontal="center" textRotation="180" wrapText="1"/>
    </xf>
    <xf numFmtId="165" fontId="31" fillId="0" borderId="38" xfId="0" applyNumberFormat="1" applyFont="1" applyBorder="1" applyAlignment="1">
      <alignment horizontal="center" vertical="center" wrapText="1"/>
    </xf>
    <xf numFmtId="165" fontId="31" fillId="0" borderId="43" xfId="0" applyNumberFormat="1" applyFont="1" applyBorder="1" applyAlignment="1">
      <alignment horizontal="center" vertical="center" wrapText="1"/>
    </xf>
    <xf numFmtId="165" fontId="31" fillId="0" borderId="59" xfId="0" applyNumberFormat="1" applyFont="1" applyBorder="1" applyAlignment="1">
      <alignment horizontal="center" vertical="center" wrapText="1"/>
    </xf>
    <xf numFmtId="165" fontId="31" fillId="0" borderId="60" xfId="0" applyNumberFormat="1" applyFont="1" applyBorder="1" applyAlignment="1">
      <alignment horizontal="center" vertical="center" wrapText="1"/>
    </xf>
    <xf numFmtId="0" fontId="2" fillId="24" borderId="31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2" fillId="24" borderId="64" xfId="0" applyFont="1" applyFill="1" applyBorder="1" applyAlignment="1">
      <alignment horizontal="center" vertical="center" wrapText="1"/>
    </xf>
    <xf numFmtId="0" fontId="2" fillId="24" borderId="52" xfId="0" applyFont="1" applyFill="1" applyBorder="1" applyAlignment="1">
      <alignment horizontal="center" vertical="center" wrapText="1"/>
    </xf>
    <xf numFmtId="0" fontId="2" fillId="24" borderId="20" xfId="0" applyFont="1" applyFill="1" applyBorder="1" applyAlignment="1">
      <alignment horizontal="center" vertical="center" wrapText="1"/>
    </xf>
    <xf numFmtId="0" fontId="2" fillId="24" borderId="65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8" fillId="1" borderId="61" xfId="0" applyFont="1" applyFill="1" applyBorder="1" applyAlignment="1">
      <alignment horizontal="left" vertical="center"/>
    </xf>
    <xf numFmtId="0" fontId="8" fillId="1" borderId="56" xfId="0" applyFont="1" applyFill="1" applyBorder="1" applyAlignment="1">
      <alignment horizontal="left" vertical="center"/>
    </xf>
    <xf numFmtId="0" fontId="2" fillId="24" borderId="62" xfId="0" applyFont="1" applyFill="1" applyBorder="1" applyAlignment="1">
      <alignment horizontal="left" vertical="center"/>
    </xf>
    <xf numFmtId="0" fontId="2" fillId="24" borderId="63" xfId="0" applyFont="1" applyFill="1" applyBorder="1" applyAlignment="1">
      <alignment horizontal="left" vertical="center"/>
    </xf>
    <xf numFmtId="0" fontId="2" fillId="24" borderId="44" xfId="0" applyFont="1" applyFill="1" applyBorder="1" applyAlignment="1">
      <alignment horizontal="left" vertical="center"/>
    </xf>
    <xf numFmtId="0" fontId="2" fillId="24" borderId="54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0" fontId="2" fillId="0" borderId="46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1" borderId="11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1" borderId="18" xfId="0" applyFont="1" applyFill="1" applyBorder="1" applyAlignment="1">
      <alignment horizontal="left" vertical="center"/>
    </xf>
    <xf numFmtId="0" fontId="2" fillId="1" borderId="32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left" vertical="center"/>
    </xf>
    <xf numFmtId="0" fontId="2" fillId="24" borderId="19" xfId="0" applyFont="1" applyFill="1" applyBorder="1" applyAlignment="1">
      <alignment horizontal="left" vertical="center"/>
    </xf>
    <xf numFmtId="2" fontId="2" fillId="0" borderId="18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4" borderId="26" xfId="0" applyFont="1" applyFill="1" applyBorder="1" applyAlignment="1">
      <alignment horizontal="left" vertical="center"/>
    </xf>
    <xf numFmtId="0" fontId="2" fillId="24" borderId="23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top"/>
    </xf>
    <xf numFmtId="0" fontId="2" fillId="0" borderId="2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24" borderId="67" xfId="0" applyFont="1" applyFill="1" applyBorder="1" applyAlignment="1">
      <alignment horizontal="left" vertical="center"/>
    </xf>
    <xf numFmtId="0" fontId="2" fillId="24" borderId="6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top"/>
    </xf>
    <xf numFmtId="0" fontId="2" fillId="24" borderId="44" xfId="0" applyFont="1" applyFill="1" applyBorder="1" applyAlignment="1">
      <alignment horizontal="center" vertical="center" wrapText="1"/>
    </xf>
    <xf numFmtId="0" fontId="2" fillId="24" borderId="55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top"/>
    </xf>
    <xf numFmtId="0" fontId="2" fillId="0" borderId="69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165" fontId="32" fillId="0" borderId="38" xfId="0" applyNumberFormat="1" applyFont="1" applyBorder="1" applyAlignment="1">
      <alignment horizontal="center" vertical="center" wrapText="1"/>
    </xf>
    <xf numFmtId="165" fontId="32" fillId="0" borderId="43" xfId="0" applyNumberFormat="1" applyFont="1" applyBorder="1" applyAlignment="1">
      <alignment horizontal="center" vertical="center" wrapText="1"/>
    </xf>
    <xf numFmtId="165" fontId="32" fillId="0" borderId="66" xfId="0" applyNumberFormat="1" applyFont="1" applyBorder="1" applyAlignment="1">
      <alignment horizontal="center" vertical="center" wrapText="1"/>
    </xf>
    <xf numFmtId="165" fontId="32" fillId="0" borderId="21" xfId="0" applyNumberFormat="1" applyFont="1" applyBorder="1" applyAlignment="1">
      <alignment horizontal="center" vertical="center" wrapText="1"/>
    </xf>
    <xf numFmtId="165" fontId="32" fillId="0" borderId="74" xfId="0" applyNumberFormat="1" applyFont="1" applyBorder="1" applyAlignment="1">
      <alignment horizontal="center" vertical="center" wrapText="1"/>
    </xf>
    <xf numFmtId="165" fontId="32" fillId="0" borderId="16" xfId="0" applyNumberFormat="1" applyFont="1" applyBorder="1" applyAlignment="1">
      <alignment horizontal="center" vertical="center"/>
    </xf>
    <xf numFmtId="165" fontId="32" fillId="0" borderId="16" xfId="0" applyNumberFormat="1" applyFont="1" applyBorder="1" applyAlignment="1">
      <alignment horizontal="center" vertical="center" wrapText="1"/>
    </xf>
    <xf numFmtId="0" fontId="2" fillId="24" borderId="29" xfId="0" applyFont="1" applyFill="1" applyBorder="1" applyAlignment="1">
      <alignment horizontal="center" vertical="center" wrapText="1"/>
    </xf>
    <xf numFmtId="0" fontId="2" fillId="24" borderId="71" xfId="0" applyFont="1" applyFill="1" applyBorder="1" applyAlignment="1">
      <alignment horizontal="center" vertical="center" wrapText="1"/>
    </xf>
    <xf numFmtId="49" fontId="2" fillId="24" borderId="66" xfId="0" applyNumberFormat="1" applyFont="1" applyFill="1" applyBorder="1" applyAlignment="1">
      <alignment horizontal="center" vertical="center" wrapText="1"/>
    </xf>
    <xf numFmtId="49" fontId="2" fillId="24" borderId="21" xfId="0" applyNumberFormat="1" applyFont="1" applyFill="1" applyBorder="1" applyAlignment="1">
      <alignment horizontal="center" vertical="center" wrapText="1"/>
    </xf>
    <xf numFmtId="0" fontId="2" fillId="24" borderId="69" xfId="0" applyFont="1" applyFill="1" applyBorder="1" applyAlignment="1">
      <alignment horizontal="center" vertical="center" wrapText="1"/>
    </xf>
    <xf numFmtId="0" fontId="2" fillId="24" borderId="2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67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24" borderId="72" xfId="0" applyFont="1" applyFill="1" applyBorder="1" applyAlignment="1">
      <alignment horizontal="center" vertical="center" wrapText="1"/>
    </xf>
    <xf numFmtId="0" fontId="2" fillId="24" borderId="73" xfId="0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center" vertical="center" wrapText="1"/>
    </xf>
    <xf numFmtId="0" fontId="2" fillId="24" borderId="46" xfId="0" applyFont="1" applyFill="1" applyBorder="1" applyAlignment="1">
      <alignment horizontal="center" vertical="center" wrapText="1"/>
    </xf>
    <xf numFmtId="0" fontId="2" fillId="24" borderId="57" xfId="0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 wrapText="1"/>
    </xf>
    <xf numFmtId="0" fontId="0" fillId="0" borderId="37" xfId="0" applyBorder="1"/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ivatali%20Dokumentumok\_K&#214;Z&#214;S%20DOKUMENTUMOK\_P&#201;NZ&#220;GY\2019.%20&#233;v\Ikr&#233;ny%202019.%20test&#252;leti%20anyag\Ikr&#233;ny%202019.%20&#233;vi%20besz&#225;mol&#243;\2019.%20&#233;vi%20z&#225;rsz&#225;mad&#225;s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Bevételek"/>
      <sheetName val="2. Kiadások"/>
      <sheetName val="3. Mérleg"/>
      <sheetName val="3a Műk.bev.kiad mérleg"/>
      <sheetName val="3b Felhalm.bev.kiad.mérleg"/>
      <sheetName val="4. Maradványkimutatás"/>
      <sheetName val="5. Pénzeszköz átadás"/>
      <sheetName val="6.Felhalmozási k."/>
      <sheetName val="7. létszám"/>
      <sheetName val="8. Adósságk."/>
      <sheetName val="9.VAGYONKIMUTATÁS"/>
    </sheetNames>
    <sheetDataSet>
      <sheetData sheetId="0">
        <row r="32">
          <cell r="D3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7"/>
  </sheetPr>
  <dimension ref="A1:E47"/>
  <sheetViews>
    <sheetView tabSelected="1" workbookViewId="0">
      <selection activeCell="I15" sqref="I15"/>
    </sheetView>
  </sheetViews>
  <sheetFormatPr defaultRowHeight="12.75" x14ac:dyDescent="0.2"/>
  <cols>
    <col min="1" max="1" width="3.7109375" customWidth="1"/>
    <col min="2" max="2" width="3.140625" customWidth="1"/>
    <col min="3" max="3" width="52.7109375" customWidth="1"/>
    <col min="4" max="4" width="9" style="350" customWidth="1"/>
    <col min="5" max="5" width="21.28515625" style="182" customWidth="1"/>
  </cols>
  <sheetData>
    <row r="1" spans="1:5" ht="21.75" customHeight="1" x14ac:dyDescent="0.2">
      <c r="A1" s="381" t="s">
        <v>365</v>
      </c>
      <c r="B1" s="381"/>
      <c r="C1" s="381"/>
      <c r="D1" s="381"/>
      <c r="E1" s="381"/>
    </row>
    <row r="2" spans="1:5" ht="28.5" customHeight="1" x14ac:dyDescent="0.2">
      <c r="A2" s="384" t="s">
        <v>96</v>
      </c>
      <c r="B2" s="384"/>
      <c r="C2" s="384"/>
      <c r="D2" s="384"/>
      <c r="E2" s="384"/>
    </row>
    <row r="3" spans="1:5" ht="50.25" customHeight="1" x14ac:dyDescent="0.2">
      <c r="A3" s="385" t="s">
        <v>41</v>
      </c>
      <c r="B3" s="386"/>
      <c r="C3" s="387"/>
      <c r="D3" s="356" t="s">
        <v>293</v>
      </c>
      <c r="E3" s="167" t="s">
        <v>413</v>
      </c>
    </row>
    <row r="4" spans="1:5" ht="15" x14ac:dyDescent="0.2">
      <c r="A4" s="388"/>
      <c r="B4" s="389"/>
      <c r="C4" s="390"/>
      <c r="D4" s="357"/>
      <c r="E4" s="167" t="s">
        <v>362</v>
      </c>
    </row>
    <row r="5" spans="1:5" ht="17.25" customHeight="1" x14ac:dyDescent="0.2">
      <c r="A5" s="369" t="s">
        <v>42</v>
      </c>
      <c r="B5" s="163"/>
      <c r="C5" s="160" t="s">
        <v>215</v>
      </c>
      <c r="D5" s="160" t="s">
        <v>297</v>
      </c>
      <c r="E5" s="161">
        <v>13739118</v>
      </c>
    </row>
    <row r="6" spans="1:5" ht="25.5" x14ac:dyDescent="0.2">
      <c r="A6" s="378"/>
      <c r="B6" s="163"/>
      <c r="C6" s="160" t="s">
        <v>417</v>
      </c>
      <c r="D6" s="160" t="s">
        <v>298</v>
      </c>
      <c r="E6" s="161">
        <v>0</v>
      </c>
    </row>
    <row r="7" spans="1:5" ht="25.5" x14ac:dyDescent="0.2">
      <c r="A7" s="378"/>
      <c r="B7" s="163"/>
      <c r="C7" s="160" t="s">
        <v>216</v>
      </c>
      <c r="D7" s="160" t="s">
        <v>299</v>
      </c>
      <c r="E7" s="161">
        <v>20543271</v>
      </c>
    </row>
    <row r="8" spans="1:5" ht="14.25" customHeight="1" x14ac:dyDescent="0.2">
      <c r="A8" s="378"/>
      <c r="B8" s="163"/>
      <c r="C8" s="160" t="s">
        <v>217</v>
      </c>
      <c r="D8" s="160" t="s">
        <v>300</v>
      </c>
      <c r="E8" s="161">
        <v>2405673</v>
      </c>
    </row>
    <row r="9" spans="1:5" ht="18" customHeight="1" x14ac:dyDescent="0.2">
      <c r="A9" s="378"/>
      <c r="B9" s="382" t="s">
        <v>218</v>
      </c>
      <c r="C9" s="383"/>
      <c r="D9" s="351" t="s">
        <v>301</v>
      </c>
      <c r="E9" s="183">
        <f>SUM(E5:E8)</f>
        <v>36688062</v>
      </c>
    </row>
    <row r="10" spans="1:5" x14ac:dyDescent="0.2">
      <c r="A10" s="378"/>
      <c r="B10" s="164"/>
      <c r="C10" s="198" t="s">
        <v>363</v>
      </c>
      <c r="D10" s="198" t="s">
        <v>302</v>
      </c>
      <c r="E10" s="161">
        <v>0</v>
      </c>
    </row>
    <row r="11" spans="1:5" x14ac:dyDescent="0.2">
      <c r="A11" s="378"/>
      <c r="B11" s="164"/>
      <c r="C11" s="157" t="s">
        <v>232</v>
      </c>
      <c r="D11" s="198" t="s">
        <v>302</v>
      </c>
      <c r="E11" s="161">
        <v>6692160</v>
      </c>
    </row>
    <row r="12" spans="1:5" x14ac:dyDescent="0.2">
      <c r="A12" s="378"/>
      <c r="B12" s="164"/>
      <c r="C12" s="157" t="s">
        <v>233</v>
      </c>
      <c r="D12" s="198" t="s">
        <v>302</v>
      </c>
      <c r="E12" s="161">
        <v>4400000</v>
      </c>
    </row>
    <row r="13" spans="1:5" x14ac:dyDescent="0.2">
      <c r="A13" s="378"/>
      <c r="B13" s="164"/>
      <c r="C13" s="157" t="s">
        <v>234</v>
      </c>
      <c r="D13" s="198" t="s">
        <v>302</v>
      </c>
      <c r="E13" s="161">
        <v>793846</v>
      </c>
    </row>
    <row r="14" spans="1:5" s="154" customFormat="1" ht="18.75" customHeight="1" x14ac:dyDescent="0.2">
      <c r="A14" s="378"/>
      <c r="B14" s="382" t="s">
        <v>235</v>
      </c>
      <c r="C14" s="383"/>
      <c r="D14" s="351" t="s">
        <v>302</v>
      </c>
      <c r="E14" s="183">
        <f>SUM(E10:E13)</f>
        <v>11886006</v>
      </c>
    </row>
    <row r="15" spans="1:5" s="158" customFormat="1" ht="22.5" customHeight="1" x14ac:dyDescent="0.2">
      <c r="A15" s="370"/>
      <c r="B15" s="374" t="s">
        <v>236</v>
      </c>
      <c r="C15" s="375"/>
      <c r="D15" s="352" t="s">
        <v>303</v>
      </c>
      <c r="E15" s="184">
        <f>E9+E14</f>
        <v>48574068</v>
      </c>
    </row>
    <row r="16" spans="1:5" s="154" customFormat="1" ht="12.75" customHeight="1" x14ac:dyDescent="0.2">
      <c r="A16" s="369" t="s">
        <v>43</v>
      </c>
      <c r="B16" s="382" t="s">
        <v>219</v>
      </c>
      <c r="C16" s="383"/>
      <c r="D16" s="351" t="s">
        <v>304</v>
      </c>
      <c r="E16" s="183">
        <v>5300000</v>
      </c>
    </row>
    <row r="17" spans="1:5" x14ac:dyDescent="0.2">
      <c r="A17" s="378"/>
      <c r="B17" s="163" t="s">
        <v>42</v>
      </c>
      <c r="C17" s="160" t="s">
        <v>212</v>
      </c>
      <c r="D17" s="160" t="s">
        <v>305</v>
      </c>
      <c r="E17" s="161">
        <v>30000000</v>
      </c>
    </row>
    <row r="18" spans="1:5" x14ac:dyDescent="0.2">
      <c r="A18" s="378"/>
      <c r="B18" s="163" t="s">
        <v>43</v>
      </c>
      <c r="C18" s="160" t="s">
        <v>220</v>
      </c>
      <c r="D18" s="160" t="s">
        <v>306</v>
      </c>
      <c r="E18" s="161">
        <v>7000000</v>
      </c>
    </row>
    <row r="19" spans="1:5" x14ac:dyDescent="0.2">
      <c r="A19" s="378"/>
      <c r="B19" s="163" t="s">
        <v>44</v>
      </c>
      <c r="C19" s="160" t="s">
        <v>213</v>
      </c>
      <c r="D19" s="160" t="s">
        <v>307</v>
      </c>
      <c r="E19" s="161">
        <v>0</v>
      </c>
    </row>
    <row r="20" spans="1:5" ht="17.25" customHeight="1" x14ac:dyDescent="0.2">
      <c r="A20" s="378"/>
      <c r="B20" s="382" t="s">
        <v>266</v>
      </c>
      <c r="C20" s="383"/>
      <c r="D20" s="351" t="s">
        <v>308</v>
      </c>
      <c r="E20" s="183">
        <f>SUM(E17:E19)</f>
        <v>37000000</v>
      </c>
    </row>
    <row r="21" spans="1:5" s="154" customFormat="1" ht="18.75" customHeight="1" x14ac:dyDescent="0.2">
      <c r="A21" s="378"/>
      <c r="B21" s="382" t="s">
        <v>214</v>
      </c>
      <c r="C21" s="383"/>
      <c r="D21" s="351" t="s">
        <v>309</v>
      </c>
      <c r="E21" s="183">
        <v>0</v>
      </c>
    </row>
    <row r="22" spans="1:5" s="158" customFormat="1" ht="18" customHeight="1" x14ac:dyDescent="0.2">
      <c r="A22" s="370"/>
      <c r="B22" s="374" t="s">
        <v>221</v>
      </c>
      <c r="C22" s="375"/>
      <c r="D22" s="352" t="s">
        <v>310</v>
      </c>
      <c r="E22" s="184">
        <f>E16+E20+E21</f>
        <v>42300000</v>
      </c>
    </row>
    <row r="23" spans="1:5" x14ac:dyDescent="0.2">
      <c r="A23" s="369" t="s">
        <v>44</v>
      </c>
      <c r="B23" s="165"/>
      <c r="C23" s="160" t="s">
        <v>223</v>
      </c>
      <c r="D23" s="160" t="s">
        <v>311</v>
      </c>
      <c r="E23" s="161">
        <v>16800000</v>
      </c>
    </row>
    <row r="24" spans="1:5" x14ac:dyDescent="0.2">
      <c r="A24" s="378"/>
      <c r="B24" s="165"/>
      <c r="C24" s="160" t="s">
        <v>224</v>
      </c>
      <c r="D24" s="160" t="s">
        <v>312</v>
      </c>
      <c r="E24" s="161">
        <v>1500000</v>
      </c>
    </row>
    <row r="25" spans="1:5" x14ac:dyDescent="0.2">
      <c r="A25" s="378"/>
      <c r="B25" s="165"/>
      <c r="C25" s="160" t="s">
        <v>225</v>
      </c>
      <c r="D25" s="160" t="s">
        <v>313</v>
      </c>
      <c r="E25" s="161">
        <v>0</v>
      </c>
    </row>
    <row r="26" spans="1:5" x14ac:dyDescent="0.2">
      <c r="A26" s="378"/>
      <c r="B26" s="165"/>
      <c r="C26" s="160" t="s">
        <v>226</v>
      </c>
      <c r="D26" s="160" t="s">
        <v>314</v>
      </c>
      <c r="E26" s="161">
        <v>3185361</v>
      </c>
    </row>
    <row r="27" spans="1:5" x14ac:dyDescent="0.2">
      <c r="A27" s="378"/>
      <c r="B27" s="165"/>
      <c r="C27" s="160" t="s">
        <v>227</v>
      </c>
      <c r="D27" s="160" t="s">
        <v>315</v>
      </c>
      <c r="E27" s="161">
        <v>860047</v>
      </c>
    </row>
    <row r="28" spans="1:5" x14ac:dyDescent="0.2">
      <c r="A28" s="378"/>
      <c r="B28" s="165"/>
      <c r="C28" s="160" t="s">
        <v>228</v>
      </c>
      <c r="D28" s="160" t="s">
        <v>316</v>
      </c>
      <c r="E28" s="161">
        <v>180000</v>
      </c>
    </row>
    <row r="29" spans="1:5" s="155" customFormat="1" x14ac:dyDescent="0.2">
      <c r="A29" s="378"/>
      <c r="B29" s="166"/>
      <c r="C29" s="160" t="s">
        <v>208</v>
      </c>
      <c r="D29" s="160" t="s">
        <v>317</v>
      </c>
      <c r="E29" s="161">
        <v>0</v>
      </c>
    </row>
    <row r="30" spans="1:5" x14ac:dyDescent="0.2">
      <c r="A30" s="378"/>
      <c r="B30" s="165"/>
      <c r="C30" s="160" t="s">
        <v>229</v>
      </c>
      <c r="D30" s="160" t="s">
        <v>318</v>
      </c>
      <c r="E30" s="161">
        <v>0</v>
      </c>
    </row>
    <row r="31" spans="1:5" ht="12.75" customHeight="1" x14ac:dyDescent="0.2">
      <c r="A31" s="370"/>
      <c r="B31" s="376" t="s">
        <v>222</v>
      </c>
      <c r="C31" s="377"/>
      <c r="D31" s="355" t="s">
        <v>319</v>
      </c>
      <c r="E31" s="185">
        <f>SUM(E23:E30)</f>
        <v>22525408</v>
      </c>
    </row>
    <row r="32" spans="1:5" ht="20.25" customHeight="1" x14ac:dyDescent="0.2">
      <c r="A32" s="369" t="s">
        <v>45</v>
      </c>
      <c r="B32" s="165"/>
      <c r="C32" s="160" t="s">
        <v>230</v>
      </c>
      <c r="D32" s="160" t="s">
        <v>419</v>
      </c>
      <c r="E32" s="161">
        <v>0</v>
      </c>
    </row>
    <row r="33" spans="1:5" ht="16.5" customHeight="1" x14ac:dyDescent="0.2">
      <c r="A33" s="370"/>
      <c r="B33" s="376" t="s">
        <v>209</v>
      </c>
      <c r="C33" s="377"/>
      <c r="D33" s="355" t="s">
        <v>418</v>
      </c>
      <c r="E33" s="185">
        <f>SUM(E32)</f>
        <v>0</v>
      </c>
    </row>
    <row r="34" spans="1:5" ht="25.5" x14ac:dyDescent="0.2">
      <c r="A34" s="369" t="s">
        <v>46</v>
      </c>
      <c r="B34" s="165"/>
      <c r="C34" s="160" t="s">
        <v>231</v>
      </c>
      <c r="D34" s="160" t="s">
        <v>320</v>
      </c>
      <c r="E34" s="161">
        <v>0</v>
      </c>
    </row>
    <row r="35" spans="1:5" x14ac:dyDescent="0.2">
      <c r="A35" s="378"/>
      <c r="B35" s="165"/>
      <c r="C35" s="160" t="s">
        <v>364</v>
      </c>
      <c r="D35" s="160" t="s">
        <v>321</v>
      </c>
      <c r="E35" s="161">
        <v>0</v>
      </c>
    </row>
    <row r="36" spans="1:5" ht="12.75" customHeight="1" x14ac:dyDescent="0.2">
      <c r="A36" s="370"/>
      <c r="B36" s="376" t="s">
        <v>210</v>
      </c>
      <c r="C36" s="377"/>
      <c r="D36" s="355" t="s">
        <v>322</v>
      </c>
      <c r="E36" s="185">
        <f>SUM(E34:E35)</f>
        <v>0</v>
      </c>
    </row>
    <row r="37" spans="1:5" s="156" customFormat="1" ht="24.75" customHeight="1" x14ac:dyDescent="0.2">
      <c r="A37" s="371" t="s">
        <v>211</v>
      </c>
      <c r="B37" s="372"/>
      <c r="C37" s="373"/>
      <c r="D37" s="353" t="s">
        <v>323</v>
      </c>
      <c r="E37" s="186">
        <f>E15+E22+E31+E33+E36</f>
        <v>113399476</v>
      </c>
    </row>
    <row r="38" spans="1:5" ht="24" customHeight="1" x14ac:dyDescent="0.2">
      <c r="A38" s="187"/>
      <c r="B38" s="165"/>
      <c r="C38" s="160" t="s">
        <v>271</v>
      </c>
      <c r="D38" s="160" t="s">
        <v>324</v>
      </c>
      <c r="E38" s="161">
        <v>0</v>
      </c>
    </row>
    <row r="39" spans="1:5" ht="18.75" customHeight="1" x14ac:dyDescent="0.2">
      <c r="A39" s="187"/>
      <c r="B39" s="379" t="s">
        <v>272</v>
      </c>
      <c r="C39" s="380"/>
      <c r="D39" s="355" t="s">
        <v>325</v>
      </c>
      <c r="E39" s="185">
        <f>SUM(E38)</f>
        <v>0</v>
      </c>
    </row>
    <row r="40" spans="1:5" ht="17.25" customHeight="1" x14ac:dyDescent="0.2">
      <c r="A40" s="369" t="s">
        <v>53</v>
      </c>
      <c r="B40" s="165"/>
      <c r="C40" s="160" t="s">
        <v>238</v>
      </c>
      <c r="D40" s="160" t="s">
        <v>326</v>
      </c>
      <c r="E40" s="161">
        <v>0</v>
      </c>
    </row>
    <row r="41" spans="1:5" ht="18.75" customHeight="1" x14ac:dyDescent="0.2">
      <c r="A41" s="370"/>
      <c r="B41" s="376" t="s">
        <v>237</v>
      </c>
      <c r="C41" s="377"/>
      <c r="D41" s="355" t="s">
        <v>420</v>
      </c>
      <c r="E41" s="185">
        <f>SUM(E40)</f>
        <v>0</v>
      </c>
    </row>
    <row r="42" spans="1:5" ht="15" customHeight="1" x14ac:dyDescent="0.2">
      <c r="A42" s="369" t="s">
        <v>55</v>
      </c>
      <c r="B42" s="165"/>
      <c r="C42" s="160" t="s">
        <v>267</v>
      </c>
      <c r="D42" s="160" t="s">
        <v>422</v>
      </c>
      <c r="E42" s="364">
        <f>69002595+395035</f>
        <v>69397630</v>
      </c>
    </row>
    <row r="43" spans="1:5" ht="17.25" customHeight="1" x14ac:dyDescent="0.2">
      <c r="A43" s="370"/>
      <c r="B43" s="376" t="s">
        <v>239</v>
      </c>
      <c r="C43" s="377"/>
      <c r="D43" s="355" t="s">
        <v>421</v>
      </c>
      <c r="E43" s="185">
        <f>SUM(E42)</f>
        <v>69397630</v>
      </c>
    </row>
    <row r="44" spans="1:5" ht="15.75" customHeight="1" x14ac:dyDescent="0.2">
      <c r="A44" s="369" t="s">
        <v>56</v>
      </c>
      <c r="B44" s="165"/>
      <c r="C44" s="160" t="s">
        <v>269</v>
      </c>
      <c r="D44" s="160" t="s">
        <v>327</v>
      </c>
      <c r="E44" s="161">
        <v>0</v>
      </c>
    </row>
    <row r="45" spans="1:5" ht="18" customHeight="1" x14ac:dyDescent="0.2">
      <c r="A45" s="370"/>
      <c r="B45" s="376" t="s">
        <v>270</v>
      </c>
      <c r="C45" s="377"/>
      <c r="D45" s="355" t="s">
        <v>328</v>
      </c>
      <c r="E45" s="185">
        <f>SUM(E44)</f>
        <v>0</v>
      </c>
    </row>
    <row r="46" spans="1:5" s="158" customFormat="1" ht="21.75" customHeight="1" x14ac:dyDescent="0.2">
      <c r="A46" s="371" t="s">
        <v>240</v>
      </c>
      <c r="B46" s="372"/>
      <c r="C46" s="373"/>
      <c r="D46" s="353" t="s">
        <v>329</v>
      </c>
      <c r="E46" s="186">
        <f>E41+E43+E45+E39</f>
        <v>69397630</v>
      </c>
    </row>
    <row r="47" spans="1:5" s="170" customFormat="1" ht="22.5" customHeight="1" x14ac:dyDescent="0.25">
      <c r="A47" s="366" t="s">
        <v>241</v>
      </c>
      <c r="B47" s="367"/>
      <c r="C47" s="368"/>
      <c r="D47" s="354"/>
      <c r="E47" s="169">
        <f>E37+E46</f>
        <v>182797106</v>
      </c>
    </row>
  </sheetData>
  <mergeCells count="28">
    <mergeCell ref="A1:E1"/>
    <mergeCell ref="B21:C21"/>
    <mergeCell ref="B15:C15"/>
    <mergeCell ref="B31:C31"/>
    <mergeCell ref="A23:A31"/>
    <mergeCell ref="B16:C16"/>
    <mergeCell ref="B20:C20"/>
    <mergeCell ref="B9:C9"/>
    <mergeCell ref="B14:C14"/>
    <mergeCell ref="A5:A15"/>
    <mergeCell ref="A2:E2"/>
    <mergeCell ref="A3:C4"/>
    <mergeCell ref="A47:C47"/>
    <mergeCell ref="A40:A41"/>
    <mergeCell ref="A42:A43"/>
    <mergeCell ref="A37:C37"/>
    <mergeCell ref="B22:C22"/>
    <mergeCell ref="B36:C36"/>
    <mergeCell ref="A34:A36"/>
    <mergeCell ref="A32:A33"/>
    <mergeCell ref="A46:C46"/>
    <mergeCell ref="B41:C41"/>
    <mergeCell ref="B43:C43"/>
    <mergeCell ref="A16:A22"/>
    <mergeCell ref="B33:C33"/>
    <mergeCell ref="B45:C45"/>
    <mergeCell ref="A44:A45"/>
    <mergeCell ref="B39:C39"/>
  </mergeCells>
  <phoneticPr fontId="0" type="noConversion"/>
  <printOptions horizontalCentered="1"/>
  <pageMargins left="0.39370078740157483" right="0.27559055118110237" top="0.55118110236220474" bottom="0.39370078740157483" header="0.15748031496062992" footer="0.19685039370078741"/>
  <pageSetup paperSize="9" scale="96" firstPageNumber="39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H26" sqref="H26"/>
    </sheetView>
  </sheetViews>
  <sheetFormatPr defaultRowHeight="15" customHeight="1" x14ac:dyDescent="0.2"/>
  <cols>
    <col min="1" max="1" width="6.5703125" style="78" customWidth="1"/>
    <col min="2" max="2" width="39.28515625" style="2" customWidth="1"/>
    <col min="3" max="3" width="17.85546875" style="325" customWidth="1"/>
    <col min="4" max="4" width="16.5703125" style="80" customWidth="1"/>
    <col min="5" max="5" width="12" style="2" bestFit="1" customWidth="1"/>
    <col min="6" max="6" width="9.140625" style="2"/>
    <col min="7" max="7" width="14.140625" style="2" customWidth="1"/>
    <col min="8" max="8" width="9.5703125" style="2" bestFit="1" customWidth="1"/>
    <col min="9" max="16384" width="9.140625" style="2"/>
  </cols>
  <sheetData>
    <row r="1" spans="1:4" ht="15" customHeight="1" x14ac:dyDescent="0.2">
      <c r="A1" s="381" t="s">
        <v>408</v>
      </c>
      <c r="B1" s="381"/>
      <c r="C1" s="381"/>
      <c r="D1" s="11"/>
    </row>
    <row r="2" spans="1:4" ht="15" customHeight="1" x14ac:dyDescent="0.2">
      <c r="D2" s="79"/>
    </row>
    <row r="3" spans="1:4" ht="15" customHeight="1" thickBot="1" x14ac:dyDescent="0.25"/>
    <row r="4" spans="1:4" ht="42" customHeight="1" thickBot="1" x14ac:dyDescent="0.25">
      <c r="A4" s="494" t="s">
        <v>85</v>
      </c>
      <c r="B4" s="496" t="s">
        <v>86</v>
      </c>
      <c r="C4" s="327" t="s">
        <v>407</v>
      </c>
    </row>
    <row r="5" spans="1:4" ht="25.5" customHeight="1" thickBot="1" x14ac:dyDescent="0.25">
      <c r="A5" s="495"/>
      <c r="B5" s="497"/>
      <c r="C5" s="81" t="s">
        <v>87</v>
      </c>
    </row>
    <row r="6" spans="1:4" ht="15" customHeight="1" x14ac:dyDescent="0.2">
      <c r="A6" s="82" t="s">
        <v>42</v>
      </c>
      <c r="B6" s="83" t="s">
        <v>88</v>
      </c>
      <c r="C6" s="328">
        <v>1</v>
      </c>
    </row>
    <row r="7" spans="1:4" ht="15" customHeight="1" x14ac:dyDescent="0.2">
      <c r="A7" s="82" t="s">
        <v>43</v>
      </c>
      <c r="B7" s="84" t="s">
        <v>89</v>
      </c>
      <c r="C7" s="87">
        <v>1</v>
      </c>
    </row>
    <row r="8" spans="1:4" ht="15" customHeight="1" x14ac:dyDescent="0.2">
      <c r="A8" s="82" t="s">
        <v>44</v>
      </c>
      <c r="B8" s="85" t="s">
        <v>90</v>
      </c>
      <c r="C8" s="87">
        <v>4</v>
      </c>
    </row>
    <row r="9" spans="1:4" ht="15" customHeight="1" x14ac:dyDescent="0.2">
      <c r="A9" s="82" t="s">
        <v>45</v>
      </c>
      <c r="B9" s="84" t="s">
        <v>91</v>
      </c>
      <c r="C9" s="87">
        <v>1</v>
      </c>
    </row>
    <row r="10" spans="1:4" ht="15" customHeight="1" x14ac:dyDescent="0.2">
      <c r="A10" s="82" t="s">
        <v>46</v>
      </c>
      <c r="B10" s="85" t="s">
        <v>92</v>
      </c>
      <c r="C10" s="87">
        <v>4</v>
      </c>
    </row>
    <row r="11" spans="1:4" ht="15" customHeight="1" x14ac:dyDescent="0.2">
      <c r="A11" s="82" t="s">
        <v>53</v>
      </c>
      <c r="B11" s="85" t="s">
        <v>406</v>
      </c>
      <c r="C11" s="87">
        <v>1</v>
      </c>
    </row>
    <row r="12" spans="1:4" ht="15" customHeight="1" x14ac:dyDescent="0.2">
      <c r="A12" s="82" t="s">
        <v>55</v>
      </c>
      <c r="B12" s="84" t="s">
        <v>197</v>
      </c>
      <c r="C12" s="87">
        <v>1</v>
      </c>
    </row>
    <row r="13" spans="1:4" ht="15" customHeight="1" x14ac:dyDescent="0.2">
      <c r="A13" s="82" t="s">
        <v>56</v>
      </c>
      <c r="B13" s="11"/>
      <c r="C13" s="329">
        <v>0</v>
      </c>
    </row>
    <row r="14" spans="1:4" ht="15" customHeight="1" x14ac:dyDescent="0.2">
      <c r="A14" s="82" t="s">
        <v>57</v>
      </c>
      <c r="B14" s="85"/>
      <c r="C14" s="330"/>
    </row>
    <row r="15" spans="1:4" ht="15" customHeight="1" x14ac:dyDescent="0.2">
      <c r="A15" s="82" t="s">
        <v>58</v>
      </c>
      <c r="B15" s="84"/>
      <c r="C15" s="330"/>
    </row>
    <row r="16" spans="1:4" ht="15" customHeight="1" x14ac:dyDescent="0.2">
      <c r="A16" s="82" t="s">
        <v>27</v>
      </c>
      <c r="B16" s="84"/>
      <c r="C16" s="329"/>
    </row>
    <row r="17" spans="1:4" ht="15" customHeight="1" x14ac:dyDescent="0.2">
      <c r="A17" s="82" t="s">
        <v>27</v>
      </c>
      <c r="B17" s="84"/>
      <c r="C17" s="329"/>
    </row>
    <row r="18" spans="1:4" ht="15" customHeight="1" x14ac:dyDescent="0.2">
      <c r="A18" s="82" t="s">
        <v>28</v>
      </c>
      <c r="B18" s="85"/>
      <c r="C18" s="329"/>
    </row>
    <row r="19" spans="1:4" ht="15" customHeight="1" x14ac:dyDescent="0.2">
      <c r="A19" s="82" t="s">
        <v>33</v>
      </c>
      <c r="B19" s="88"/>
      <c r="C19" s="329"/>
    </row>
    <row r="20" spans="1:4" ht="15" customHeight="1" x14ac:dyDescent="0.2">
      <c r="A20" s="82"/>
      <c r="B20" s="88"/>
      <c r="C20" s="329"/>
    </row>
    <row r="21" spans="1:4" ht="15" customHeight="1" x14ac:dyDescent="0.2">
      <c r="A21" s="82" t="s">
        <v>29</v>
      </c>
      <c r="B21" s="85"/>
      <c r="C21" s="329"/>
    </row>
    <row r="22" spans="1:4" ht="15" customHeight="1" thickBot="1" x14ac:dyDescent="0.25">
      <c r="A22" s="82" t="s">
        <v>61</v>
      </c>
      <c r="B22" s="83"/>
      <c r="C22" s="331"/>
    </row>
    <row r="23" spans="1:4" s="11" customFormat="1" ht="18" customHeight="1" thickBot="1" x14ac:dyDescent="0.25">
      <c r="A23" s="492" t="s">
        <v>93</v>
      </c>
      <c r="B23" s="493"/>
      <c r="C23" s="332">
        <f>SUM(C6:C22)</f>
        <v>13</v>
      </c>
    </row>
    <row r="28" spans="1:4" ht="15" customHeight="1" x14ac:dyDescent="0.2">
      <c r="B28" s="11"/>
      <c r="C28" s="326"/>
      <c r="D28" s="89"/>
    </row>
    <row r="29" spans="1:4" ht="15" customHeight="1" x14ac:dyDescent="0.2">
      <c r="B29" s="11"/>
      <c r="C29" s="326"/>
      <c r="D29" s="89"/>
    </row>
    <row r="30" spans="1:4" ht="15" customHeight="1" x14ac:dyDescent="0.2">
      <c r="B30" s="11"/>
      <c r="C30" s="326"/>
      <c r="D30" s="89"/>
    </row>
    <row r="31" spans="1:4" ht="15" customHeight="1" x14ac:dyDescent="0.2">
      <c r="B31" s="11"/>
      <c r="C31" s="326"/>
      <c r="D31" s="89"/>
    </row>
    <row r="36" spans="2:4" ht="15" customHeight="1" x14ac:dyDescent="0.2">
      <c r="B36" s="11"/>
      <c r="C36" s="326"/>
      <c r="D36" s="89"/>
    </row>
    <row r="42" spans="2:4" ht="15" customHeight="1" x14ac:dyDescent="0.2">
      <c r="B42" s="11"/>
      <c r="C42" s="326"/>
      <c r="D42" s="89"/>
    </row>
    <row r="44" spans="2:4" ht="15" customHeight="1" x14ac:dyDescent="0.2">
      <c r="B44" s="11"/>
      <c r="C44" s="326"/>
      <c r="D44" s="89"/>
    </row>
  </sheetData>
  <mergeCells count="4">
    <mergeCell ref="A23:B23"/>
    <mergeCell ref="A1:C1"/>
    <mergeCell ref="A4:A5"/>
    <mergeCell ref="B4:B5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&amp;R8.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D19"/>
  <sheetViews>
    <sheetView workbookViewId="0">
      <selection activeCell="N34" sqref="N34"/>
    </sheetView>
  </sheetViews>
  <sheetFormatPr defaultRowHeight="12.75" x14ac:dyDescent="0.2"/>
  <cols>
    <col min="3" max="3" width="36.140625" customWidth="1"/>
    <col min="4" max="4" width="23.42578125" bestFit="1" customWidth="1"/>
    <col min="5" max="5" width="10.140625" bestFit="1" customWidth="1"/>
    <col min="6" max="7" width="10.85546875" bestFit="1" customWidth="1"/>
  </cols>
  <sheetData>
    <row r="1" spans="1:4" x14ac:dyDescent="0.2">
      <c r="A1" s="498" t="s">
        <v>409</v>
      </c>
      <c r="B1" s="498"/>
      <c r="C1" s="498"/>
      <c r="D1" s="498"/>
    </row>
    <row r="2" spans="1:4" x14ac:dyDescent="0.2">
      <c r="A2" s="498" t="s">
        <v>356</v>
      </c>
      <c r="B2" s="498"/>
      <c r="C2" s="498"/>
      <c r="D2" s="498"/>
    </row>
    <row r="3" spans="1:4" x14ac:dyDescent="0.2">
      <c r="A3" s="282"/>
      <c r="B3" s="282"/>
      <c r="C3" s="282"/>
      <c r="D3" s="283"/>
    </row>
    <row r="4" spans="1:4" x14ac:dyDescent="0.2">
      <c r="A4" s="282"/>
      <c r="B4" s="282"/>
      <c r="C4" s="282"/>
      <c r="D4" s="283"/>
    </row>
    <row r="5" spans="1:4" x14ac:dyDescent="0.2">
      <c r="A5" s="282"/>
      <c r="B5" s="282"/>
      <c r="C5" s="282"/>
      <c r="D5" s="284"/>
    </row>
    <row r="6" spans="1:4" ht="13.5" thickBot="1" x14ac:dyDescent="0.25">
      <c r="A6" s="285"/>
      <c r="B6" s="285"/>
      <c r="C6" s="286"/>
      <c r="D6" s="284"/>
    </row>
    <row r="7" spans="1:4" ht="12.75" customHeight="1" x14ac:dyDescent="0.2">
      <c r="A7" s="508" t="s">
        <v>41</v>
      </c>
      <c r="B7" s="509"/>
      <c r="C7" s="510"/>
      <c r="D7" s="148" t="s">
        <v>383</v>
      </c>
    </row>
    <row r="8" spans="1:4" x14ac:dyDescent="0.2">
      <c r="A8" s="511"/>
      <c r="B8" s="512"/>
      <c r="C8" s="513"/>
      <c r="D8" s="149" t="s">
        <v>87</v>
      </c>
    </row>
    <row r="9" spans="1:4" x14ac:dyDescent="0.2">
      <c r="A9" s="287" t="s">
        <v>42</v>
      </c>
      <c r="B9" s="514" t="s">
        <v>195</v>
      </c>
      <c r="C9" s="514"/>
      <c r="D9" s="288">
        <f>'1. Bevételek'!E16+'1. Bevételek'!E17+'1. Bevételek'!E19</f>
        <v>35300000</v>
      </c>
    </row>
    <row r="10" spans="1:4" x14ac:dyDescent="0.2">
      <c r="A10" s="287" t="s">
        <v>43</v>
      </c>
      <c r="B10" s="289" t="s">
        <v>225</v>
      </c>
      <c r="C10" s="289"/>
      <c r="D10" s="288">
        <f>'[3]1. Bevételek'!D32</f>
        <v>0</v>
      </c>
    </row>
    <row r="11" spans="1:4" x14ac:dyDescent="0.2">
      <c r="A11" s="287" t="s">
        <v>44</v>
      </c>
      <c r="B11" s="514" t="s">
        <v>274</v>
      </c>
      <c r="C11" s="514"/>
      <c r="D11" s="288">
        <f>'1. Bevételek'!E21</f>
        <v>0</v>
      </c>
    </row>
    <row r="12" spans="1:4" x14ac:dyDescent="0.2">
      <c r="A12" s="290" t="s">
        <v>45</v>
      </c>
      <c r="B12" s="515" t="s">
        <v>357</v>
      </c>
      <c r="C12" s="515"/>
      <c r="D12" s="291">
        <f>'1. Bevételek'!E32</f>
        <v>0</v>
      </c>
    </row>
    <row r="13" spans="1:4" x14ac:dyDescent="0.2">
      <c r="A13" s="290" t="s">
        <v>46</v>
      </c>
      <c r="B13" s="499" t="s">
        <v>358</v>
      </c>
      <c r="C13" s="500"/>
      <c r="D13" s="288">
        <v>0</v>
      </c>
    </row>
    <row r="14" spans="1:4" x14ac:dyDescent="0.2">
      <c r="A14" s="290" t="s">
        <v>53</v>
      </c>
      <c r="B14" s="499" t="s">
        <v>359</v>
      </c>
      <c r="C14" s="500"/>
      <c r="D14" s="288">
        <v>0</v>
      </c>
    </row>
    <row r="15" spans="1:4" ht="13.5" thickBot="1" x14ac:dyDescent="0.25">
      <c r="A15" s="290" t="s">
        <v>55</v>
      </c>
      <c r="B15" s="501" t="s">
        <v>360</v>
      </c>
      <c r="C15" s="502"/>
      <c r="D15" s="292">
        <v>0</v>
      </c>
    </row>
    <row r="16" spans="1:4" ht="13.5" thickBot="1" x14ac:dyDescent="0.25">
      <c r="A16" s="516" t="s">
        <v>196</v>
      </c>
      <c r="B16" s="517"/>
      <c r="C16" s="517"/>
      <c r="D16" s="293">
        <f>SUM(D9:D12)</f>
        <v>35300000</v>
      </c>
    </row>
    <row r="17" spans="1:4" ht="13.5" thickBot="1" x14ac:dyDescent="0.25">
      <c r="A17" s="503" t="s">
        <v>361</v>
      </c>
      <c r="B17" s="504"/>
      <c r="C17" s="505"/>
      <c r="D17" s="294">
        <f>D16*0.5</f>
        <v>17650000</v>
      </c>
    </row>
    <row r="18" spans="1:4" x14ac:dyDescent="0.2">
      <c r="A18" s="506"/>
      <c r="B18" s="506"/>
      <c r="C18" s="506"/>
      <c r="D18" s="295"/>
    </row>
    <row r="19" spans="1:4" x14ac:dyDescent="0.2">
      <c r="A19" s="296"/>
      <c r="B19" s="507"/>
      <c r="C19" s="507"/>
      <c r="D19" s="297"/>
    </row>
  </sheetData>
  <mergeCells count="13">
    <mergeCell ref="A18:C18"/>
    <mergeCell ref="B19:C19"/>
    <mergeCell ref="A7:C8"/>
    <mergeCell ref="B9:C9"/>
    <mergeCell ref="B11:C11"/>
    <mergeCell ref="B12:C12"/>
    <mergeCell ref="B13:C13"/>
    <mergeCell ref="A16:C16"/>
    <mergeCell ref="A1:D1"/>
    <mergeCell ref="A2:D2"/>
    <mergeCell ref="B14:C14"/>
    <mergeCell ref="B15:C15"/>
    <mergeCell ref="A17:C17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&amp;R9.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115" zoomScaleNormal="115" workbookViewId="0">
      <selection activeCell="J11" sqref="J11"/>
    </sheetView>
  </sheetViews>
  <sheetFormatPr defaultRowHeight="12.75" x14ac:dyDescent="0.2"/>
  <cols>
    <col min="1" max="2" width="2.5703125" style="239" bestFit="1" customWidth="1"/>
    <col min="3" max="3" width="52.7109375" style="239" customWidth="1"/>
    <col min="4" max="4" width="6.28515625" style="239" bestFit="1" customWidth="1"/>
    <col min="5" max="5" width="12.7109375" style="239" bestFit="1" customWidth="1"/>
    <col min="6" max="6" width="10.140625" style="239" bestFit="1" customWidth="1"/>
    <col min="7" max="7" width="6.42578125" style="239" customWidth="1"/>
    <col min="8" max="8" width="11.140625" style="239" bestFit="1" customWidth="1"/>
    <col min="9" max="16384" width="9.140625" style="239"/>
  </cols>
  <sheetData>
    <row r="1" spans="1:7" ht="21.75" customHeight="1" x14ac:dyDescent="0.2">
      <c r="A1" s="381" t="s">
        <v>365</v>
      </c>
      <c r="B1" s="381"/>
      <c r="C1" s="381"/>
      <c r="D1" s="381"/>
      <c r="E1" s="381"/>
      <c r="F1" s="381"/>
      <c r="G1" s="381"/>
    </row>
    <row r="2" spans="1:7" ht="28.5" customHeight="1" x14ac:dyDescent="0.2">
      <c r="A2" s="384" t="s">
        <v>96</v>
      </c>
      <c r="B2" s="384"/>
      <c r="C2" s="384"/>
      <c r="D2" s="384"/>
      <c r="E2" s="384"/>
      <c r="F2" s="384"/>
      <c r="G2" s="384"/>
    </row>
    <row r="3" spans="1:7" ht="36.75" customHeight="1" x14ac:dyDescent="0.2">
      <c r="A3" s="391" t="s">
        <v>41</v>
      </c>
      <c r="B3" s="392"/>
      <c r="C3" s="393"/>
      <c r="D3" s="397" t="s">
        <v>293</v>
      </c>
      <c r="E3" s="399" t="s">
        <v>414</v>
      </c>
      <c r="F3" s="400"/>
      <c r="G3" s="400"/>
    </row>
    <row r="4" spans="1:7" ht="12.75" customHeight="1" x14ac:dyDescent="0.2">
      <c r="A4" s="394"/>
      <c r="B4" s="395"/>
      <c r="C4" s="396"/>
      <c r="D4" s="398"/>
      <c r="E4" s="276" t="s">
        <v>294</v>
      </c>
      <c r="F4" s="276" t="s">
        <v>295</v>
      </c>
      <c r="G4" s="276" t="s">
        <v>296</v>
      </c>
    </row>
    <row r="5" spans="1:7" ht="17.25" customHeight="1" x14ac:dyDescent="0.2">
      <c r="A5" s="401" t="s">
        <v>42</v>
      </c>
      <c r="B5" s="259"/>
      <c r="C5" s="160" t="s">
        <v>215</v>
      </c>
      <c r="D5" s="160" t="s">
        <v>297</v>
      </c>
      <c r="E5" s="161">
        <f>'1. Bevételek'!E5</f>
        <v>13739118</v>
      </c>
      <c r="F5" s="241">
        <v>0</v>
      </c>
      <c r="G5" s="241">
        <v>0</v>
      </c>
    </row>
    <row r="6" spans="1:7" ht="25.5" x14ac:dyDescent="0.2">
      <c r="A6" s="401"/>
      <c r="B6" s="259"/>
      <c r="C6" s="160" t="s">
        <v>416</v>
      </c>
      <c r="D6" s="160" t="s">
        <v>298</v>
      </c>
      <c r="E6" s="161">
        <f>'1. Bevételek'!E6</f>
        <v>0</v>
      </c>
      <c r="F6" s="241">
        <v>0</v>
      </c>
      <c r="G6" s="241">
        <v>0</v>
      </c>
    </row>
    <row r="7" spans="1:7" ht="25.5" x14ac:dyDescent="0.2">
      <c r="A7" s="401"/>
      <c r="B7" s="259"/>
      <c r="C7" s="160" t="s">
        <v>415</v>
      </c>
      <c r="D7" s="160" t="s">
        <v>299</v>
      </c>
      <c r="E7" s="161">
        <f>'1. Bevételek'!E7</f>
        <v>20543271</v>
      </c>
      <c r="F7" s="241">
        <v>0</v>
      </c>
      <c r="G7" s="241">
        <v>0</v>
      </c>
    </row>
    <row r="8" spans="1:7" ht="14.25" customHeight="1" x14ac:dyDescent="0.2">
      <c r="A8" s="401"/>
      <c r="B8" s="259"/>
      <c r="C8" s="160" t="s">
        <v>217</v>
      </c>
      <c r="D8" s="160" t="s">
        <v>300</v>
      </c>
      <c r="E8" s="161">
        <f>'1. Bevételek'!E8</f>
        <v>2405673</v>
      </c>
      <c r="F8" s="241">
        <v>0</v>
      </c>
      <c r="G8" s="241">
        <v>0</v>
      </c>
    </row>
    <row r="9" spans="1:7" ht="18" customHeight="1" x14ac:dyDescent="0.2">
      <c r="A9" s="401"/>
      <c r="B9" s="402" t="s">
        <v>218</v>
      </c>
      <c r="C9" s="402"/>
      <c r="D9" s="242" t="s">
        <v>301</v>
      </c>
      <c r="E9" s="183">
        <f t="shared" ref="E9:G9" si="0">SUM(E5:E8)</f>
        <v>36688062</v>
      </c>
      <c r="F9" s="183">
        <f t="shared" si="0"/>
        <v>0</v>
      </c>
      <c r="G9" s="183">
        <f t="shared" si="0"/>
        <v>0</v>
      </c>
    </row>
    <row r="10" spans="1:7" x14ac:dyDescent="0.2">
      <c r="A10" s="401"/>
      <c r="B10" s="159"/>
      <c r="C10" s="243" t="s">
        <v>366</v>
      </c>
      <c r="D10" s="243" t="s">
        <v>302</v>
      </c>
      <c r="E10" s="161">
        <f>'1. Bevételek'!E10</f>
        <v>0</v>
      </c>
      <c r="F10" s="244">
        <v>0</v>
      </c>
      <c r="G10" s="244">
        <v>0</v>
      </c>
    </row>
    <row r="11" spans="1:7" x14ac:dyDescent="0.2">
      <c r="A11" s="401"/>
      <c r="B11" s="159"/>
      <c r="C11" s="198" t="s">
        <v>232</v>
      </c>
      <c r="D11" s="243" t="s">
        <v>302</v>
      </c>
      <c r="E11" s="161">
        <f>'1. Bevételek'!E11</f>
        <v>6692160</v>
      </c>
      <c r="F11" s="244">
        <v>0</v>
      </c>
      <c r="G11" s="244">
        <v>0</v>
      </c>
    </row>
    <row r="12" spans="1:7" x14ac:dyDescent="0.2">
      <c r="A12" s="401"/>
      <c r="B12" s="159"/>
      <c r="C12" s="198" t="s">
        <v>233</v>
      </c>
      <c r="D12" s="243" t="s">
        <v>302</v>
      </c>
      <c r="E12" s="161">
        <f>'1. Bevételek'!E12</f>
        <v>4400000</v>
      </c>
      <c r="F12" s="244">
        <v>0</v>
      </c>
      <c r="G12" s="244">
        <v>0</v>
      </c>
    </row>
    <row r="13" spans="1:7" x14ac:dyDescent="0.2">
      <c r="A13" s="401"/>
      <c r="B13" s="159"/>
      <c r="C13" s="198" t="s">
        <v>234</v>
      </c>
      <c r="D13" s="243" t="s">
        <v>302</v>
      </c>
      <c r="E13" s="161">
        <f>'1. Bevételek'!E13</f>
        <v>793846</v>
      </c>
      <c r="F13" s="244">
        <v>0</v>
      </c>
      <c r="G13" s="244">
        <v>0</v>
      </c>
    </row>
    <row r="14" spans="1:7" s="154" customFormat="1" ht="18.75" customHeight="1" x14ac:dyDescent="0.2">
      <c r="A14" s="401"/>
      <c r="B14" s="402" t="s">
        <v>235</v>
      </c>
      <c r="C14" s="402"/>
      <c r="D14" s="242" t="s">
        <v>302</v>
      </c>
      <c r="E14" s="183">
        <f t="shared" ref="E14:G14" si="1">SUM(E10:E13)</f>
        <v>11886006</v>
      </c>
      <c r="F14" s="183">
        <f t="shared" si="1"/>
        <v>0</v>
      </c>
      <c r="G14" s="183">
        <f t="shared" si="1"/>
        <v>0</v>
      </c>
    </row>
    <row r="15" spans="1:7" s="254" customFormat="1" ht="22.5" customHeight="1" x14ac:dyDescent="0.2">
      <c r="A15" s="401"/>
      <c r="B15" s="403" t="s">
        <v>236</v>
      </c>
      <c r="C15" s="403"/>
      <c r="D15" s="245" t="s">
        <v>303</v>
      </c>
      <c r="E15" s="184">
        <f t="shared" ref="E15:G15" si="2">E9+E14</f>
        <v>48574068</v>
      </c>
      <c r="F15" s="184">
        <f t="shared" si="2"/>
        <v>0</v>
      </c>
      <c r="G15" s="184">
        <f t="shared" si="2"/>
        <v>0</v>
      </c>
    </row>
    <row r="16" spans="1:7" s="154" customFormat="1" x14ac:dyDescent="0.2">
      <c r="A16" s="401" t="s">
        <v>43</v>
      </c>
      <c r="B16" s="402" t="s">
        <v>219</v>
      </c>
      <c r="C16" s="402"/>
      <c r="D16" s="242" t="s">
        <v>304</v>
      </c>
      <c r="E16" s="183">
        <f>'1. Bevételek'!E16</f>
        <v>5300000</v>
      </c>
      <c r="F16" s="246">
        <v>0</v>
      </c>
      <c r="G16" s="246">
        <v>0</v>
      </c>
    </row>
    <row r="17" spans="1:8" x14ac:dyDescent="0.2">
      <c r="A17" s="401"/>
      <c r="B17" s="259" t="s">
        <v>42</v>
      </c>
      <c r="C17" s="160" t="s">
        <v>212</v>
      </c>
      <c r="D17" s="160" t="s">
        <v>305</v>
      </c>
      <c r="E17" s="161">
        <f>'1. Bevételek'!E17</f>
        <v>30000000</v>
      </c>
      <c r="F17" s="241">
        <v>0</v>
      </c>
      <c r="G17" s="241">
        <v>0</v>
      </c>
    </row>
    <row r="18" spans="1:8" x14ac:dyDescent="0.2">
      <c r="A18" s="401"/>
      <c r="B18" s="259" t="s">
        <v>43</v>
      </c>
      <c r="C18" s="160" t="s">
        <v>220</v>
      </c>
      <c r="D18" s="160" t="s">
        <v>306</v>
      </c>
      <c r="E18" s="161">
        <f>'1. Bevételek'!E18</f>
        <v>7000000</v>
      </c>
      <c r="F18" s="241">
        <v>0</v>
      </c>
      <c r="G18" s="241">
        <v>0</v>
      </c>
    </row>
    <row r="19" spans="1:8" x14ac:dyDescent="0.2">
      <c r="A19" s="401"/>
      <c r="B19" s="259" t="s">
        <v>44</v>
      </c>
      <c r="C19" s="160" t="s">
        <v>213</v>
      </c>
      <c r="D19" s="160" t="s">
        <v>307</v>
      </c>
      <c r="E19" s="161">
        <f>'1. Bevételek'!E19</f>
        <v>0</v>
      </c>
      <c r="F19" s="241">
        <v>0</v>
      </c>
      <c r="G19" s="241">
        <v>0</v>
      </c>
    </row>
    <row r="20" spans="1:8" ht="17.25" customHeight="1" x14ac:dyDescent="0.2">
      <c r="A20" s="401"/>
      <c r="B20" s="402" t="s">
        <v>266</v>
      </c>
      <c r="C20" s="402"/>
      <c r="D20" s="242" t="s">
        <v>308</v>
      </c>
      <c r="E20" s="183">
        <f>SUM(E17:E19)</f>
        <v>37000000</v>
      </c>
      <c r="F20" s="183">
        <f t="shared" ref="F20:G20" si="3">SUM(F17:F19)</f>
        <v>0</v>
      </c>
      <c r="G20" s="183">
        <f t="shared" si="3"/>
        <v>0</v>
      </c>
    </row>
    <row r="21" spans="1:8" s="154" customFormat="1" ht="18.75" customHeight="1" x14ac:dyDescent="0.2">
      <c r="A21" s="401"/>
      <c r="B21" s="402" t="s">
        <v>214</v>
      </c>
      <c r="C21" s="402"/>
      <c r="D21" s="242" t="s">
        <v>309</v>
      </c>
      <c r="E21" s="183">
        <f>'1. Bevételek'!E21</f>
        <v>0</v>
      </c>
      <c r="F21" s="246">
        <v>0</v>
      </c>
      <c r="G21" s="246">
        <v>0</v>
      </c>
    </row>
    <row r="22" spans="1:8" s="254" customFormat="1" ht="18" customHeight="1" x14ac:dyDescent="0.2">
      <c r="A22" s="401"/>
      <c r="B22" s="403" t="s">
        <v>221</v>
      </c>
      <c r="C22" s="403"/>
      <c r="D22" s="245" t="s">
        <v>310</v>
      </c>
      <c r="E22" s="184">
        <f t="shared" ref="E22:G22" si="4">E16+E20+E21</f>
        <v>42300000</v>
      </c>
      <c r="F22" s="184">
        <f t="shared" si="4"/>
        <v>0</v>
      </c>
      <c r="G22" s="184">
        <f t="shared" si="4"/>
        <v>0</v>
      </c>
    </row>
    <row r="23" spans="1:8" x14ac:dyDescent="0.2">
      <c r="A23" s="401" t="s">
        <v>44</v>
      </c>
      <c r="B23" s="260"/>
      <c r="C23" s="160" t="s">
        <v>223</v>
      </c>
      <c r="D23" s="160" t="s">
        <v>311</v>
      </c>
      <c r="E23" s="161">
        <v>295000</v>
      </c>
      <c r="F23" s="161">
        <f>'1. Bevételek'!E23-'1.1.Bevételek (KÖT, ÖNV,Áll.i)'!E23</f>
        <v>16505000</v>
      </c>
      <c r="G23" s="161">
        <v>0</v>
      </c>
    </row>
    <row r="24" spans="1:8" x14ac:dyDescent="0.2">
      <c r="A24" s="401"/>
      <c r="B24" s="260"/>
      <c r="C24" s="160" t="s">
        <v>224</v>
      </c>
      <c r="D24" s="160" t="s">
        <v>312</v>
      </c>
      <c r="E24" s="241">
        <v>0</v>
      </c>
      <c r="F24" s="161">
        <f>'1. Bevételek'!E24</f>
        <v>1500000</v>
      </c>
      <c r="G24" s="241">
        <v>0</v>
      </c>
    </row>
    <row r="25" spans="1:8" x14ac:dyDescent="0.2">
      <c r="A25" s="401"/>
      <c r="B25" s="260"/>
      <c r="C25" s="160" t="s">
        <v>225</v>
      </c>
      <c r="D25" s="160" t="s">
        <v>313</v>
      </c>
      <c r="E25" s="161">
        <v>0</v>
      </c>
      <c r="F25" s="241">
        <v>0</v>
      </c>
      <c r="G25" s="241">
        <v>0</v>
      </c>
    </row>
    <row r="26" spans="1:8" x14ac:dyDescent="0.2">
      <c r="A26" s="401"/>
      <c r="B26" s="260"/>
      <c r="C26" s="160" t="s">
        <v>226</v>
      </c>
      <c r="D26" s="160" t="s">
        <v>314</v>
      </c>
      <c r="E26" s="161">
        <f>'1. Bevételek'!E26</f>
        <v>3185361</v>
      </c>
      <c r="F26" s="241">
        <v>0</v>
      </c>
      <c r="G26" s="241">
        <v>0</v>
      </c>
    </row>
    <row r="27" spans="1:8" x14ac:dyDescent="0.2">
      <c r="A27" s="401"/>
      <c r="B27" s="260"/>
      <c r="C27" s="160" t="s">
        <v>227</v>
      </c>
      <c r="D27" s="160" t="s">
        <v>315</v>
      </c>
      <c r="E27" s="161">
        <f>'1. Bevételek'!E27</f>
        <v>860047</v>
      </c>
      <c r="F27" s="241">
        <v>0</v>
      </c>
      <c r="G27" s="241">
        <v>0</v>
      </c>
    </row>
    <row r="28" spans="1:8" x14ac:dyDescent="0.2">
      <c r="A28" s="401"/>
      <c r="B28" s="260"/>
      <c r="C28" s="160" t="s">
        <v>228</v>
      </c>
      <c r="D28" s="160" t="s">
        <v>316</v>
      </c>
      <c r="E28" s="161">
        <f>'1. Bevételek'!E28</f>
        <v>180000</v>
      </c>
      <c r="F28" s="241">
        <v>0</v>
      </c>
      <c r="G28" s="241">
        <v>0</v>
      </c>
    </row>
    <row r="29" spans="1:8" x14ac:dyDescent="0.2">
      <c r="A29" s="401"/>
      <c r="B29" s="260"/>
      <c r="C29" s="160" t="s">
        <v>208</v>
      </c>
      <c r="D29" s="160" t="s">
        <v>317</v>
      </c>
      <c r="E29" s="161">
        <f>'1. Bevételek'!E29</f>
        <v>0</v>
      </c>
      <c r="F29" s="241">
        <v>0</v>
      </c>
      <c r="G29" s="241">
        <v>0</v>
      </c>
    </row>
    <row r="30" spans="1:8" x14ac:dyDescent="0.2">
      <c r="A30" s="401"/>
      <c r="B30" s="260"/>
      <c r="C30" s="160" t="s">
        <v>229</v>
      </c>
      <c r="D30" s="160" t="s">
        <v>318</v>
      </c>
      <c r="E30" s="161">
        <f>'1. Bevételek'!E30</f>
        <v>0</v>
      </c>
      <c r="F30" s="241">
        <v>0</v>
      </c>
      <c r="G30" s="241">
        <v>0</v>
      </c>
    </row>
    <row r="31" spans="1:8" x14ac:dyDescent="0.2">
      <c r="A31" s="401"/>
      <c r="B31" s="404" t="s">
        <v>222</v>
      </c>
      <c r="C31" s="404"/>
      <c r="D31" s="235" t="s">
        <v>319</v>
      </c>
      <c r="E31" s="185">
        <f t="shared" ref="E31:G31" si="5">SUM(E23:E30)</f>
        <v>4520408</v>
      </c>
      <c r="F31" s="185">
        <f t="shared" si="5"/>
        <v>18005000</v>
      </c>
      <c r="G31" s="185">
        <f t="shared" si="5"/>
        <v>0</v>
      </c>
      <c r="H31" s="249"/>
    </row>
    <row r="32" spans="1:8" ht="20.25" customHeight="1" x14ac:dyDescent="0.2">
      <c r="A32" s="401" t="s">
        <v>45</v>
      </c>
      <c r="B32" s="260"/>
      <c r="C32" s="160" t="s">
        <v>230</v>
      </c>
      <c r="D32" s="160" t="s">
        <v>419</v>
      </c>
      <c r="E32" s="161">
        <f>'1. Bevételek'!E32</f>
        <v>0</v>
      </c>
      <c r="F32" s="241">
        <v>0</v>
      </c>
      <c r="G32" s="241">
        <v>0</v>
      </c>
    </row>
    <row r="33" spans="1:8" ht="16.5" customHeight="1" x14ac:dyDescent="0.2">
      <c r="A33" s="401"/>
      <c r="B33" s="404" t="s">
        <v>209</v>
      </c>
      <c r="C33" s="404"/>
      <c r="D33" s="235" t="s">
        <v>418</v>
      </c>
      <c r="E33" s="185">
        <f t="shared" ref="E33:G33" si="6">SUM(E32)</f>
        <v>0</v>
      </c>
      <c r="F33" s="185">
        <f t="shared" si="6"/>
        <v>0</v>
      </c>
      <c r="G33" s="185">
        <f t="shared" si="6"/>
        <v>0</v>
      </c>
    </row>
    <row r="34" spans="1:8" ht="25.5" x14ac:dyDescent="0.2">
      <c r="A34" s="401" t="s">
        <v>46</v>
      </c>
      <c r="B34" s="260"/>
      <c r="C34" s="160" t="s">
        <v>231</v>
      </c>
      <c r="D34" s="160" t="s">
        <v>320</v>
      </c>
      <c r="E34" s="161">
        <f>'1. Bevételek'!E34</f>
        <v>0</v>
      </c>
      <c r="F34" s="241">
        <v>0</v>
      </c>
      <c r="G34" s="241">
        <v>0</v>
      </c>
    </row>
    <row r="35" spans="1:8" x14ac:dyDescent="0.2">
      <c r="A35" s="401"/>
      <c r="B35" s="260"/>
      <c r="C35" s="160" t="s">
        <v>364</v>
      </c>
      <c r="D35" s="160" t="s">
        <v>321</v>
      </c>
      <c r="E35" s="161">
        <f>'1. Bevételek'!E35</f>
        <v>0</v>
      </c>
      <c r="F35" s="241">
        <v>0</v>
      </c>
      <c r="G35" s="241">
        <v>0</v>
      </c>
    </row>
    <row r="36" spans="1:8" x14ac:dyDescent="0.2">
      <c r="A36" s="401"/>
      <c r="B36" s="404" t="s">
        <v>210</v>
      </c>
      <c r="C36" s="404"/>
      <c r="D36" s="235" t="s">
        <v>322</v>
      </c>
      <c r="E36" s="185">
        <f t="shared" ref="E36:G36" si="7">SUM(E34:E35)</f>
        <v>0</v>
      </c>
      <c r="F36" s="185">
        <f t="shared" si="7"/>
        <v>0</v>
      </c>
      <c r="G36" s="185">
        <f t="shared" si="7"/>
        <v>0</v>
      </c>
    </row>
    <row r="37" spans="1:8" s="257" customFormat="1" ht="24.75" customHeight="1" x14ac:dyDescent="0.2">
      <c r="A37" s="405" t="s">
        <v>211</v>
      </c>
      <c r="B37" s="405"/>
      <c r="C37" s="405"/>
      <c r="D37" s="247" t="s">
        <v>323</v>
      </c>
      <c r="E37" s="186">
        <f t="shared" ref="E37:G37" si="8">E15+E22+E31+E33+E36</f>
        <v>95394476</v>
      </c>
      <c r="F37" s="186">
        <f t="shared" si="8"/>
        <v>18005000</v>
      </c>
      <c r="G37" s="186">
        <f t="shared" si="8"/>
        <v>0</v>
      </c>
    </row>
    <row r="38" spans="1:8" ht="24" customHeight="1" x14ac:dyDescent="0.2">
      <c r="A38" s="248"/>
      <c r="B38" s="260"/>
      <c r="C38" s="160" t="s">
        <v>271</v>
      </c>
      <c r="D38" s="160" t="s">
        <v>324</v>
      </c>
      <c r="E38" s="161">
        <f>'1. Bevételek'!E38</f>
        <v>0</v>
      </c>
      <c r="F38" s="241">
        <v>0</v>
      </c>
      <c r="G38" s="241">
        <v>0</v>
      </c>
    </row>
    <row r="39" spans="1:8" ht="18.75" customHeight="1" x14ac:dyDescent="0.2">
      <c r="A39" s="248"/>
      <c r="B39" s="404" t="s">
        <v>272</v>
      </c>
      <c r="C39" s="404"/>
      <c r="D39" s="235" t="s">
        <v>325</v>
      </c>
      <c r="E39" s="185">
        <f t="shared" ref="E39:G39" si="9">SUM(E38)</f>
        <v>0</v>
      </c>
      <c r="F39" s="185">
        <f t="shared" si="9"/>
        <v>0</v>
      </c>
      <c r="G39" s="185">
        <f t="shared" si="9"/>
        <v>0</v>
      </c>
    </row>
    <row r="40" spans="1:8" ht="17.25" customHeight="1" x14ac:dyDescent="0.2">
      <c r="A40" s="401" t="s">
        <v>53</v>
      </c>
      <c r="B40" s="260"/>
      <c r="C40" s="160" t="s">
        <v>238</v>
      </c>
      <c r="D40" s="160" t="s">
        <v>326</v>
      </c>
      <c r="E40" s="161">
        <f>'1. Bevételek'!E40</f>
        <v>0</v>
      </c>
      <c r="F40" s="241">
        <v>0</v>
      </c>
      <c r="G40" s="241">
        <v>0</v>
      </c>
    </row>
    <row r="41" spans="1:8" ht="18.75" customHeight="1" x14ac:dyDescent="0.2">
      <c r="A41" s="401"/>
      <c r="B41" s="404" t="s">
        <v>237</v>
      </c>
      <c r="C41" s="404"/>
      <c r="D41" s="235" t="s">
        <v>420</v>
      </c>
      <c r="E41" s="185">
        <f t="shared" ref="E41:G41" si="10">SUM(E40)</f>
        <v>0</v>
      </c>
      <c r="F41" s="185">
        <f t="shared" si="10"/>
        <v>0</v>
      </c>
      <c r="G41" s="185">
        <f t="shared" si="10"/>
        <v>0</v>
      </c>
    </row>
    <row r="42" spans="1:8" ht="15" customHeight="1" x14ac:dyDescent="0.2">
      <c r="A42" s="401" t="s">
        <v>55</v>
      </c>
      <c r="B42" s="260"/>
      <c r="C42" s="160" t="s">
        <v>267</v>
      </c>
      <c r="D42" s="160" t="s">
        <v>422</v>
      </c>
      <c r="E42" s="161">
        <f>'1. Bevételek'!E42</f>
        <v>69397630</v>
      </c>
      <c r="F42" s="241">
        <v>0</v>
      </c>
      <c r="G42" s="241">
        <v>0</v>
      </c>
    </row>
    <row r="43" spans="1:8" ht="17.25" customHeight="1" x14ac:dyDescent="0.2">
      <c r="A43" s="401"/>
      <c r="B43" s="404" t="s">
        <v>239</v>
      </c>
      <c r="C43" s="404"/>
      <c r="D43" s="235" t="s">
        <v>421</v>
      </c>
      <c r="E43" s="185">
        <f t="shared" ref="E43:G43" si="11">SUM(E42)</f>
        <v>69397630</v>
      </c>
      <c r="F43" s="185">
        <f t="shared" si="11"/>
        <v>0</v>
      </c>
      <c r="G43" s="185">
        <f t="shared" si="11"/>
        <v>0</v>
      </c>
    </row>
    <row r="44" spans="1:8" ht="15.75" customHeight="1" x14ac:dyDescent="0.2">
      <c r="A44" s="407" t="s">
        <v>56</v>
      </c>
      <c r="B44" s="260"/>
      <c r="C44" s="160" t="s">
        <v>269</v>
      </c>
      <c r="D44" s="160" t="s">
        <v>327</v>
      </c>
      <c r="E44" s="161">
        <f>'1. Bevételek'!E44</f>
        <v>0</v>
      </c>
      <c r="F44" s="241">
        <v>0</v>
      </c>
      <c r="G44" s="241">
        <v>0</v>
      </c>
    </row>
    <row r="45" spans="1:8" ht="18" customHeight="1" x14ac:dyDescent="0.2">
      <c r="A45" s="408"/>
      <c r="B45" s="404" t="s">
        <v>270</v>
      </c>
      <c r="C45" s="404"/>
      <c r="D45" s="235" t="s">
        <v>328</v>
      </c>
      <c r="E45" s="185">
        <f t="shared" ref="E45:G45" si="12">SUM(E44)</f>
        <v>0</v>
      </c>
      <c r="F45" s="185">
        <f t="shared" si="12"/>
        <v>0</v>
      </c>
      <c r="G45" s="185">
        <f t="shared" si="12"/>
        <v>0</v>
      </c>
    </row>
    <row r="46" spans="1:8" s="254" customFormat="1" ht="21.75" customHeight="1" x14ac:dyDescent="0.2">
      <c r="A46" s="405" t="s">
        <v>240</v>
      </c>
      <c r="B46" s="405"/>
      <c r="C46" s="405"/>
      <c r="D46" s="247" t="s">
        <v>329</v>
      </c>
      <c r="E46" s="186">
        <f>E41+E43+E45+E39</f>
        <v>69397630</v>
      </c>
      <c r="F46" s="186">
        <f t="shared" ref="F46:G46" si="13">F41+F43+F45+F39</f>
        <v>0</v>
      </c>
      <c r="G46" s="186">
        <f t="shared" si="13"/>
        <v>0</v>
      </c>
    </row>
    <row r="47" spans="1:8" s="154" customFormat="1" ht="22.5" customHeight="1" x14ac:dyDescent="0.2">
      <c r="A47" s="406" t="s">
        <v>241</v>
      </c>
      <c r="B47" s="406"/>
      <c r="C47" s="406"/>
      <c r="D47" s="237"/>
      <c r="E47" s="168">
        <f t="shared" ref="E47:G47" si="14">E37+E46</f>
        <v>164792106</v>
      </c>
      <c r="F47" s="168">
        <f t="shared" si="14"/>
        <v>18005000</v>
      </c>
      <c r="G47" s="168">
        <f t="shared" si="14"/>
        <v>0</v>
      </c>
      <c r="H47" s="194"/>
    </row>
  </sheetData>
  <mergeCells count="30">
    <mergeCell ref="A37:C37"/>
    <mergeCell ref="A46:C46"/>
    <mergeCell ref="A47:C47"/>
    <mergeCell ref="A40:A41"/>
    <mergeCell ref="B41:C41"/>
    <mergeCell ref="A42:A43"/>
    <mergeCell ref="B43:C43"/>
    <mergeCell ref="A44:A45"/>
    <mergeCell ref="B45:C45"/>
    <mergeCell ref="A5:A15"/>
    <mergeCell ref="B9:C9"/>
    <mergeCell ref="B14:C14"/>
    <mergeCell ref="B15:C15"/>
    <mergeCell ref="B39:C39"/>
    <mergeCell ref="A16:A22"/>
    <mergeCell ref="B16:C16"/>
    <mergeCell ref="B20:C20"/>
    <mergeCell ref="B21:C21"/>
    <mergeCell ref="B22:C22"/>
    <mergeCell ref="A23:A31"/>
    <mergeCell ref="B31:C31"/>
    <mergeCell ref="A32:A33"/>
    <mergeCell ref="B33:C33"/>
    <mergeCell ref="A34:A36"/>
    <mergeCell ref="B36:C36"/>
    <mergeCell ref="A1:G1"/>
    <mergeCell ref="A2:G2"/>
    <mergeCell ref="A3:C4"/>
    <mergeCell ref="D3:D4"/>
    <mergeCell ref="E3:G3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&amp;R1.1.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11"/>
  </sheetPr>
  <dimension ref="A1:E31"/>
  <sheetViews>
    <sheetView zoomScaleSheetLayoutView="100" workbookViewId="0">
      <selection activeCell="J14" sqref="J14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9.140625" customWidth="1"/>
    <col min="5" max="5" width="21.42578125" style="188" customWidth="1"/>
  </cols>
  <sheetData>
    <row r="1" spans="1:5" ht="21.75" customHeight="1" x14ac:dyDescent="0.2">
      <c r="A1" s="381" t="s">
        <v>365</v>
      </c>
      <c r="B1" s="381"/>
      <c r="C1" s="381"/>
      <c r="D1" s="381"/>
      <c r="E1" s="381"/>
    </row>
    <row r="2" spans="1:5" ht="28.5" customHeight="1" x14ac:dyDescent="0.25">
      <c r="A2" s="418" t="s">
        <v>97</v>
      </c>
      <c r="B2" s="418"/>
      <c r="C2" s="418"/>
      <c r="D2" s="418"/>
      <c r="E2" s="418"/>
    </row>
    <row r="3" spans="1:5" ht="43.5" customHeight="1" x14ac:dyDescent="0.2">
      <c r="A3" s="385" t="s">
        <v>41</v>
      </c>
      <c r="B3" s="386"/>
      <c r="C3" s="387"/>
      <c r="D3" s="356" t="s">
        <v>293</v>
      </c>
      <c r="E3" s="167" t="s">
        <v>413</v>
      </c>
    </row>
    <row r="4" spans="1:5" ht="21.75" customHeight="1" x14ac:dyDescent="0.2">
      <c r="A4" s="388"/>
      <c r="B4" s="389"/>
      <c r="C4" s="390"/>
      <c r="D4" s="357"/>
      <c r="E4" s="167" t="s">
        <v>362</v>
      </c>
    </row>
    <row r="5" spans="1:5" s="155" customFormat="1" ht="16.5" customHeight="1" x14ac:dyDescent="0.2">
      <c r="A5" s="419" t="s">
        <v>42</v>
      </c>
      <c r="B5" s="159"/>
      <c r="C5" s="160" t="s">
        <v>243</v>
      </c>
      <c r="D5" s="160" t="s">
        <v>330</v>
      </c>
      <c r="E5" s="161">
        <v>23469846</v>
      </c>
    </row>
    <row r="6" spans="1:5" s="155" customFormat="1" ht="16.5" customHeight="1" x14ac:dyDescent="0.2">
      <c r="A6" s="419"/>
      <c r="B6" s="159"/>
      <c r="C6" s="160" t="s">
        <v>244</v>
      </c>
      <c r="D6" s="160" t="s">
        <v>331</v>
      </c>
      <c r="E6" s="161">
        <v>12254800</v>
      </c>
    </row>
    <row r="7" spans="1:5" s="158" customFormat="1" ht="21.75" customHeight="1" x14ac:dyDescent="0.2">
      <c r="A7" s="419"/>
      <c r="B7" s="409" t="s">
        <v>242</v>
      </c>
      <c r="C7" s="409"/>
      <c r="D7" s="358" t="s">
        <v>332</v>
      </c>
      <c r="E7" s="184">
        <f>SUM(E5:E6)</f>
        <v>35724646</v>
      </c>
    </row>
    <row r="8" spans="1:5" s="158" customFormat="1" ht="22.5" customHeight="1" x14ac:dyDescent="0.2">
      <c r="A8" s="171" t="s">
        <v>43</v>
      </c>
      <c r="B8" s="409" t="s">
        <v>245</v>
      </c>
      <c r="C8" s="409"/>
      <c r="D8" s="358" t="s">
        <v>333</v>
      </c>
      <c r="E8" s="184">
        <v>6251813</v>
      </c>
    </row>
    <row r="9" spans="1:5" s="155" customFormat="1" ht="13.5" customHeight="1" x14ac:dyDescent="0.2">
      <c r="A9" s="420" t="s">
        <v>44</v>
      </c>
      <c r="B9" s="159"/>
      <c r="C9" s="160" t="s">
        <v>246</v>
      </c>
      <c r="D9" s="160" t="s">
        <v>334</v>
      </c>
      <c r="E9" s="161">
        <v>6035050</v>
      </c>
    </row>
    <row r="10" spans="1:5" s="155" customFormat="1" ht="13.5" customHeight="1" x14ac:dyDescent="0.2">
      <c r="A10" s="420"/>
      <c r="B10" s="159"/>
      <c r="C10" s="160" t="s">
        <v>247</v>
      </c>
      <c r="D10" s="160" t="s">
        <v>335</v>
      </c>
      <c r="E10" s="161">
        <v>1484372</v>
      </c>
    </row>
    <row r="11" spans="1:5" s="155" customFormat="1" ht="13.5" customHeight="1" x14ac:dyDescent="0.2">
      <c r="A11" s="420"/>
      <c r="B11" s="159"/>
      <c r="C11" s="160" t="s">
        <v>248</v>
      </c>
      <c r="D11" s="160" t="s">
        <v>336</v>
      </c>
      <c r="E11" s="161">
        <v>35891502</v>
      </c>
    </row>
    <row r="12" spans="1:5" s="155" customFormat="1" ht="13.5" customHeight="1" x14ac:dyDescent="0.2">
      <c r="A12" s="420"/>
      <c r="B12" s="159"/>
      <c r="C12" s="160" t="s">
        <v>249</v>
      </c>
      <c r="D12" s="160" t="s">
        <v>339</v>
      </c>
      <c r="E12" s="161">
        <v>120000</v>
      </c>
    </row>
    <row r="13" spans="1:5" s="155" customFormat="1" ht="13.5" customHeight="1" x14ac:dyDescent="0.2">
      <c r="A13" s="420"/>
      <c r="B13" s="159"/>
      <c r="C13" s="160" t="s">
        <v>250</v>
      </c>
      <c r="D13" s="160" t="s">
        <v>340</v>
      </c>
      <c r="E13" s="161">
        <v>14216777</v>
      </c>
    </row>
    <row r="14" spans="1:5" s="158" customFormat="1" ht="19.5" customHeight="1" x14ac:dyDescent="0.2">
      <c r="A14" s="420"/>
      <c r="B14" s="409" t="s">
        <v>251</v>
      </c>
      <c r="C14" s="409"/>
      <c r="D14" s="358" t="s">
        <v>341</v>
      </c>
      <c r="E14" s="184">
        <f>SUM(E9:E13)</f>
        <v>57747701</v>
      </c>
    </row>
    <row r="15" spans="1:5" s="158" customFormat="1" ht="25.5" customHeight="1" x14ac:dyDescent="0.2">
      <c r="A15" s="162" t="s">
        <v>45</v>
      </c>
      <c r="B15" s="409" t="s">
        <v>100</v>
      </c>
      <c r="C15" s="409"/>
      <c r="D15" s="358" t="s">
        <v>342</v>
      </c>
      <c r="E15" s="184">
        <v>7060000</v>
      </c>
    </row>
    <row r="16" spans="1:5" s="158" customFormat="1" ht="25.5" customHeight="1" x14ac:dyDescent="0.2">
      <c r="A16" s="162" t="s">
        <v>46</v>
      </c>
      <c r="B16" s="409" t="s">
        <v>252</v>
      </c>
      <c r="C16" s="409"/>
      <c r="D16" s="358" t="s">
        <v>343</v>
      </c>
      <c r="E16" s="184">
        <v>0</v>
      </c>
    </row>
    <row r="17" spans="1:5" x14ac:dyDescent="0.2">
      <c r="A17" s="369" t="s">
        <v>53</v>
      </c>
      <c r="B17" s="159"/>
      <c r="C17" s="160" t="s">
        <v>253</v>
      </c>
      <c r="D17" s="160" t="s">
        <v>344</v>
      </c>
      <c r="E17" s="161">
        <v>8549064</v>
      </c>
    </row>
    <row r="18" spans="1:5" x14ac:dyDescent="0.2">
      <c r="A18" s="378"/>
      <c r="B18" s="159"/>
      <c r="C18" s="160" t="s">
        <v>254</v>
      </c>
      <c r="D18" s="160" t="s">
        <v>345</v>
      </c>
      <c r="E18" s="161">
        <v>2512000</v>
      </c>
    </row>
    <row r="19" spans="1:5" ht="25.5" customHeight="1" x14ac:dyDescent="0.2">
      <c r="A19" s="370"/>
      <c r="B19" s="409" t="s">
        <v>255</v>
      </c>
      <c r="C19" s="409"/>
      <c r="D19" s="358" t="s">
        <v>423</v>
      </c>
      <c r="E19" s="184">
        <f>SUM(E17:E18)</f>
        <v>11061064</v>
      </c>
    </row>
    <row r="20" spans="1:5" s="156" customFormat="1" ht="25.5" customHeight="1" x14ac:dyDescent="0.2">
      <c r="A20" s="162" t="s">
        <v>55</v>
      </c>
      <c r="B20" s="416" t="s">
        <v>104</v>
      </c>
      <c r="C20" s="417"/>
      <c r="D20" s="361" t="s">
        <v>346</v>
      </c>
      <c r="E20" s="365">
        <f>7160990+395035</f>
        <v>7556025</v>
      </c>
    </row>
    <row r="21" spans="1:5" s="172" customFormat="1" ht="19.5" customHeight="1" x14ac:dyDescent="0.2">
      <c r="A21" s="362" t="s">
        <v>56</v>
      </c>
      <c r="B21" s="409" t="s">
        <v>256</v>
      </c>
      <c r="C21" s="409"/>
      <c r="D21" s="358" t="s">
        <v>347</v>
      </c>
      <c r="E21" s="184">
        <v>18796000</v>
      </c>
    </row>
    <row r="22" spans="1:5" s="172" customFormat="1" ht="18.75" customHeight="1" x14ac:dyDescent="0.2">
      <c r="A22" s="362" t="s">
        <v>57</v>
      </c>
      <c r="B22" s="409" t="s">
        <v>148</v>
      </c>
      <c r="C22" s="409"/>
      <c r="D22" s="358" t="s">
        <v>348</v>
      </c>
      <c r="E22" s="184">
        <v>36154334</v>
      </c>
    </row>
    <row r="23" spans="1:5" ht="25.5" x14ac:dyDescent="0.2">
      <c r="A23" s="369" t="s">
        <v>58</v>
      </c>
      <c r="B23" s="159"/>
      <c r="C23" s="160" t="s">
        <v>257</v>
      </c>
      <c r="D23" s="160" t="s">
        <v>349</v>
      </c>
      <c r="E23" s="161">
        <v>0</v>
      </c>
    </row>
    <row r="24" spans="1:5" ht="25.5" x14ac:dyDescent="0.2">
      <c r="A24" s="410"/>
      <c r="B24" s="159"/>
      <c r="C24" s="160" t="s">
        <v>258</v>
      </c>
      <c r="D24" s="160" t="s">
        <v>71</v>
      </c>
      <c r="E24" s="161">
        <v>0</v>
      </c>
    </row>
    <row r="25" spans="1:5" x14ac:dyDescent="0.2">
      <c r="A25" s="410"/>
      <c r="B25" s="159"/>
      <c r="C25" s="160" t="s">
        <v>259</v>
      </c>
      <c r="D25" s="160" t="s">
        <v>379</v>
      </c>
      <c r="E25" s="161">
        <v>978000</v>
      </c>
    </row>
    <row r="26" spans="1:5" s="158" customFormat="1" ht="25.5" customHeight="1" x14ac:dyDescent="0.2">
      <c r="A26" s="411"/>
      <c r="B26" s="409" t="s">
        <v>260</v>
      </c>
      <c r="C26" s="409"/>
      <c r="D26" s="358" t="s">
        <v>350</v>
      </c>
      <c r="E26" s="184">
        <f>SUM(E23:E25)</f>
        <v>978000</v>
      </c>
    </row>
    <row r="27" spans="1:5" s="158" customFormat="1" ht="25.5" customHeight="1" x14ac:dyDescent="0.2">
      <c r="A27" s="415" t="s">
        <v>261</v>
      </c>
      <c r="B27" s="415"/>
      <c r="C27" s="415"/>
      <c r="D27" s="359" t="s">
        <v>351</v>
      </c>
      <c r="E27" s="186">
        <f>E7+E8+E14+E15+E16+E19+E21+E22+E26+E20</f>
        <v>181329583</v>
      </c>
    </row>
    <row r="28" spans="1:5" x14ac:dyDescent="0.2">
      <c r="A28" s="369" t="s">
        <v>27</v>
      </c>
      <c r="B28" s="159"/>
      <c r="C28" s="160" t="s">
        <v>264</v>
      </c>
      <c r="D28" s="160" t="s">
        <v>352</v>
      </c>
      <c r="E28" s="161">
        <v>1467523</v>
      </c>
    </row>
    <row r="29" spans="1:5" x14ac:dyDescent="0.2">
      <c r="A29" s="370"/>
      <c r="B29" s="159"/>
      <c r="C29" s="160" t="s">
        <v>265</v>
      </c>
      <c r="D29" s="160" t="s">
        <v>72</v>
      </c>
      <c r="E29" s="161">
        <v>0</v>
      </c>
    </row>
    <row r="30" spans="1:5" s="158" customFormat="1" ht="22.5" customHeight="1" x14ac:dyDescent="0.2">
      <c r="A30" s="412" t="s">
        <v>262</v>
      </c>
      <c r="B30" s="413"/>
      <c r="C30" s="414"/>
      <c r="D30" s="363" t="s">
        <v>353</v>
      </c>
      <c r="E30" s="186">
        <f>SUM(E28:E29)</f>
        <v>1467523</v>
      </c>
    </row>
    <row r="31" spans="1:5" s="154" customFormat="1" ht="22.5" customHeight="1" x14ac:dyDescent="0.2">
      <c r="A31" s="406" t="s">
        <v>263</v>
      </c>
      <c r="B31" s="406"/>
      <c r="C31" s="406"/>
      <c r="D31" s="360"/>
      <c r="E31" s="168">
        <f>E27+E30</f>
        <v>182797106</v>
      </c>
    </row>
  </sheetData>
  <mergeCells count="21">
    <mergeCell ref="A1:E1"/>
    <mergeCell ref="B20:C20"/>
    <mergeCell ref="A3:C4"/>
    <mergeCell ref="A2:E2"/>
    <mergeCell ref="B7:C7"/>
    <mergeCell ref="B8:C8"/>
    <mergeCell ref="A5:A7"/>
    <mergeCell ref="B19:C19"/>
    <mergeCell ref="A17:A19"/>
    <mergeCell ref="B14:C14"/>
    <mergeCell ref="A9:A14"/>
    <mergeCell ref="B15:C15"/>
    <mergeCell ref="B16:C16"/>
    <mergeCell ref="A31:C31"/>
    <mergeCell ref="B26:C26"/>
    <mergeCell ref="B21:C21"/>
    <mergeCell ref="B22:C22"/>
    <mergeCell ref="A23:A26"/>
    <mergeCell ref="A28:A29"/>
    <mergeCell ref="A30:C30"/>
    <mergeCell ref="A27:C27"/>
  </mergeCells>
  <phoneticPr fontId="0" type="noConversion"/>
  <printOptions horizontalCentered="1"/>
  <pageMargins left="0.39370078740157483" right="0.15748031496062992" top="0.62992125984251968" bottom="0.43307086614173229" header="0.19685039370078741" footer="0.19685039370078741"/>
  <pageSetup paperSize="9" scale="90" firstPageNumber="41" orientation="portrait" r:id="rId1"/>
  <headerFooter alignWithMargins="0">
    <oddHeader>&amp;R&amp;"Times New Roman,Normál"2. számú melléklet</oddHeader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130" zoomScaleNormal="130" workbookViewId="0">
      <selection activeCell="K23" sqref="K23"/>
    </sheetView>
  </sheetViews>
  <sheetFormatPr defaultRowHeight="12.75" x14ac:dyDescent="0.2"/>
  <cols>
    <col min="1" max="1" width="3.5703125" style="239" bestFit="1" customWidth="1"/>
    <col min="2" max="2" width="2.85546875" style="239" customWidth="1"/>
    <col min="3" max="3" width="54.28515625" style="239" customWidth="1"/>
    <col min="4" max="4" width="6.28515625" style="239" bestFit="1" customWidth="1"/>
    <col min="5" max="5" width="12.7109375" style="239" bestFit="1" customWidth="1"/>
    <col min="6" max="6" width="10.5703125" style="239" customWidth="1"/>
    <col min="7" max="7" width="7.7109375" style="239" customWidth="1"/>
    <col min="8" max="9" width="12.7109375" style="249" bestFit="1" customWidth="1"/>
    <col min="10" max="16384" width="9.140625" style="239"/>
  </cols>
  <sheetData>
    <row r="1" spans="1:9" x14ac:dyDescent="0.2">
      <c r="A1" s="381" t="s">
        <v>365</v>
      </c>
      <c r="B1" s="381"/>
      <c r="C1" s="381"/>
      <c r="D1" s="381"/>
      <c r="E1" s="381"/>
      <c r="F1" s="381"/>
      <c r="G1" s="381"/>
    </row>
    <row r="2" spans="1:9" ht="21" customHeight="1" x14ac:dyDescent="0.25">
      <c r="A2" s="418" t="s">
        <v>97</v>
      </c>
      <c r="B2" s="418"/>
      <c r="C2" s="418"/>
      <c r="D2" s="418"/>
      <c r="E2" s="418"/>
      <c r="F2" s="418"/>
      <c r="G2" s="418"/>
    </row>
    <row r="3" spans="1:9" ht="28.5" customHeight="1" x14ac:dyDescent="0.2">
      <c r="A3" s="391" t="s">
        <v>41</v>
      </c>
      <c r="B3" s="392"/>
      <c r="C3" s="393"/>
      <c r="D3" s="397" t="s">
        <v>293</v>
      </c>
      <c r="E3" s="399" t="s">
        <v>413</v>
      </c>
      <c r="F3" s="400"/>
      <c r="G3" s="400"/>
    </row>
    <row r="4" spans="1:9" ht="36" customHeight="1" x14ac:dyDescent="0.2">
      <c r="A4" s="394"/>
      <c r="B4" s="395"/>
      <c r="C4" s="396"/>
      <c r="D4" s="398"/>
      <c r="E4" s="276" t="s">
        <v>294</v>
      </c>
      <c r="F4" s="276" t="s">
        <v>295</v>
      </c>
      <c r="G4" s="298" t="s">
        <v>296</v>
      </c>
    </row>
    <row r="5" spans="1:9" ht="21.75" customHeight="1" x14ac:dyDescent="0.2">
      <c r="A5" s="421"/>
      <c r="B5" s="422"/>
      <c r="C5" s="423"/>
      <c r="D5" s="424"/>
      <c r="E5" s="240" t="s">
        <v>362</v>
      </c>
      <c r="F5" s="240" t="s">
        <v>362</v>
      </c>
      <c r="G5" s="240" t="s">
        <v>362</v>
      </c>
    </row>
    <row r="6" spans="1:9" ht="16.5" customHeight="1" x14ac:dyDescent="0.2">
      <c r="A6" s="401" t="s">
        <v>42</v>
      </c>
      <c r="B6" s="159"/>
      <c r="C6" s="160" t="s">
        <v>243</v>
      </c>
      <c r="D6" s="160" t="s">
        <v>330</v>
      </c>
      <c r="E6" s="161">
        <f>'2. Kiadások'!E5</f>
        <v>23469846</v>
      </c>
      <c r="F6" s="241">
        <v>0</v>
      </c>
      <c r="G6" s="241">
        <v>0</v>
      </c>
    </row>
    <row r="7" spans="1:9" ht="16.5" customHeight="1" x14ac:dyDescent="0.2">
      <c r="A7" s="401"/>
      <c r="B7" s="159"/>
      <c r="C7" s="160" t="s">
        <v>244</v>
      </c>
      <c r="D7" s="160" t="s">
        <v>331</v>
      </c>
      <c r="E7" s="161">
        <f>'2. Kiadások'!E6</f>
        <v>12254800</v>
      </c>
      <c r="F7" s="241">
        <v>0</v>
      </c>
      <c r="G7" s="241">
        <v>0</v>
      </c>
    </row>
    <row r="8" spans="1:9" s="254" customFormat="1" ht="21.75" customHeight="1" x14ac:dyDescent="0.2">
      <c r="A8" s="401"/>
      <c r="B8" s="403" t="s">
        <v>242</v>
      </c>
      <c r="C8" s="403"/>
      <c r="D8" s="245" t="s">
        <v>332</v>
      </c>
      <c r="E8" s="184">
        <f>SUM(E6:E7)</f>
        <v>35724646</v>
      </c>
      <c r="F8" s="184">
        <f t="shared" ref="F8:G8" si="0">SUM(F6:F7)</f>
        <v>0</v>
      </c>
      <c r="G8" s="184">
        <f t="shared" si="0"/>
        <v>0</v>
      </c>
      <c r="H8" s="253"/>
      <c r="I8" s="253"/>
    </row>
    <row r="9" spans="1:9" s="254" customFormat="1" ht="22.5" customHeight="1" x14ac:dyDescent="0.2">
      <c r="A9" s="255" t="s">
        <v>43</v>
      </c>
      <c r="B9" s="403" t="s">
        <v>245</v>
      </c>
      <c r="C9" s="403"/>
      <c r="D9" s="245" t="s">
        <v>333</v>
      </c>
      <c r="E9" s="184">
        <f>'2. Kiadások'!E8</f>
        <v>6251813</v>
      </c>
      <c r="F9" s="184">
        <v>0</v>
      </c>
      <c r="G9" s="184">
        <v>0</v>
      </c>
      <c r="H9" s="253"/>
      <c r="I9" s="253"/>
    </row>
    <row r="10" spans="1:9" ht="13.5" customHeight="1" x14ac:dyDescent="0.2">
      <c r="A10" s="401" t="s">
        <v>44</v>
      </c>
      <c r="B10" s="159"/>
      <c r="C10" s="160" t="s">
        <v>246</v>
      </c>
      <c r="D10" s="160" t="s">
        <v>334</v>
      </c>
      <c r="E10" s="161">
        <f>'2. Kiadások'!E9</f>
        <v>6035050</v>
      </c>
      <c r="F10" s="241">
        <v>0</v>
      </c>
      <c r="G10" s="241">
        <v>0</v>
      </c>
    </row>
    <row r="11" spans="1:9" ht="13.5" customHeight="1" x14ac:dyDescent="0.2">
      <c r="A11" s="401"/>
      <c r="B11" s="159"/>
      <c r="C11" s="160" t="s">
        <v>247</v>
      </c>
      <c r="D11" s="160" t="s">
        <v>335</v>
      </c>
      <c r="E11" s="161">
        <f>'2. Kiadások'!E10</f>
        <v>1484372</v>
      </c>
      <c r="F11" s="241">
        <v>0</v>
      </c>
      <c r="G11" s="241">
        <v>0</v>
      </c>
    </row>
    <row r="12" spans="1:9" ht="13.5" customHeight="1" x14ac:dyDescent="0.2">
      <c r="A12" s="401"/>
      <c r="B12" s="159"/>
      <c r="C12" s="160" t="s">
        <v>248</v>
      </c>
      <c r="D12" s="160" t="s">
        <v>336</v>
      </c>
      <c r="E12" s="161">
        <f>'2. Kiadások'!E11-1450000</f>
        <v>34441502</v>
      </c>
      <c r="F12" s="241">
        <v>0</v>
      </c>
      <c r="G12" s="241">
        <v>0</v>
      </c>
    </row>
    <row r="13" spans="1:9" ht="13.5" customHeight="1" x14ac:dyDescent="0.2">
      <c r="A13" s="401"/>
      <c r="B13" s="159"/>
      <c r="C13" s="160" t="s">
        <v>337</v>
      </c>
      <c r="D13" s="160" t="s">
        <v>338</v>
      </c>
      <c r="E13" s="161">
        <v>0</v>
      </c>
      <c r="F13" s="161">
        <v>1450000</v>
      </c>
      <c r="G13" s="241">
        <v>0</v>
      </c>
    </row>
    <row r="14" spans="1:9" ht="13.5" customHeight="1" x14ac:dyDescent="0.2">
      <c r="A14" s="401"/>
      <c r="B14" s="159"/>
      <c r="C14" s="160" t="s">
        <v>249</v>
      </c>
      <c r="D14" s="160" t="s">
        <v>339</v>
      </c>
      <c r="E14" s="161">
        <f>'2. Kiadások'!E12</f>
        <v>120000</v>
      </c>
      <c r="F14" s="241">
        <v>0</v>
      </c>
      <c r="G14" s="241">
        <v>0</v>
      </c>
    </row>
    <row r="15" spans="1:9" ht="13.5" customHeight="1" x14ac:dyDescent="0.2">
      <c r="A15" s="401"/>
      <c r="B15" s="159"/>
      <c r="C15" s="160" t="s">
        <v>250</v>
      </c>
      <c r="D15" s="160" t="s">
        <v>340</v>
      </c>
      <c r="E15" s="161">
        <f>'2. Kiadások'!E13</f>
        <v>14216777</v>
      </c>
      <c r="F15" s="241">
        <v>0</v>
      </c>
      <c r="G15" s="241">
        <v>0</v>
      </c>
    </row>
    <row r="16" spans="1:9" s="254" customFormat="1" ht="19.5" customHeight="1" x14ac:dyDescent="0.2">
      <c r="A16" s="401"/>
      <c r="B16" s="403" t="s">
        <v>251</v>
      </c>
      <c r="C16" s="403"/>
      <c r="D16" s="245" t="s">
        <v>341</v>
      </c>
      <c r="E16" s="184">
        <f>SUM(E10:E15)</f>
        <v>56297701</v>
      </c>
      <c r="F16" s="184">
        <f t="shared" ref="F16:G16" si="1">SUM(F10:F15)</f>
        <v>1450000</v>
      </c>
      <c r="G16" s="184">
        <f t="shared" si="1"/>
        <v>0</v>
      </c>
      <c r="H16" s="253"/>
      <c r="I16" s="253"/>
    </row>
    <row r="17" spans="1:9" s="254" customFormat="1" ht="25.5" customHeight="1" x14ac:dyDescent="0.2">
      <c r="A17" s="255" t="s">
        <v>45</v>
      </c>
      <c r="B17" s="403" t="s">
        <v>100</v>
      </c>
      <c r="C17" s="403"/>
      <c r="D17" s="245" t="s">
        <v>342</v>
      </c>
      <c r="E17" s="184">
        <f>'2. Kiadások'!E15</f>
        <v>7060000</v>
      </c>
      <c r="F17" s="250">
        <v>0</v>
      </c>
      <c r="G17" s="250">
        <v>0</v>
      </c>
      <c r="H17" s="253"/>
      <c r="I17" s="253"/>
    </row>
    <row r="18" spans="1:9" s="254" customFormat="1" ht="25.5" customHeight="1" x14ac:dyDescent="0.2">
      <c r="A18" s="255" t="s">
        <v>46</v>
      </c>
      <c r="B18" s="403" t="s">
        <v>252</v>
      </c>
      <c r="C18" s="403"/>
      <c r="D18" s="245" t="s">
        <v>343</v>
      </c>
      <c r="E18" s="184">
        <f>'2. Kiadások'!E16</f>
        <v>0</v>
      </c>
      <c r="F18" s="250">
        <v>0</v>
      </c>
      <c r="G18" s="250">
        <v>0</v>
      </c>
      <c r="H18" s="253"/>
      <c r="I18" s="253"/>
    </row>
    <row r="19" spans="1:9" x14ac:dyDescent="0.2">
      <c r="A19" s="407" t="s">
        <v>53</v>
      </c>
      <c r="B19" s="159"/>
      <c r="C19" s="160" t="s">
        <v>253</v>
      </c>
      <c r="D19" s="160" t="s">
        <v>344</v>
      </c>
      <c r="E19" s="161">
        <f>'2. Kiadások'!E17</f>
        <v>8549064</v>
      </c>
      <c r="F19" s="241">
        <v>0</v>
      </c>
      <c r="G19" s="241">
        <v>0</v>
      </c>
    </row>
    <row r="20" spans="1:9" x14ac:dyDescent="0.2">
      <c r="A20" s="428"/>
      <c r="B20" s="159"/>
      <c r="C20" s="160" t="s">
        <v>254</v>
      </c>
      <c r="D20" s="160" t="s">
        <v>345</v>
      </c>
      <c r="E20" s="161">
        <v>0</v>
      </c>
      <c r="F20" s="161">
        <f>'2. Kiadások'!E18</f>
        <v>2512000</v>
      </c>
      <c r="G20" s="241">
        <v>0</v>
      </c>
    </row>
    <row r="21" spans="1:9" ht="25.5" customHeight="1" x14ac:dyDescent="0.2">
      <c r="A21" s="408"/>
      <c r="B21" s="403" t="s">
        <v>255</v>
      </c>
      <c r="C21" s="403"/>
      <c r="D21" s="245" t="s">
        <v>423</v>
      </c>
      <c r="E21" s="184">
        <f>SUM(E19:E20)</f>
        <v>8549064</v>
      </c>
      <c r="F21" s="184">
        <f t="shared" ref="F21:G21" si="2">SUM(F19:F20)</f>
        <v>2512000</v>
      </c>
      <c r="G21" s="184">
        <f t="shared" si="2"/>
        <v>0</v>
      </c>
    </row>
    <row r="22" spans="1:9" s="257" customFormat="1" ht="25.5" customHeight="1" x14ac:dyDescent="0.2">
      <c r="A22" s="255" t="s">
        <v>55</v>
      </c>
      <c r="B22" s="416" t="s">
        <v>104</v>
      </c>
      <c r="C22" s="417"/>
      <c r="D22" s="236" t="s">
        <v>346</v>
      </c>
      <c r="E22" s="365">
        <f>'2. Kiadások'!E20</f>
        <v>7556025</v>
      </c>
      <c r="F22" s="251">
        <v>0</v>
      </c>
      <c r="G22" s="251">
        <v>0</v>
      </c>
      <c r="H22" s="256"/>
      <c r="I22" s="256"/>
    </row>
    <row r="23" spans="1:9" s="172" customFormat="1" ht="19.5" customHeight="1" x14ac:dyDescent="0.2">
      <c r="A23" s="258" t="s">
        <v>56</v>
      </c>
      <c r="B23" s="403" t="s">
        <v>256</v>
      </c>
      <c r="C23" s="403"/>
      <c r="D23" s="245" t="s">
        <v>347</v>
      </c>
      <c r="E23" s="184">
        <f>'2. Kiadások'!E21</f>
        <v>18796000</v>
      </c>
      <c r="F23" s="250">
        <v>0</v>
      </c>
      <c r="G23" s="250">
        <v>0</v>
      </c>
      <c r="H23" s="193"/>
      <c r="I23" s="193"/>
    </row>
    <row r="24" spans="1:9" s="172" customFormat="1" ht="18.75" customHeight="1" x14ac:dyDescent="0.2">
      <c r="A24" s="258" t="s">
        <v>57</v>
      </c>
      <c r="B24" s="403" t="s">
        <v>148</v>
      </c>
      <c r="C24" s="403"/>
      <c r="D24" s="245" t="s">
        <v>348</v>
      </c>
      <c r="E24" s="184">
        <f>'2. Kiadások'!E22</f>
        <v>36154334</v>
      </c>
      <c r="F24" s="250">
        <v>0</v>
      </c>
      <c r="G24" s="250">
        <v>0</v>
      </c>
      <c r="H24" s="193"/>
      <c r="I24" s="193"/>
    </row>
    <row r="25" spans="1:9" ht="25.5" x14ac:dyDescent="0.2">
      <c r="A25" s="407" t="s">
        <v>58</v>
      </c>
      <c r="B25" s="159"/>
      <c r="C25" s="160" t="s">
        <v>257</v>
      </c>
      <c r="D25" s="160" t="s">
        <v>349</v>
      </c>
      <c r="E25" s="161">
        <v>0</v>
      </c>
      <c r="F25" s="241">
        <v>0</v>
      </c>
      <c r="G25" s="241">
        <v>0</v>
      </c>
    </row>
    <row r="26" spans="1:9" ht="25.5" x14ac:dyDescent="0.2">
      <c r="A26" s="428"/>
      <c r="B26" s="159"/>
      <c r="C26" s="160" t="s">
        <v>258</v>
      </c>
      <c r="D26" s="160" t="s">
        <v>71</v>
      </c>
      <c r="E26" s="241">
        <v>0</v>
      </c>
      <c r="F26" s="161">
        <f>'2. Kiadások'!E24</f>
        <v>0</v>
      </c>
      <c r="G26" s="241">
        <v>0</v>
      </c>
    </row>
    <row r="27" spans="1:9" x14ac:dyDescent="0.2">
      <c r="A27" s="428"/>
      <c r="B27" s="159"/>
      <c r="C27" s="160" t="s">
        <v>259</v>
      </c>
      <c r="D27" s="160" t="s">
        <v>379</v>
      </c>
      <c r="E27" s="161">
        <v>0</v>
      </c>
      <c r="F27" s="161">
        <f>'2. Kiadások'!E25</f>
        <v>978000</v>
      </c>
      <c r="G27" s="241">
        <v>0</v>
      </c>
    </row>
    <row r="28" spans="1:9" s="254" customFormat="1" ht="25.5" customHeight="1" x14ac:dyDescent="0.2">
      <c r="A28" s="408"/>
      <c r="B28" s="403" t="s">
        <v>260</v>
      </c>
      <c r="C28" s="403"/>
      <c r="D28" s="245" t="s">
        <v>350</v>
      </c>
      <c r="E28" s="184">
        <f>SUM(E25:E27)</f>
        <v>0</v>
      </c>
      <c r="F28" s="184">
        <f t="shared" ref="F28:G28" si="3">SUM(F25:F27)</f>
        <v>978000</v>
      </c>
      <c r="G28" s="184">
        <f t="shared" si="3"/>
        <v>0</v>
      </c>
      <c r="H28" s="253"/>
      <c r="I28" s="253"/>
    </row>
    <row r="29" spans="1:9" s="254" customFormat="1" ht="25.5" customHeight="1" x14ac:dyDescent="0.2">
      <c r="A29" s="405" t="s">
        <v>261</v>
      </c>
      <c r="B29" s="405"/>
      <c r="C29" s="405"/>
      <c r="D29" s="247" t="s">
        <v>351</v>
      </c>
      <c r="E29" s="186">
        <f>E8+E9+E16+E17+E18+E21+E23+E24+E28+E22</f>
        <v>176389583</v>
      </c>
      <c r="F29" s="186">
        <f t="shared" ref="F29:G29" si="4">F8+F9+F16+F17+F18+F21+F23+F24+F28+F22</f>
        <v>4940000</v>
      </c>
      <c r="G29" s="186">
        <f t="shared" si="4"/>
        <v>0</v>
      </c>
      <c r="H29" s="253"/>
      <c r="I29" s="253"/>
    </row>
    <row r="30" spans="1:9" x14ac:dyDescent="0.2">
      <c r="A30" s="407" t="s">
        <v>27</v>
      </c>
      <c r="B30" s="159"/>
      <c r="C30" s="160" t="s">
        <v>264</v>
      </c>
      <c r="D30" s="160" t="s">
        <v>352</v>
      </c>
      <c r="E30" s="161">
        <f>'2. Kiadások'!E28</f>
        <v>1467523</v>
      </c>
      <c r="F30" s="241">
        <v>0</v>
      </c>
      <c r="G30" s="241">
        <v>0</v>
      </c>
    </row>
    <row r="31" spans="1:9" x14ac:dyDescent="0.2">
      <c r="A31" s="408"/>
      <c r="B31" s="159"/>
      <c r="C31" s="160" t="s">
        <v>265</v>
      </c>
      <c r="D31" s="160" t="s">
        <v>72</v>
      </c>
      <c r="E31" s="161">
        <f>'2. Kiadások'!E29</f>
        <v>0</v>
      </c>
      <c r="F31" s="241">
        <v>0</v>
      </c>
      <c r="G31" s="241">
        <v>0</v>
      </c>
    </row>
    <row r="32" spans="1:9" s="254" customFormat="1" ht="22.5" customHeight="1" x14ac:dyDescent="0.2">
      <c r="A32" s="425" t="s">
        <v>262</v>
      </c>
      <c r="B32" s="426"/>
      <c r="C32" s="427"/>
      <c r="D32" s="252" t="s">
        <v>353</v>
      </c>
      <c r="E32" s="186">
        <f>SUM(E30:E31)</f>
        <v>1467523</v>
      </c>
      <c r="F32" s="186">
        <f t="shared" ref="F32:G32" si="5">SUM(F30:F31)</f>
        <v>0</v>
      </c>
      <c r="G32" s="186">
        <f t="shared" si="5"/>
        <v>0</v>
      </c>
      <c r="H32" s="253"/>
      <c r="I32" s="253"/>
    </row>
    <row r="33" spans="1:9" s="154" customFormat="1" ht="22.5" customHeight="1" x14ac:dyDescent="0.2">
      <c r="A33" s="406" t="s">
        <v>263</v>
      </c>
      <c r="B33" s="406"/>
      <c r="C33" s="406"/>
      <c r="D33" s="237"/>
      <c r="E33" s="168">
        <f>E29+E32</f>
        <v>177857106</v>
      </c>
      <c r="F33" s="168">
        <f t="shared" ref="F33:G33" si="6">F29+F32</f>
        <v>4940000</v>
      </c>
      <c r="G33" s="168">
        <f t="shared" si="6"/>
        <v>0</v>
      </c>
      <c r="H33" s="194"/>
      <c r="I33" s="194"/>
    </row>
  </sheetData>
  <mergeCells count="23">
    <mergeCell ref="A32:C32"/>
    <mergeCell ref="A33:C33"/>
    <mergeCell ref="A6:A8"/>
    <mergeCell ref="B8:C8"/>
    <mergeCell ref="B9:C9"/>
    <mergeCell ref="A10:A16"/>
    <mergeCell ref="B18:C18"/>
    <mergeCell ref="A19:A21"/>
    <mergeCell ref="B24:C24"/>
    <mergeCell ref="A25:A28"/>
    <mergeCell ref="B17:C17"/>
    <mergeCell ref="B21:C21"/>
    <mergeCell ref="B22:C22"/>
    <mergeCell ref="B23:C23"/>
    <mergeCell ref="B28:C28"/>
    <mergeCell ref="A29:C29"/>
    <mergeCell ref="A30:A31"/>
    <mergeCell ref="B16:C16"/>
    <mergeCell ref="A1:G1"/>
    <mergeCell ref="A2:G2"/>
    <mergeCell ref="A3:C5"/>
    <mergeCell ref="D3:D5"/>
    <mergeCell ref="E3:G3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>&amp;R2.1.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C35" sqref="C35"/>
    </sheetView>
  </sheetViews>
  <sheetFormatPr defaultRowHeight="12.75" x14ac:dyDescent="0.2"/>
  <cols>
    <col min="1" max="1" width="5.85546875" style="177" customWidth="1"/>
    <col min="2" max="2" width="47.28515625" style="178" customWidth="1"/>
    <col min="3" max="3" width="15.42578125" style="300" customWidth="1"/>
    <col min="4" max="4" width="47.28515625" style="177" customWidth="1"/>
    <col min="5" max="5" width="14" style="300" customWidth="1"/>
    <col min="6" max="6" width="4.140625" style="177" customWidth="1"/>
    <col min="7" max="16384" width="9.140625" style="177"/>
  </cols>
  <sheetData>
    <row r="1" spans="1:6" ht="39.75" customHeight="1" x14ac:dyDescent="0.2">
      <c r="A1" s="175"/>
      <c r="B1" s="90" t="s">
        <v>94</v>
      </c>
      <c r="C1" s="299"/>
      <c r="D1" s="176"/>
      <c r="E1" s="299"/>
      <c r="F1" s="429"/>
    </row>
    <row r="2" spans="1:6" ht="14.25" thickBot="1" x14ac:dyDescent="0.25">
      <c r="E2" s="91" t="s">
        <v>207</v>
      </c>
      <c r="F2" s="429"/>
    </row>
    <row r="3" spans="1:6" ht="18" customHeight="1" thickBot="1" x14ac:dyDescent="0.25">
      <c r="A3" s="430" t="s">
        <v>95</v>
      </c>
      <c r="B3" s="92" t="s">
        <v>96</v>
      </c>
      <c r="C3" s="301"/>
      <c r="D3" s="92" t="s">
        <v>97</v>
      </c>
      <c r="E3" s="306"/>
      <c r="F3" s="429"/>
    </row>
    <row r="4" spans="1:6" s="98" customFormat="1" ht="35.25" customHeight="1" thickBot="1" x14ac:dyDescent="0.25">
      <c r="A4" s="431"/>
      <c r="B4" s="95" t="s">
        <v>41</v>
      </c>
      <c r="C4" s="96" t="s">
        <v>367</v>
      </c>
      <c r="D4" s="95" t="s">
        <v>41</v>
      </c>
      <c r="E4" s="97" t="s">
        <v>367</v>
      </c>
      <c r="F4" s="429"/>
    </row>
    <row r="5" spans="1:6" s="103" customFormat="1" ht="12" customHeight="1" thickBot="1" x14ac:dyDescent="0.25">
      <c r="A5" s="99">
        <v>1</v>
      </c>
      <c r="B5" s="100">
        <v>2</v>
      </c>
      <c r="C5" s="101" t="s">
        <v>44</v>
      </c>
      <c r="D5" s="100" t="s">
        <v>45</v>
      </c>
      <c r="E5" s="102" t="s">
        <v>46</v>
      </c>
      <c r="F5" s="429"/>
    </row>
    <row r="6" spans="1:6" ht="12.95" customHeight="1" x14ac:dyDescent="0.2">
      <c r="A6" s="179" t="s">
        <v>42</v>
      </c>
      <c r="B6" s="104" t="s">
        <v>13</v>
      </c>
      <c r="C6" s="173">
        <f>'1. Bevételek'!E22</f>
        <v>42300000</v>
      </c>
      <c r="D6" s="104" t="s">
        <v>1</v>
      </c>
      <c r="E6" s="139">
        <f>'2. Kiadások'!E7</f>
        <v>35724646</v>
      </c>
      <c r="F6" s="429"/>
    </row>
    <row r="7" spans="1:6" ht="12.95" customHeight="1" x14ac:dyDescent="0.2">
      <c r="A7" s="180" t="s">
        <v>43</v>
      </c>
      <c r="B7" s="106" t="s">
        <v>198</v>
      </c>
      <c r="C7" s="107">
        <f>'1. Bevételek'!E31</f>
        <v>22525408</v>
      </c>
      <c r="D7" s="106" t="s">
        <v>98</v>
      </c>
      <c r="E7" s="123">
        <f>'2. Kiadások'!E8</f>
        <v>6251813</v>
      </c>
      <c r="F7" s="429"/>
    </row>
    <row r="8" spans="1:6" ht="12.95" customHeight="1" x14ac:dyDescent="0.2">
      <c r="A8" s="180" t="s">
        <v>44</v>
      </c>
      <c r="B8" s="106" t="s">
        <v>99</v>
      </c>
      <c r="C8" s="107"/>
      <c r="D8" s="106" t="s">
        <v>38</v>
      </c>
      <c r="E8" s="123">
        <f>'2. Kiadások'!E14</f>
        <v>57747701</v>
      </c>
      <c r="F8" s="429"/>
    </row>
    <row r="9" spans="1:6" ht="12.95" customHeight="1" x14ac:dyDescent="0.2">
      <c r="A9" s="180" t="s">
        <v>45</v>
      </c>
      <c r="B9" s="109" t="s">
        <v>199</v>
      </c>
      <c r="C9" s="107">
        <f>'1. Bevételek'!E9</f>
        <v>36688062</v>
      </c>
      <c r="D9" s="106" t="s">
        <v>100</v>
      </c>
      <c r="E9" s="123">
        <f>'2. Kiadások'!E15</f>
        <v>7060000</v>
      </c>
      <c r="F9" s="429"/>
    </row>
    <row r="10" spans="1:6" ht="12.95" customHeight="1" x14ac:dyDescent="0.2">
      <c r="A10" s="180" t="s">
        <v>46</v>
      </c>
      <c r="B10" s="106" t="s">
        <v>101</v>
      </c>
      <c r="C10" s="107">
        <f>'1. Bevételek'!E14</f>
        <v>11886006</v>
      </c>
      <c r="D10" s="106" t="s">
        <v>102</v>
      </c>
      <c r="E10" s="123">
        <f>'2. Kiadások'!E19</f>
        <v>11061064</v>
      </c>
      <c r="F10" s="429"/>
    </row>
    <row r="11" spans="1:6" ht="12.95" customHeight="1" x14ac:dyDescent="0.2">
      <c r="A11" s="180" t="s">
        <v>53</v>
      </c>
      <c r="B11" s="106" t="s">
        <v>103</v>
      </c>
      <c r="C11" s="303"/>
      <c r="D11" s="106" t="s">
        <v>104</v>
      </c>
      <c r="E11" s="123">
        <f>'2. Kiadások'!E20</f>
        <v>7556025</v>
      </c>
      <c r="F11" s="429"/>
    </row>
    <row r="12" spans="1:6" ht="12.95" customHeight="1" x14ac:dyDescent="0.2">
      <c r="A12" s="180" t="s">
        <v>55</v>
      </c>
      <c r="B12" s="106" t="s">
        <v>105</v>
      </c>
      <c r="C12" s="302"/>
      <c r="D12" s="106" t="s">
        <v>14</v>
      </c>
      <c r="E12" s="123"/>
      <c r="F12" s="429"/>
    </row>
    <row r="13" spans="1:6" ht="12.95" customHeight="1" x14ac:dyDescent="0.2">
      <c r="A13" s="180" t="s">
        <v>56</v>
      </c>
      <c r="B13" s="106" t="s">
        <v>106</v>
      </c>
      <c r="C13" s="302"/>
      <c r="D13" s="111" t="s">
        <v>275</v>
      </c>
      <c r="E13" s="123"/>
      <c r="F13" s="429"/>
    </row>
    <row r="14" spans="1:6" ht="12.95" customHeight="1" x14ac:dyDescent="0.2">
      <c r="A14" s="180" t="s">
        <v>57</v>
      </c>
      <c r="B14" s="112" t="s">
        <v>107</v>
      </c>
      <c r="C14" s="303"/>
      <c r="D14" s="111" t="s">
        <v>268</v>
      </c>
      <c r="E14" s="123">
        <v>0</v>
      </c>
      <c r="F14" s="429"/>
    </row>
    <row r="15" spans="1:6" ht="12.95" customHeight="1" x14ac:dyDescent="0.2">
      <c r="A15" s="180" t="s">
        <v>58</v>
      </c>
      <c r="B15" s="111" t="s">
        <v>275</v>
      </c>
      <c r="C15" s="302"/>
      <c r="D15" s="111"/>
      <c r="E15" s="123"/>
      <c r="F15" s="429"/>
    </row>
    <row r="16" spans="1:6" ht="12.95" customHeight="1" x14ac:dyDescent="0.2">
      <c r="A16" s="180" t="s">
        <v>27</v>
      </c>
      <c r="B16" s="111"/>
      <c r="C16" s="302"/>
      <c r="D16" s="111"/>
      <c r="E16" s="123"/>
      <c r="F16" s="429"/>
    </row>
    <row r="17" spans="1:6" ht="12.95" customHeight="1" thickBot="1" x14ac:dyDescent="0.25">
      <c r="A17" s="180" t="s">
        <v>28</v>
      </c>
      <c r="B17" s="113"/>
      <c r="C17" s="304"/>
      <c r="D17" s="111"/>
      <c r="E17" s="309"/>
      <c r="F17" s="429"/>
    </row>
    <row r="18" spans="1:6" ht="15.95" customHeight="1" thickBot="1" x14ac:dyDescent="0.25">
      <c r="A18" s="114" t="s">
        <v>33</v>
      </c>
      <c r="B18" s="115" t="s">
        <v>108</v>
      </c>
      <c r="C18" s="116">
        <f>+C6+C7+C8+C9+C10+C12+C13+C14+C15+C16+C17</f>
        <v>113399476</v>
      </c>
      <c r="D18" s="115" t="s">
        <v>109</v>
      </c>
      <c r="E18" s="117">
        <f>SUM(E6:E17)</f>
        <v>125401249</v>
      </c>
      <c r="F18" s="429"/>
    </row>
    <row r="19" spans="1:6" ht="12.95" customHeight="1" x14ac:dyDescent="0.2">
      <c r="A19" s="118" t="s">
        <v>29</v>
      </c>
      <c r="B19" s="119" t="s">
        <v>110</v>
      </c>
      <c r="C19" s="174">
        <f>+C20+C21+C22+C23</f>
        <v>13469296</v>
      </c>
      <c r="D19" s="120" t="s">
        <v>111</v>
      </c>
      <c r="E19" s="307"/>
      <c r="F19" s="429"/>
    </row>
    <row r="20" spans="1:6" ht="12.95" customHeight="1" x14ac:dyDescent="0.2">
      <c r="A20" s="121" t="s">
        <v>61</v>
      </c>
      <c r="B20" s="120" t="s">
        <v>112</v>
      </c>
      <c r="C20" s="122">
        <f>13074261+395035</f>
        <v>13469296</v>
      </c>
      <c r="D20" s="120" t="s">
        <v>113</v>
      </c>
      <c r="E20" s="308"/>
      <c r="F20" s="429"/>
    </row>
    <row r="21" spans="1:6" ht="12.95" customHeight="1" x14ac:dyDescent="0.2">
      <c r="A21" s="121" t="s">
        <v>63</v>
      </c>
      <c r="B21" s="120" t="s">
        <v>114</v>
      </c>
      <c r="C21" s="122"/>
      <c r="D21" s="120" t="s">
        <v>115</v>
      </c>
      <c r="E21" s="308"/>
      <c r="F21" s="429"/>
    </row>
    <row r="22" spans="1:6" ht="12.95" customHeight="1" x14ac:dyDescent="0.2">
      <c r="A22" s="121" t="s">
        <v>30</v>
      </c>
      <c r="B22" s="120" t="s">
        <v>204</v>
      </c>
      <c r="C22" s="122">
        <f>'1. Bevételek'!E40</f>
        <v>0</v>
      </c>
      <c r="D22" s="120" t="s">
        <v>116</v>
      </c>
      <c r="E22" s="308"/>
      <c r="F22" s="429"/>
    </row>
    <row r="23" spans="1:6" ht="12.95" customHeight="1" x14ac:dyDescent="0.2">
      <c r="A23" s="121" t="s">
        <v>64</v>
      </c>
      <c r="B23" s="120" t="s">
        <v>117</v>
      </c>
      <c r="C23" s="122">
        <v>0</v>
      </c>
      <c r="D23" s="119" t="s">
        <v>118</v>
      </c>
      <c r="E23" s="308"/>
      <c r="F23" s="429"/>
    </row>
    <row r="24" spans="1:6" ht="12.95" customHeight="1" x14ac:dyDescent="0.2">
      <c r="A24" s="121" t="s">
        <v>59</v>
      </c>
      <c r="B24" s="120" t="s">
        <v>119</v>
      </c>
      <c r="C24" s="124">
        <f>+C25+C26</f>
        <v>0</v>
      </c>
      <c r="D24" s="120" t="s">
        <v>120</v>
      </c>
      <c r="E24" s="308"/>
      <c r="F24" s="429"/>
    </row>
    <row r="25" spans="1:6" ht="12.95" customHeight="1" x14ac:dyDescent="0.2">
      <c r="A25" s="118" t="s">
        <v>78</v>
      </c>
      <c r="B25" s="119" t="s">
        <v>121</v>
      </c>
      <c r="C25" s="125"/>
      <c r="D25" s="104" t="s">
        <v>122</v>
      </c>
      <c r="E25" s="307">
        <v>0</v>
      </c>
      <c r="F25" s="429"/>
    </row>
    <row r="26" spans="1:6" ht="12.95" customHeight="1" thickBot="1" x14ac:dyDescent="0.25">
      <c r="A26" s="121" t="s">
        <v>123</v>
      </c>
      <c r="B26" s="120" t="s">
        <v>124</v>
      </c>
      <c r="C26" s="122"/>
      <c r="D26" s="111" t="s">
        <v>200</v>
      </c>
      <c r="E26" s="123">
        <f>'2. Kiadások'!E28</f>
        <v>1467523</v>
      </c>
      <c r="F26" s="429"/>
    </row>
    <row r="27" spans="1:6" ht="15.95" customHeight="1" thickBot="1" x14ac:dyDescent="0.25">
      <c r="A27" s="114" t="s">
        <v>125</v>
      </c>
      <c r="B27" s="115" t="s">
        <v>126</v>
      </c>
      <c r="C27" s="116">
        <f>+C19+C24</f>
        <v>13469296</v>
      </c>
      <c r="D27" s="115" t="s">
        <v>127</v>
      </c>
      <c r="E27" s="117">
        <f>SUM(E19:E26)</f>
        <v>1467523</v>
      </c>
      <c r="F27" s="429"/>
    </row>
    <row r="28" spans="1:6" ht="18" customHeight="1" thickBot="1" x14ac:dyDescent="0.25">
      <c r="A28" s="114" t="s">
        <v>128</v>
      </c>
      <c r="B28" s="126" t="s">
        <v>129</v>
      </c>
      <c r="C28" s="116">
        <f>+C18+C27</f>
        <v>126868772</v>
      </c>
      <c r="D28" s="126" t="s">
        <v>130</v>
      </c>
      <c r="E28" s="117">
        <f>+E18+E27</f>
        <v>126868772</v>
      </c>
      <c r="F28" s="429"/>
    </row>
    <row r="29" spans="1:6" ht="18" customHeight="1" thickBot="1" x14ac:dyDescent="0.25">
      <c r="A29" s="114" t="s">
        <v>131</v>
      </c>
      <c r="B29" s="115" t="s">
        <v>132</v>
      </c>
      <c r="C29" s="127"/>
      <c r="D29" s="115" t="s">
        <v>133</v>
      </c>
      <c r="E29" s="128"/>
      <c r="F29" s="429"/>
    </row>
    <row r="30" spans="1:6" ht="13.5" thickBot="1" x14ac:dyDescent="0.25">
      <c r="A30" s="114" t="s">
        <v>134</v>
      </c>
      <c r="B30" s="129" t="s">
        <v>135</v>
      </c>
      <c r="C30" s="130">
        <f>+C28+C29</f>
        <v>126868772</v>
      </c>
      <c r="D30" s="129" t="s">
        <v>136</v>
      </c>
      <c r="E30" s="130">
        <f>+E28+E29</f>
        <v>126868772</v>
      </c>
      <c r="F30" s="429"/>
    </row>
    <row r="31" spans="1:6" ht="13.5" thickBot="1" x14ac:dyDescent="0.25">
      <c r="A31" s="114" t="s">
        <v>137</v>
      </c>
      <c r="B31" s="129" t="s">
        <v>138</v>
      </c>
      <c r="C31" s="130">
        <f>IF(C18-E18&lt;0,E18-C18,"-")</f>
        <v>12001773</v>
      </c>
      <c r="D31" s="129" t="s">
        <v>139</v>
      </c>
      <c r="E31" s="305" t="str">
        <f>IF(C18-E18&gt;0,C18-E18,"-")</f>
        <v>-</v>
      </c>
      <c r="F31" s="429"/>
    </row>
    <row r="32" spans="1:6" ht="13.5" thickBot="1" x14ac:dyDescent="0.25">
      <c r="A32" s="114" t="s">
        <v>140</v>
      </c>
      <c r="B32" s="129" t="s">
        <v>141</v>
      </c>
      <c r="C32" s="305" t="str">
        <f>IF(C18+C19-E28&lt;0,E28-(C18+C19),"-")</f>
        <v>-</v>
      </c>
      <c r="D32" s="129" t="s">
        <v>142</v>
      </c>
      <c r="E32" s="305" t="str">
        <f>IF(C18+C19-E28&gt;0,C18+C19-E28,"-")</f>
        <v>-</v>
      </c>
      <c r="F32" s="429"/>
    </row>
  </sheetData>
  <mergeCells count="2">
    <mergeCell ref="F1:F32"/>
    <mergeCell ref="A3:A4"/>
  </mergeCells>
  <phoneticPr fontId="7" type="noConversion"/>
  <pageMargins left="0.75" right="0.75" top="0.73" bottom="1" header="0.5" footer="0.5"/>
  <pageSetup paperSize="9" scale="95" orientation="landscape" r:id="rId1"/>
  <headerFooter alignWithMargins="0">
    <oddHeader>&amp;R3.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C21" sqref="C21"/>
    </sheetView>
  </sheetViews>
  <sheetFormatPr defaultRowHeight="12.75" x14ac:dyDescent="0.2"/>
  <cols>
    <col min="1" max="1" width="5.85546875" style="177" customWidth="1"/>
    <col min="2" max="2" width="47.28515625" style="178" customWidth="1"/>
    <col min="3" max="3" width="14" style="190" customWidth="1"/>
    <col min="4" max="4" width="47.28515625" style="177" customWidth="1"/>
    <col min="5" max="5" width="14" style="190" customWidth="1"/>
    <col min="6" max="6" width="4.140625" style="177" customWidth="1"/>
    <col min="7" max="7" width="11.7109375" style="177" bestFit="1" customWidth="1"/>
    <col min="8" max="16384" width="9.140625" style="177"/>
  </cols>
  <sheetData>
    <row r="1" spans="1:6" ht="31.5" x14ac:dyDescent="0.2">
      <c r="A1" s="175"/>
      <c r="B1" s="90" t="s">
        <v>143</v>
      </c>
      <c r="C1" s="189"/>
      <c r="D1" s="176"/>
      <c r="E1" s="189"/>
      <c r="F1" s="429"/>
    </row>
    <row r="2" spans="1:6" ht="14.25" thickBot="1" x14ac:dyDescent="0.25">
      <c r="E2" s="91" t="s">
        <v>207</v>
      </c>
      <c r="F2" s="429"/>
    </row>
    <row r="3" spans="1:6" ht="13.5" thickBot="1" x14ac:dyDescent="0.25">
      <c r="A3" s="432" t="s">
        <v>95</v>
      </c>
      <c r="B3" s="92" t="s">
        <v>96</v>
      </c>
      <c r="C3" s="93"/>
      <c r="D3" s="92" t="s">
        <v>97</v>
      </c>
      <c r="E3" s="94"/>
      <c r="F3" s="429"/>
    </row>
    <row r="4" spans="1:6" s="98" customFormat="1" ht="24.75" thickBot="1" x14ac:dyDescent="0.25">
      <c r="A4" s="433"/>
      <c r="B4" s="95" t="s">
        <v>41</v>
      </c>
      <c r="C4" s="96" t="s">
        <v>367</v>
      </c>
      <c r="D4" s="95" t="s">
        <v>41</v>
      </c>
      <c r="E4" s="97" t="s">
        <v>367</v>
      </c>
      <c r="F4" s="429"/>
    </row>
    <row r="5" spans="1:6" s="98" customFormat="1" ht="13.5" thickBot="1" x14ac:dyDescent="0.25">
      <c r="A5" s="99">
        <v>1</v>
      </c>
      <c r="B5" s="100">
        <v>2</v>
      </c>
      <c r="C5" s="101">
        <v>3</v>
      </c>
      <c r="D5" s="100">
        <v>4</v>
      </c>
      <c r="E5" s="102">
        <v>5</v>
      </c>
      <c r="F5" s="429"/>
    </row>
    <row r="6" spans="1:6" ht="12.95" customHeight="1" x14ac:dyDescent="0.2">
      <c r="A6" s="179" t="s">
        <v>42</v>
      </c>
      <c r="B6" s="104" t="s">
        <v>144</v>
      </c>
      <c r="C6" s="173">
        <f>'1. Bevételek'!E32</f>
        <v>0</v>
      </c>
      <c r="D6" s="104" t="s">
        <v>145</v>
      </c>
      <c r="E6" s="105">
        <f>'2. Kiadások'!E21</f>
        <v>18796000</v>
      </c>
      <c r="F6" s="429"/>
    </row>
    <row r="7" spans="1:6" ht="12.95" customHeight="1" x14ac:dyDescent="0.2">
      <c r="A7" s="179" t="s">
        <v>43</v>
      </c>
      <c r="B7" s="86" t="s">
        <v>146</v>
      </c>
      <c r="C7" s="173"/>
      <c r="D7" s="104"/>
      <c r="E7" s="105"/>
      <c r="F7" s="429"/>
    </row>
    <row r="8" spans="1:6" ht="22.5" customHeight="1" x14ac:dyDescent="0.2">
      <c r="A8" s="179" t="s">
        <v>44</v>
      </c>
      <c r="B8" s="106" t="s">
        <v>147</v>
      </c>
      <c r="C8" s="107">
        <v>0</v>
      </c>
      <c r="D8" s="106" t="s">
        <v>148</v>
      </c>
      <c r="E8" s="108">
        <f>'2. Kiadások'!E22</f>
        <v>36154334</v>
      </c>
      <c r="F8" s="429"/>
    </row>
    <row r="9" spans="1:6" ht="12.95" customHeight="1" x14ac:dyDescent="0.2">
      <c r="A9" s="179" t="s">
        <v>45</v>
      </c>
      <c r="B9" s="106" t="s">
        <v>149</v>
      </c>
      <c r="C9" s="107"/>
      <c r="D9" s="106" t="s">
        <v>150</v>
      </c>
      <c r="E9" s="108">
        <f>SUM(E10:E16)</f>
        <v>978000</v>
      </c>
      <c r="F9" s="429"/>
    </row>
    <row r="10" spans="1:6" ht="12.95" customHeight="1" x14ac:dyDescent="0.2">
      <c r="A10" s="179" t="s">
        <v>46</v>
      </c>
      <c r="B10" s="106" t="s">
        <v>151</v>
      </c>
      <c r="C10" s="107"/>
      <c r="D10" s="106" t="s">
        <v>152</v>
      </c>
      <c r="E10" s="108">
        <v>0</v>
      </c>
      <c r="F10" s="429"/>
    </row>
    <row r="11" spans="1:6" ht="12.75" customHeight="1" x14ac:dyDescent="0.2">
      <c r="A11" s="179" t="s">
        <v>53</v>
      </c>
      <c r="B11" s="106" t="s">
        <v>153</v>
      </c>
      <c r="C11" s="107"/>
      <c r="D11" s="106" t="s">
        <v>154</v>
      </c>
      <c r="E11" s="108">
        <f>'2. Kiadások'!E25</f>
        <v>978000</v>
      </c>
      <c r="F11" s="429"/>
    </row>
    <row r="12" spans="1:6" ht="12.95" customHeight="1" x14ac:dyDescent="0.2">
      <c r="A12" s="179" t="s">
        <v>55</v>
      </c>
      <c r="B12" s="106" t="s">
        <v>155</v>
      </c>
      <c r="C12" s="110"/>
      <c r="D12" s="131" t="s">
        <v>156</v>
      </c>
      <c r="E12" s="108"/>
      <c r="F12" s="429"/>
    </row>
    <row r="13" spans="1:6" ht="12.95" customHeight="1" x14ac:dyDescent="0.2">
      <c r="A13" s="179" t="s">
        <v>56</v>
      </c>
      <c r="B13" s="106" t="s">
        <v>157</v>
      </c>
      <c r="C13" s="107"/>
      <c r="D13" s="131" t="s">
        <v>158</v>
      </c>
      <c r="E13" s="108"/>
      <c r="F13" s="429"/>
    </row>
    <row r="14" spans="1:6" ht="12.95" customHeight="1" x14ac:dyDescent="0.2">
      <c r="A14" s="179" t="s">
        <v>57</v>
      </c>
      <c r="B14" s="106" t="s">
        <v>159</v>
      </c>
      <c r="C14" s="107"/>
      <c r="D14" s="132" t="s">
        <v>160</v>
      </c>
      <c r="E14" s="108"/>
      <c r="F14" s="429"/>
    </row>
    <row r="15" spans="1:6" ht="12.95" customHeight="1" x14ac:dyDescent="0.2">
      <c r="A15" s="179" t="s">
        <v>58</v>
      </c>
      <c r="B15" s="133" t="s">
        <v>161</v>
      </c>
      <c r="C15" s="110"/>
      <c r="D15" s="131" t="s">
        <v>162</v>
      </c>
      <c r="E15" s="108"/>
      <c r="F15" s="429"/>
    </row>
    <row r="16" spans="1:6" ht="22.5" customHeight="1" x14ac:dyDescent="0.2">
      <c r="A16" s="179" t="s">
        <v>27</v>
      </c>
      <c r="B16" s="106" t="s">
        <v>163</v>
      </c>
      <c r="C16" s="110">
        <v>0</v>
      </c>
      <c r="D16" s="131" t="s">
        <v>164</v>
      </c>
      <c r="E16" s="108"/>
      <c r="F16" s="429"/>
    </row>
    <row r="17" spans="1:6" ht="12.95" customHeight="1" x14ac:dyDescent="0.2">
      <c r="A17" s="179" t="s">
        <v>28</v>
      </c>
      <c r="B17" s="106" t="s">
        <v>165</v>
      </c>
      <c r="C17" s="108">
        <v>0</v>
      </c>
      <c r="D17" s="106" t="s">
        <v>104</v>
      </c>
      <c r="E17" s="108">
        <v>0</v>
      </c>
      <c r="F17" s="429"/>
    </row>
    <row r="18" spans="1:6" ht="12.95" customHeight="1" thickBot="1" x14ac:dyDescent="0.25">
      <c r="A18" s="179" t="s">
        <v>33</v>
      </c>
      <c r="B18" s="134" t="s">
        <v>166</v>
      </c>
      <c r="C18" s="135">
        <v>0</v>
      </c>
      <c r="D18" s="134" t="s">
        <v>14</v>
      </c>
      <c r="E18" s="181">
        <f>'2. Kiadások'!E24</f>
        <v>0</v>
      </c>
      <c r="F18" s="429"/>
    </row>
    <row r="19" spans="1:6" ht="15.95" customHeight="1" thickBot="1" x14ac:dyDescent="0.25">
      <c r="A19" s="114" t="s">
        <v>33</v>
      </c>
      <c r="B19" s="115" t="s">
        <v>167</v>
      </c>
      <c r="C19" s="116">
        <f>C6+C7+C8+C9+C10+C11+C12+C13+C14+C16+C17+C18</f>
        <v>0</v>
      </c>
      <c r="D19" s="115" t="s">
        <v>12</v>
      </c>
      <c r="E19" s="117">
        <f>+E6+E8+E9+E17+E18</f>
        <v>55928334</v>
      </c>
      <c r="F19" s="429"/>
    </row>
    <row r="20" spans="1:6" ht="12.95" customHeight="1" x14ac:dyDescent="0.2">
      <c r="A20" s="136" t="s">
        <v>29</v>
      </c>
      <c r="B20" s="137" t="s">
        <v>168</v>
      </c>
      <c r="C20" s="138">
        <f>+C21+C22+C23+C24+C25</f>
        <v>56323369</v>
      </c>
      <c r="D20" s="120" t="s">
        <v>111</v>
      </c>
      <c r="E20" s="139"/>
      <c r="F20" s="429"/>
    </row>
    <row r="21" spans="1:6" ht="12.95" customHeight="1" x14ac:dyDescent="0.2">
      <c r="A21" s="180" t="s">
        <v>61</v>
      </c>
      <c r="B21" s="140" t="s">
        <v>169</v>
      </c>
      <c r="C21" s="122">
        <f>'1. Bevételek'!E42-13074261</f>
        <v>56323369</v>
      </c>
      <c r="D21" s="120" t="s">
        <v>170</v>
      </c>
      <c r="E21" s="123"/>
      <c r="F21" s="429"/>
    </row>
    <row r="22" spans="1:6" ht="12.95" customHeight="1" x14ac:dyDescent="0.2">
      <c r="A22" s="136" t="s">
        <v>63</v>
      </c>
      <c r="B22" s="140" t="s">
        <v>171</v>
      </c>
      <c r="C22" s="122"/>
      <c r="D22" s="120" t="s">
        <v>115</v>
      </c>
      <c r="E22" s="123"/>
      <c r="F22" s="429"/>
    </row>
    <row r="23" spans="1:6" ht="12.95" customHeight="1" x14ac:dyDescent="0.2">
      <c r="A23" s="180" t="s">
        <v>30</v>
      </c>
      <c r="B23" s="140" t="s">
        <v>172</v>
      </c>
      <c r="C23" s="122"/>
      <c r="D23" s="120" t="s">
        <v>116</v>
      </c>
      <c r="E23" s="123"/>
      <c r="F23" s="429"/>
    </row>
    <row r="24" spans="1:6" ht="12.95" customHeight="1" x14ac:dyDescent="0.2">
      <c r="A24" s="136" t="s">
        <v>64</v>
      </c>
      <c r="B24" s="140" t="s">
        <v>173</v>
      </c>
      <c r="C24" s="122">
        <v>0</v>
      </c>
      <c r="D24" s="119" t="s">
        <v>15</v>
      </c>
      <c r="E24" s="123"/>
      <c r="F24" s="429"/>
    </row>
    <row r="25" spans="1:6" ht="12.95" customHeight="1" x14ac:dyDescent="0.2">
      <c r="A25" s="180" t="s">
        <v>59</v>
      </c>
      <c r="B25" s="141" t="s">
        <v>174</v>
      </c>
      <c r="C25" s="122"/>
      <c r="D25" s="120" t="s">
        <v>175</v>
      </c>
      <c r="E25" s="123"/>
      <c r="F25" s="429"/>
    </row>
    <row r="26" spans="1:6" ht="12.95" customHeight="1" x14ac:dyDescent="0.2">
      <c r="A26" s="136" t="s">
        <v>78</v>
      </c>
      <c r="B26" s="142" t="s">
        <v>176</v>
      </c>
      <c r="C26" s="124">
        <f>+C27+C28+C29+C30+C31</f>
        <v>0</v>
      </c>
      <c r="D26" s="143" t="s">
        <v>177</v>
      </c>
      <c r="E26" s="123"/>
      <c r="F26" s="429"/>
    </row>
    <row r="27" spans="1:6" ht="12.95" customHeight="1" x14ac:dyDescent="0.2">
      <c r="A27" s="180" t="s">
        <v>123</v>
      </c>
      <c r="B27" s="141" t="s">
        <v>178</v>
      </c>
      <c r="C27" s="122">
        <v>0</v>
      </c>
      <c r="D27" s="143" t="s">
        <v>179</v>
      </c>
      <c r="E27" s="123"/>
      <c r="F27" s="429"/>
    </row>
    <row r="28" spans="1:6" ht="12.95" customHeight="1" x14ac:dyDescent="0.2">
      <c r="A28" s="136" t="s">
        <v>125</v>
      </c>
      <c r="B28" s="141" t="s">
        <v>180</v>
      </c>
      <c r="C28" s="122"/>
      <c r="D28" s="144"/>
      <c r="E28" s="123"/>
      <c r="F28" s="429"/>
    </row>
    <row r="29" spans="1:6" ht="12.95" customHeight="1" x14ac:dyDescent="0.2">
      <c r="A29" s="180" t="s">
        <v>128</v>
      </c>
      <c r="B29" s="140" t="s">
        <v>181</v>
      </c>
      <c r="C29" s="122"/>
      <c r="D29" s="145"/>
      <c r="E29" s="123"/>
      <c r="F29" s="429"/>
    </row>
    <row r="30" spans="1:6" ht="12.95" customHeight="1" x14ac:dyDescent="0.2">
      <c r="A30" s="136" t="s">
        <v>131</v>
      </c>
      <c r="B30" s="146" t="s">
        <v>182</v>
      </c>
      <c r="C30" s="122"/>
      <c r="D30" s="111"/>
      <c r="E30" s="123"/>
      <c r="F30" s="429"/>
    </row>
    <row r="31" spans="1:6" ht="12.95" customHeight="1" thickBot="1" x14ac:dyDescent="0.25">
      <c r="A31" s="180" t="s">
        <v>134</v>
      </c>
      <c r="B31" s="147" t="s">
        <v>183</v>
      </c>
      <c r="C31" s="122"/>
      <c r="D31" s="145"/>
      <c r="E31" s="123"/>
      <c r="F31" s="429"/>
    </row>
    <row r="32" spans="1:6" ht="21.75" customHeight="1" thickBot="1" x14ac:dyDescent="0.25">
      <c r="A32" s="114" t="s">
        <v>137</v>
      </c>
      <c r="B32" s="115" t="s">
        <v>184</v>
      </c>
      <c r="C32" s="116">
        <f>+C20+C26</f>
        <v>56323369</v>
      </c>
      <c r="D32" s="115" t="s">
        <v>185</v>
      </c>
      <c r="E32" s="117">
        <f>SUM(E20:E31)</f>
        <v>0</v>
      </c>
      <c r="F32" s="429"/>
    </row>
    <row r="33" spans="1:6" ht="18" customHeight="1" thickBot="1" x14ac:dyDescent="0.25">
      <c r="A33" s="114" t="s">
        <v>140</v>
      </c>
      <c r="B33" s="126" t="s">
        <v>186</v>
      </c>
      <c r="C33" s="116">
        <f>+C19+C32</f>
        <v>56323369</v>
      </c>
      <c r="D33" s="126" t="s">
        <v>187</v>
      </c>
      <c r="E33" s="117">
        <f>+E19+E32</f>
        <v>55928334</v>
      </c>
      <c r="F33" s="429"/>
    </row>
    <row r="34" spans="1:6" ht="18" customHeight="1" thickBot="1" x14ac:dyDescent="0.25">
      <c r="A34" s="114" t="s">
        <v>188</v>
      </c>
      <c r="B34" s="115" t="s">
        <v>132</v>
      </c>
      <c r="C34" s="127" t="s">
        <v>189</v>
      </c>
      <c r="D34" s="115" t="s">
        <v>133</v>
      </c>
      <c r="E34" s="128"/>
      <c r="F34" s="429"/>
    </row>
    <row r="35" spans="1:6" ht="13.5" thickBot="1" x14ac:dyDescent="0.25">
      <c r="A35" s="114" t="s">
        <v>190</v>
      </c>
      <c r="B35" s="129" t="s">
        <v>191</v>
      </c>
      <c r="C35" s="130">
        <f>SUM(C33:C34)</f>
        <v>56323369</v>
      </c>
      <c r="D35" s="129" t="s">
        <v>192</v>
      </c>
      <c r="E35" s="130">
        <f>+E33+E34</f>
        <v>55928334</v>
      </c>
      <c r="F35" s="429"/>
    </row>
    <row r="36" spans="1:6" ht="13.5" thickBot="1" x14ac:dyDescent="0.25">
      <c r="A36" s="114" t="s">
        <v>193</v>
      </c>
      <c r="B36" s="129" t="s">
        <v>138</v>
      </c>
      <c r="C36" s="130">
        <f>IF(C19-E19&lt;0,E19-C19,"-")</f>
        <v>55928334</v>
      </c>
      <c r="D36" s="129" t="s">
        <v>139</v>
      </c>
      <c r="E36" s="130" t="str">
        <f>IF(C19-E19&gt;0,C19-E19,"-")</f>
        <v>-</v>
      </c>
      <c r="F36" s="429"/>
    </row>
    <row r="37" spans="1:6" ht="13.5" thickBot="1" x14ac:dyDescent="0.25">
      <c r="A37" s="114" t="s">
        <v>194</v>
      </c>
      <c r="B37" s="129" t="s">
        <v>141</v>
      </c>
      <c r="C37" s="130" t="str">
        <f>IF(C19+C20-E33&lt;0,E33-(C19+C20),"-")</f>
        <v>-</v>
      </c>
      <c r="D37" s="129" t="s">
        <v>142</v>
      </c>
      <c r="E37" s="130">
        <f>IF(C19+C20-E33&gt;0,C19+C20-E33,"-")</f>
        <v>395035</v>
      </c>
      <c r="F37" s="429"/>
    </row>
  </sheetData>
  <mergeCells count="2">
    <mergeCell ref="F1:F37"/>
    <mergeCell ref="A3:A4"/>
  </mergeCells>
  <phoneticPr fontId="7" type="noConversion"/>
  <pageMargins left="0.75" right="0.75" top="0.42" bottom="0.22" header="0.17" footer="0.17"/>
  <pageSetup paperSize="9" orientation="landscape" r:id="rId1"/>
  <headerFooter alignWithMargins="0">
    <oddHeader>&amp;R4.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44"/>
  <sheetViews>
    <sheetView workbookViewId="0">
      <selection activeCell="C8" sqref="C8"/>
    </sheetView>
  </sheetViews>
  <sheetFormatPr defaultRowHeight="15" customHeight="1" x14ac:dyDescent="0.2"/>
  <cols>
    <col min="1" max="1" width="3" style="2" customWidth="1"/>
    <col min="2" max="2" width="44.7109375" style="2" bestFit="1" customWidth="1"/>
    <col min="3" max="3" width="8.28515625" style="19" bestFit="1" customWidth="1"/>
    <col min="4" max="4" width="14" style="191" bestFit="1" customWidth="1"/>
    <col min="5" max="5" width="9.140625" style="2"/>
    <col min="6" max="6" width="10.140625" style="9" bestFit="1" customWidth="1"/>
    <col min="7" max="7" width="9.5703125" style="9" bestFit="1" customWidth="1"/>
    <col min="8" max="16384" width="9.140625" style="2"/>
  </cols>
  <sheetData>
    <row r="1" spans="1:7" ht="21" customHeight="1" x14ac:dyDescent="0.2">
      <c r="A1" s="381" t="s">
        <v>384</v>
      </c>
      <c r="B1" s="381"/>
      <c r="C1" s="381"/>
      <c r="D1" s="381"/>
    </row>
    <row r="2" spans="1:7" ht="18.75" customHeight="1" x14ac:dyDescent="0.2">
      <c r="A2" s="381" t="s">
        <v>49</v>
      </c>
      <c r="B2" s="381"/>
      <c r="C2" s="381"/>
      <c r="D2" s="381"/>
    </row>
    <row r="3" spans="1:7" ht="15" customHeight="1" thickBot="1" x14ac:dyDescent="0.25"/>
    <row r="4" spans="1:7" ht="29.25" customHeight="1" thickBot="1" x14ac:dyDescent="0.25">
      <c r="A4" s="438" t="s">
        <v>41</v>
      </c>
      <c r="B4" s="439"/>
      <c r="C4" s="450" t="s">
        <v>40</v>
      </c>
      <c r="D4" s="277" t="s">
        <v>383</v>
      </c>
    </row>
    <row r="5" spans="1:7" ht="25.5" customHeight="1" thickBot="1" x14ac:dyDescent="0.25">
      <c r="A5" s="440"/>
      <c r="B5" s="441"/>
      <c r="C5" s="451"/>
      <c r="D5" s="150" t="s">
        <v>362</v>
      </c>
    </row>
    <row r="6" spans="1:7" ht="21" customHeight="1" x14ac:dyDescent="0.2">
      <c r="A6" s="66" t="s">
        <v>22</v>
      </c>
      <c r="B6" s="42"/>
      <c r="C6" s="42"/>
      <c r="D6" s="314"/>
    </row>
    <row r="7" spans="1:7" s="11" customFormat="1" ht="18" customHeight="1" x14ac:dyDescent="0.2">
      <c r="A7" s="67" t="s">
        <v>19</v>
      </c>
      <c r="B7" s="68"/>
      <c r="C7" s="68"/>
      <c r="D7" s="315"/>
      <c r="F7" s="153"/>
      <c r="G7" s="153"/>
    </row>
    <row r="8" spans="1:7" ht="25.5" x14ac:dyDescent="0.2">
      <c r="A8" s="72" t="s">
        <v>42</v>
      </c>
      <c r="B8" s="73" t="s">
        <v>68</v>
      </c>
      <c r="C8" s="74" t="s">
        <v>72</v>
      </c>
      <c r="D8" s="75">
        <f>SUM(D9:D10)</f>
        <v>0</v>
      </c>
    </row>
    <row r="9" spans="1:7" ht="25.5" x14ac:dyDescent="0.2">
      <c r="A9" s="29" t="s">
        <v>42</v>
      </c>
      <c r="B9" s="12" t="s">
        <v>76</v>
      </c>
      <c r="C9" s="50"/>
      <c r="D9" s="54">
        <f>'2. Kiadások'!E29</f>
        <v>0</v>
      </c>
    </row>
    <row r="10" spans="1:7" ht="15.75" customHeight="1" x14ac:dyDescent="0.2">
      <c r="A10" s="69"/>
      <c r="B10" s="70"/>
      <c r="C10" s="70"/>
      <c r="D10" s="316"/>
    </row>
    <row r="11" spans="1:7" ht="15" customHeight="1" x14ac:dyDescent="0.2">
      <c r="A11" s="31" t="s">
        <v>43</v>
      </c>
      <c r="B11" s="34" t="s">
        <v>273</v>
      </c>
      <c r="C11" s="48" t="s">
        <v>73</v>
      </c>
      <c r="D11" s="53">
        <f>SUM(D12:D12)</f>
        <v>200000</v>
      </c>
    </row>
    <row r="12" spans="1:7" ht="15" customHeight="1" x14ac:dyDescent="0.2">
      <c r="A12" s="29" t="s">
        <v>42</v>
      </c>
      <c r="B12" s="12" t="s">
        <v>206</v>
      </c>
      <c r="C12" s="50"/>
      <c r="D12" s="54">
        <v>200000</v>
      </c>
    </row>
    <row r="13" spans="1:7" ht="26.25" customHeight="1" x14ac:dyDescent="0.2">
      <c r="A13" s="31" t="s">
        <v>44</v>
      </c>
      <c r="B13" s="32" t="s">
        <v>36</v>
      </c>
      <c r="C13" s="48" t="s">
        <v>74</v>
      </c>
      <c r="D13" s="53">
        <f>SUM(D14:D17)</f>
        <v>8289064</v>
      </c>
    </row>
    <row r="14" spans="1:7" ht="15" customHeight="1" x14ac:dyDescent="0.2">
      <c r="A14" s="29" t="s">
        <v>42</v>
      </c>
      <c r="B14" s="5" t="s">
        <v>66</v>
      </c>
      <c r="C14" s="50"/>
      <c r="D14" s="54">
        <v>0</v>
      </c>
    </row>
    <row r="15" spans="1:7" ht="15" customHeight="1" x14ac:dyDescent="0.2">
      <c r="A15" s="29" t="s">
        <v>43</v>
      </c>
      <c r="B15" s="6" t="s">
        <v>370</v>
      </c>
      <c r="C15" s="6"/>
      <c r="D15" s="8">
        <v>5000000</v>
      </c>
    </row>
    <row r="16" spans="1:7" ht="15" customHeight="1" x14ac:dyDescent="0.2">
      <c r="A16" s="29" t="s">
        <v>44</v>
      </c>
      <c r="B16" s="6" t="s">
        <v>369</v>
      </c>
      <c r="C16" s="6"/>
      <c r="D16" s="8">
        <v>2789064</v>
      </c>
    </row>
    <row r="17" spans="1:4" ht="15" customHeight="1" x14ac:dyDescent="0.2">
      <c r="A17" s="29" t="s">
        <v>45</v>
      </c>
      <c r="B17" s="6" t="s">
        <v>371</v>
      </c>
      <c r="C17" s="50"/>
      <c r="D17" s="8">
        <v>500000</v>
      </c>
    </row>
    <row r="18" spans="1:4" ht="22.5" customHeight="1" x14ac:dyDescent="0.2">
      <c r="A18" s="31" t="s">
        <v>45</v>
      </c>
      <c r="B18" s="32" t="s">
        <v>67</v>
      </c>
      <c r="C18" s="48" t="s">
        <v>75</v>
      </c>
      <c r="D18" s="53">
        <f>SUM(D19:D19)</f>
        <v>60000</v>
      </c>
    </row>
    <row r="19" spans="1:4" ht="12.75" x14ac:dyDescent="0.2">
      <c r="A19" s="29" t="s">
        <v>42</v>
      </c>
      <c r="B19" s="6" t="s">
        <v>368</v>
      </c>
      <c r="C19" s="50"/>
      <c r="D19" s="8">
        <v>60000</v>
      </c>
    </row>
    <row r="20" spans="1:4" ht="23.25" customHeight="1" x14ac:dyDescent="0.2">
      <c r="A20" s="434" t="s">
        <v>0</v>
      </c>
      <c r="B20" s="435"/>
      <c r="C20" s="51"/>
      <c r="D20" s="26">
        <f>D11+D13+D18</f>
        <v>8549064</v>
      </c>
    </row>
    <row r="21" spans="1:4" ht="24" customHeight="1" x14ac:dyDescent="0.2">
      <c r="A21" s="444"/>
      <c r="B21" s="445"/>
      <c r="C21" s="445"/>
      <c r="D21" s="445"/>
    </row>
    <row r="22" spans="1:4" ht="22.5" customHeight="1" x14ac:dyDescent="0.2">
      <c r="A22" s="33" t="s">
        <v>42</v>
      </c>
      <c r="B22" s="32" t="s">
        <v>36</v>
      </c>
      <c r="C22" s="48" t="s">
        <v>70</v>
      </c>
      <c r="D22" s="28">
        <f>SUM(D23:D23)</f>
        <v>0</v>
      </c>
    </row>
    <row r="23" spans="1:4" ht="21" customHeight="1" x14ac:dyDescent="0.2">
      <c r="A23" s="29"/>
      <c r="B23" s="12"/>
      <c r="C23" s="50"/>
      <c r="D23" s="8"/>
    </row>
    <row r="24" spans="1:4" ht="21" customHeight="1" thickBot="1" x14ac:dyDescent="0.25">
      <c r="A24" s="446" t="s">
        <v>7</v>
      </c>
      <c r="B24" s="447"/>
      <c r="C24" s="49" t="s">
        <v>70</v>
      </c>
      <c r="D24" s="10">
        <f>D22</f>
        <v>0</v>
      </c>
    </row>
    <row r="25" spans="1:4" ht="18" customHeight="1" thickBot="1" x14ac:dyDescent="0.25">
      <c r="A25" s="448" t="s">
        <v>20</v>
      </c>
      <c r="B25" s="449"/>
      <c r="C25" s="52" t="s">
        <v>47</v>
      </c>
      <c r="D25" s="13">
        <f>D20+D24</f>
        <v>8549064</v>
      </c>
    </row>
    <row r="26" spans="1:4" ht="15" customHeight="1" thickBot="1" x14ac:dyDescent="0.25">
      <c r="A26" s="442" t="s">
        <v>23</v>
      </c>
      <c r="B26" s="443"/>
      <c r="C26" s="443"/>
      <c r="D26" s="443"/>
    </row>
    <row r="27" spans="1:4" ht="15" customHeight="1" x14ac:dyDescent="0.2">
      <c r="A27" s="436" t="s">
        <v>21</v>
      </c>
      <c r="B27" s="437"/>
      <c r="C27" s="437"/>
      <c r="D27" s="437"/>
    </row>
    <row r="28" spans="1:4" ht="15" customHeight="1" x14ac:dyDescent="0.2">
      <c r="A28" s="35" t="s">
        <v>42</v>
      </c>
      <c r="B28" s="36" t="s">
        <v>8</v>
      </c>
      <c r="C28" s="48" t="s">
        <v>201</v>
      </c>
      <c r="D28" s="28">
        <f>SUM(D29:D29)</f>
        <v>0</v>
      </c>
    </row>
    <row r="29" spans="1:4" ht="15" customHeight="1" x14ac:dyDescent="0.2">
      <c r="A29" s="30"/>
      <c r="B29" s="4"/>
      <c r="C29" s="50"/>
      <c r="D29" s="8">
        <v>0</v>
      </c>
    </row>
    <row r="30" spans="1:4" ht="15" customHeight="1" x14ac:dyDescent="0.2">
      <c r="A30" s="35" t="s">
        <v>43</v>
      </c>
      <c r="B30" s="36" t="s">
        <v>65</v>
      </c>
      <c r="C30" s="48" t="s">
        <v>201</v>
      </c>
      <c r="D30" s="28">
        <f>SUM(D31:D31)</f>
        <v>0</v>
      </c>
    </row>
    <row r="31" spans="1:4" ht="15" customHeight="1" x14ac:dyDescent="0.2">
      <c r="A31" s="30" t="s">
        <v>42</v>
      </c>
      <c r="B31" s="21"/>
      <c r="C31" s="50"/>
      <c r="D31" s="8">
        <v>0</v>
      </c>
    </row>
    <row r="32" spans="1:4" ht="15" customHeight="1" x14ac:dyDescent="0.2">
      <c r="A32" s="33" t="s">
        <v>44</v>
      </c>
      <c r="B32" s="36" t="s">
        <v>77</v>
      </c>
      <c r="C32" s="48" t="s">
        <v>201</v>
      </c>
      <c r="D32" s="28">
        <f>SUM(D33:D38)</f>
        <v>2512000</v>
      </c>
    </row>
    <row r="33" spans="1:4" ht="15" customHeight="1" x14ac:dyDescent="0.2">
      <c r="A33" s="30" t="s">
        <v>42</v>
      </c>
      <c r="B33" s="21" t="s">
        <v>372</v>
      </c>
      <c r="C33" s="50"/>
      <c r="D33" s="8">
        <v>800000</v>
      </c>
    </row>
    <row r="34" spans="1:4" ht="15" customHeight="1" x14ac:dyDescent="0.2">
      <c r="A34" s="30" t="s">
        <v>43</v>
      </c>
      <c r="B34" s="21" t="s">
        <v>62</v>
      </c>
      <c r="C34" s="50"/>
      <c r="D34" s="8">
        <v>400000</v>
      </c>
    </row>
    <row r="35" spans="1:4" ht="15" customHeight="1" x14ac:dyDescent="0.2">
      <c r="A35" s="30" t="s">
        <v>44</v>
      </c>
      <c r="B35" s="12" t="s">
        <v>373</v>
      </c>
      <c r="C35" s="50"/>
      <c r="D35" s="8">
        <v>300000</v>
      </c>
    </row>
    <row r="36" spans="1:4" ht="15" customHeight="1" x14ac:dyDescent="0.2">
      <c r="A36" s="30" t="s">
        <v>45</v>
      </c>
      <c r="B36" s="21" t="s">
        <v>374</v>
      </c>
      <c r="C36" s="50"/>
      <c r="D36" s="8">
        <v>400000</v>
      </c>
    </row>
    <row r="37" spans="1:4" ht="15" customHeight="1" x14ac:dyDescent="0.2">
      <c r="A37" s="30" t="s">
        <v>46</v>
      </c>
      <c r="B37" s="21" t="s">
        <v>375</v>
      </c>
      <c r="C37" s="50"/>
      <c r="D37" s="8">
        <v>600000</v>
      </c>
    </row>
    <row r="38" spans="1:4" ht="15" customHeight="1" x14ac:dyDescent="0.2">
      <c r="A38" s="30" t="s">
        <v>53</v>
      </c>
      <c r="B38" s="21" t="s">
        <v>202</v>
      </c>
      <c r="C38" s="50"/>
      <c r="D38" s="8">
        <v>12000</v>
      </c>
    </row>
    <row r="39" spans="1:4" ht="18" customHeight="1" thickBot="1" x14ac:dyDescent="0.25">
      <c r="A39" s="434" t="s">
        <v>9</v>
      </c>
      <c r="B39" s="435"/>
      <c r="C39" s="51" t="s">
        <v>69</v>
      </c>
      <c r="D39" s="26">
        <f>D28+D30+D32</f>
        <v>2512000</v>
      </c>
    </row>
    <row r="40" spans="1:4" ht="15" customHeight="1" x14ac:dyDescent="0.2">
      <c r="A40" s="436" t="s">
        <v>376</v>
      </c>
      <c r="B40" s="437"/>
      <c r="C40" s="437"/>
      <c r="D40" s="437"/>
    </row>
    <row r="41" spans="1:4" ht="15" customHeight="1" x14ac:dyDescent="0.2">
      <c r="A41" s="310" t="s">
        <v>42</v>
      </c>
      <c r="B41" s="311" t="s">
        <v>377</v>
      </c>
      <c r="C41" s="313" t="s">
        <v>379</v>
      </c>
      <c r="D41" s="312">
        <f>D42</f>
        <v>978000</v>
      </c>
    </row>
    <row r="42" spans="1:4" ht="15" customHeight="1" x14ac:dyDescent="0.2">
      <c r="A42" s="30"/>
      <c r="B42" s="4" t="s">
        <v>378</v>
      </c>
      <c r="C42" s="50"/>
      <c r="D42" s="8">
        <v>978000</v>
      </c>
    </row>
    <row r="43" spans="1:4" ht="18" customHeight="1" x14ac:dyDescent="0.2">
      <c r="A43" s="434" t="s">
        <v>381</v>
      </c>
      <c r="B43" s="435"/>
      <c r="C43" s="51" t="s">
        <v>69</v>
      </c>
      <c r="D43" s="26">
        <f>D41</f>
        <v>978000</v>
      </c>
    </row>
    <row r="44" spans="1:4" ht="18" customHeight="1" x14ac:dyDescent="0.2">
      <c r="A44" s="434" t="s">
        <v>380</v>
      </c>
      <c r="B44" s="435"/>
      <c r="C44" s="51"/>
      <c r="D44" s="196">
        <f>D25+D39+D43</f>
        <v>12039064</v>
      </c>
    </row>
  </sheetData>
  <mergeCells count="14">
    <mergeCell ref="A43:B43"/>
    <mergeCell ref="A27:D27"/>
    <mergeCell ref="A39:B39"/>
    <mergeCell ref="A44:B44"/>
    <mergeCell ref="A1:D1"/>
    <mergeCell ref="A2:D2"/>
    <mergeCell ref="A4:B5"/>
    <mergeCell ref="A26:D26"/>
    <mergeCell ref="A20:B20"/>
    <mergeCell ref="A21:D21"/>
    <mergeCell ref="A24:B24"/>
    <mergeCell ref="A25:B25"/>
    <mergeCell ref="C4:C5"/>
    <mergeCell ref="A40:D40"/>
  </mergeCells>
  <phoneticPr fontId="7" type="noConversion"/>
  <pageMargins left="0.61" right="0.16" top="0.54" bottom="0.41" header="0.26" footer="0.18"/>
  <pageSetup paperSize="9" orientation="portrait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I64"/>
  <sheetViews>
    <sheetView topLeftCell="A4" workbookViewId="0">
      <selection activeCell="I9" sqref="I9"/>
    </sheetView>
  </sheetViews>
  <sheetFormatPr defaultRowHeight="15" customHeight="1" x14ac:dyDescent="0.2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41.5703125" style="2" customWidth="1"/>
    <col min="6" max="6" width="7.28515625" style="19" bestFit="1" customWidth="1"/>
    <col min="7" max="7" width="12.28515625" style="191" customWidth="1"/>
    <col min="8" max="8" width="15.7109375" style="2" customWidth="1"/>
    <col min="9" max="9" width="10.85546875" style="9" bestFit="1" customWidth="1"/>
    <col min="10" max="16384" width="9.140625" style="2"/>
  </cols>
  <sheetData>
    <row r="1" spans="1:9" ht="15" customHeight="1" x14ac:dyDescent="0.2">
      <c r="A1" s="381" t="s">
        <v>365</v>
      </c>
      <c r="B1" s="381"/>
      <c r="C1" s="381"/>
      <c r="D1" s="381"/>
      <c r="E1" s="381"/>
      <c r="F1" s="381"/>
      <c r="G1" s="381"/>
    </row>
    <row r="2" spans="1:9" ht="19.5" customHeight="1" x14ac:dyDescent="0.2">
      <c r="A2" s="381" t="s">
        <v>54</v>
      </c>
      <c r="B2" s="381"/>
      <c r="C2" s="381"/>
      <c r="D2" s="381"/>
      <c r="E2" s="381"/>
      <c r="F2" s="381"/>
      <c r="G2" s="381"/>
    </row>
    <row r="3" spans="1:9" ht="15" customHeight="1" x14ac:dyDescent="0.2">
      <c r="A3" s="3"/>
      <c r="B3" s="3"/>
      <c r="C3" s="11"/>
      <c r="D3" s="11"/>
      <c r="E3" s="3"/>
      <c r="F3" s="20"/>
      <c r="G3" s="16" t="s">
        <v>205</v>
      </c>
    </row>
    <row r="4" spans="1:9" ht="10.5" customHeight="1" thickBot="1" x14ac:dyDescent="0.25">
      <c r="G4" s="19"/>
    </row>
    <row r="5" spans="1:9" ht="42.75" customHeight="1" thickBot="1" x14ac:dyDescent="0.25">
      <c r="A5" s="479" t="s">
        <v>41</v>
      </c>
      <c r="B5" s="480"/>
      <c r="C5" s="480"/>
      <c r="D5" s="480"/>
      <c r="E5" s="480"/>
      <c r="F5" s="197" t="s">
        <v>40</v>
      </c>
      <c r="G5" s="151" t="s">
        <v>383</v>
      </c>
    </row>
    <row r="6" spans="1:9" ht="18" customHeight="1" x14ac:dyDescent="0.2">
      <c r="A6" s="473" t="s">
        <v>42</v>
      </c>
      <c r="B6" s="482" t="s">
        <v>35</v>
      </c>
      <c r="C6" s="483"/>
      <c r="D6" s="483"/>
      <c r="E6" s="483"/>
      <c r="F6" s="483"/>
      <c r="G6" s="484"/>
    </row>
    <row r="7" spans="1:9" ht="15" customHeight="1" x14ac:dyDescent="0.2">
      <c r="A7" s="453"/>
      <c r="B7" s="465" t="s">
        <v>42</v>
      </c>
      <c r="C7" s="459" t="s">
        <v>39</v>
      </c>
      <c r="D7" s="460"/>
      <c r="E7" s="461"/>
      <c r="F7" s="55" t="s">
        <v>382</v>
      </c>
      <c r="G7" s="37">
        <f>SUM(G8:G9)</f>
        <v>750000</v>
      </c>
    </row>
    <row r="8" spans="1:9" s="11" customFormat="1" ht="15" customHeight="1" x14ac:dyDescent="0.2">
      <c r="A8" s="453"/>
      <c r="B8" s="466"/>
      <c r="C8" s="38" t="s">
        <v>42</v>
      </c>
      <c r="D8" s="467" t="s">
        <v>17</v>
      </c>
      <c r="E8" s="468"/>
      <c r="F8" s="56"/>
      <c r="G8" s="43">
        <v>0</v>
      </c>
      <c r="I8" s="153"/>
    </row>
    <row r="9" spans="1:9" s="11" customFormat="1" ht="15" customHeight="1" x14ac:dyDescent="0.2">
      <c r="A9" s="453"/>
      <c r="B9" s="466"/>
      <c r="C9" s="71" t="s">
        <v>43</v>
      </c>
      <c r="D9" s="467" t="s">
        <v>16</v>
      </c>
      <c r="E9" s="468"/>
      <c r="F9" s="56"/>
      <c r="G9" s="43">
        <v>750000</v>
      </c>
      <c r="I9" s="153"/>
    </row>
    <row r="10" spans="1:9" ht="15" customHeight="1" x14ac:dyDescent="0.2">
      <c r="A10" s="453"/>
      <c r="B10" s="465" t="s">
        <v>43</v>
      </c>
      <c r="C10" s="459" t="s">
        <v>50</v>
      </c>
      <c r="D10" s="460"/>
      <c r="E10" s="461"/>
      <c r="F10" s="57" t="s">
        <v>79</v>
      </c>
      <c r="G10" s="76">
        <f>G11+G13+G15+G20</f>
        <v>13650000</v>
      </c>
    </row>
    <row r="11" spans="1:9" s="11" customFormat="1" ht="15" customHeight="1" x14ac:dyDescent="0.2">
      <c r="A11" s="453"/>
      <c r="B11" s="466"/>
      <c r="C11" s="15" t="s">
        <v>42</v>
      </c>
      <c r="D11" s="467" t="s">
        <v>51</v>
      </c>
      <c r="E11" s="468"/>
      <c r="F11" s="56"/>
      <c r="G11" s="317"/>
      <c r="I11" s="9"/>
    </row>
    <row r="12" spans="1:9" s="11" customFormat="1" ht="15" customHeight="1" x14ac:dyDescent="0.25">
      <c r="A12" s="453"/>
      <c r="B12" s="466"/>
      <c r="C12" s="62"/>
      <c r="D12" s="47" t="s">
        <v>42</v>
      </c>
      <c r="E12" s="61"/>
      <c r="F12" s="56"/>
      <c r="G12" s="192"/>
      <c r="I12" s="153"/>
    </row>
    <row r="13" spans="1:9" s="11" customFormat="1" ht="15" customHeight="1" x14ac:dyDescent="0.2">
      <c r="A13" s="453"/>
      <c r="B13" s="466"/>
      <c r="C13" s="465" t="s">
        <v>43</v>
      </c>
      <c r="D13" s="467" t="s">
        <v>52</v>
      </c>
      <c r="E13" s="468"/>
      <c r="F13" s="56"/>
      <c r="G13" s="43">
        <f>SUM(G14:G14)</f>
        <v>0</v>
      </c>
      <c r="I13" s="153"/>
    </row>
    <row r="14" spans="1:9" ht="15" customHeight="1" x14ac:dyDescent="0.2">
      <c r="A14" s="453"/>
      <c r="B14" s="466"/>
      <c r="C14" s="466"/>
      <c r="D14" s="22" t="s">
        <v>42</v>
      </c>
      <c r="E14" s="45"/>
      <c r="F14" s="58"/>
      <c r="G14" s="192"/>
    </row>
    <row r="15" spans="1:9" s="11" customFormat="1" ht="15" customHeight="1" x14ac:dyDescent="0.2">
      <c r="A15" s="453"/>
      <c r="B15" s="466"/>
      <c r="C15" s="465" t="s">
        <v>44</v>
      </c>
      <c r="D15" s="467" t="s">
        <v>10</v>
      </c>
      <c r="E15" s="468"/>
      <c r="F15" s="56"/>
      <c r="G15" s="43">
        <f>SUM(G16:G19)</f>
        <v>13650000</v>
      </c>
      <c r="I15" s="153"/>
    </row>
    <row r="16" spans="1:9" s="11" customFormat="1" ht="15" customHeight="1" x14ac:dyDescent="0.2">
      <c r="A16" s="453"/>
      <c r="B16" s="466"/>
      <c r="C16" s="466"/>
      <c r="D16" s="47" t="s">
        <v>42</v>
      </c>
      <c r="E16" s="45" t="s">
        <v>388</v>
      </c>
      <c r="F16" s="56" t="s">
        <v>79</v>
      </c>
      <c r="G16" s="23">
        <v>8000000</v>
      </c>
      <c r="I16" s="153"/>
    </row>
    <row r="17" spans="1:9" s="11" customFormat="1" ht="15" customHeight="1" x14ac:dyDescent="0.2">
      <c r="A17" s="453"/>
      <c r="B17" s="466"/>
      <c r="C17" s="77"/>
      <c r="D17" s="47" t="s">
        <v>43</v>
      </c>
      <c r="E17" s="45" t="s">
        <v>394</v>
      </c>
      <c r="F17" s="56"/>
      <c r="G17" s="23">
        <v>5000000</v>
      </c>
      <c r="I17" s="153"/>
    </row>
    <row r="18" spans="1:9" s="11" customFormat="1" ht="15" customHeight="1" x14ac:dyDescent="0.2">
      <c r="A18" s="453"/>
      <c r="B18" s="466"/>
      <c r="C18" s="77"/>
      <c r="D18" s="47" t="s">
        <v>44</v>
      </c>
      <c r="E18" s="45" t="s">
        <v>399</v>
      </c>
      <c r="F18" s="56"/>
      <c r="G18" s="23">
        <v>250000</v>
      </c>
      <c r="I18" s="153"/>
    </row>
    <row r="19" spans="1:9" s="11" customFormat="1" ht="15" customHeight="1" x14ac:dyDescent="0.2">
      <c r="A19" s="453"/>
      <c r="B19" s="466"/>
      <c r="C19" s="77"/>
      <c r="D19" s="47" t="s">
        <v>45</v>
      </c>
      <c r="E19" s="45" t="s">
        <v>400</v>
      </c>
      <c r="F19" s="56"/>
      <c r="G19" s="23">
        <v>400000</v>
      </c>
      <c r="I19" s="153"/>
    </row>
    <row r="20" spans="1:9" s="11" customFormat="1" ht="15" customHeight="1" x14ac:dyDescent="0.2">
      <c r="A20" s="453"/>
      <c r="B20" s="466"/>
      <c r="C20" s="465" t="s">
        <v>45</v>
      </c>
      <c r="D20" s="467" t="s">
        <v>11</v>
      </c>
      <c r="E20" s="468"/>
      <c r="F20" s="56" t="s">
        <v>80</v>
      </c>
      <c r="G20" s="43">
        <f>SUM(G21:G21)</f>
        <v>0</v>
      </c>
      <c r="I20" s="153"/>
    </row>
    <row r="21" spans="1:9" s="11" customFormat="1" ht="16.5" customHeight="1" x14ac:dyDescent="0.25">
      <c r="A21" s="453"/>
      <c r="B21" s="466"/>
      <c r="C21" s="466"/>
      <c r="D21" s="47" t="s">
        <v>42</v>
      </c>
      <c r="E21" s="61"/>
      <c r="F21" s="56"/>
      <c r="G21" s="192"/>
      <c r="I21" s="153"/>
    </row>
    <row r="22" spans="1:9" ht="18.75" customHeight="1" x14ac:dyDescent="0.2">
      <c r="A22" s="453"/>
      <c r="B22" s="465" t="s">
        <v>44</v>
      </c>
      <c r="C22" s="459" t="s">
        <v>393</v>
      </c>
      <c r="D22" s="460"/>
      <c r="E22" s="461"/>
      <c r="F22" s="57" t="s">
        <v>402</v>
      </c>
      <c r="G22" s="76">
        <f>G23+G26+G31+G32</f>
        <v>400000</v>
      </c>
    </row>
    <row r="23" spans="1:9" s="11" customFormat="1" ht="15" customHeight="1" x14ac:dyDescent="0.2">
      <c r="A23" s="453"/>
      <c r="B23" s="466"/>
      <c r="C23" s="15" t="s">
        <v>42</v>
      </c>
      <c r="D23" s="463" t="s">
        <v>389</v>
      </c>
      <c r="E23" s="464"/>
      <c r="F23" s="56" t="s">
        <v>203</v>
      </c>
      <c r="G23" s="43">
        <f>SUM(G24:G25)</f>
        <v>50000</v>
      </c>
      <c r="I23" s="153"/>
    </row>
    <row r="24" spans="1:9" ht="12.75" x14ac:dyDescent="0.2">
      <c r="A24" s="453"/>
      <c r="B24" s="466"/>
      <c r="C24" s="471"/>
      <c r="D24" s="7" t="s">
        <v>42</v>
      </c>
      <c r="E24" s="12" t="s">
        <v>390</v>
      </c>
      <c r="F24" s="58"/>
      <c r="G24" s="23">
        <v>50000</v>
      </c>
    </row>
    <row r="25" spans="1:9" ht="15" customHeight="1" x14ac:dyDescent="0.2">
      <c r="A25" s="453"/>
      <c r="B25" s="466"/>
      <c r="C25" s="472"/>
      <c r="D25" s="7"/>
      <c r="E25" s="4"/>
      <c r="F25" s="58"/>
      <c r="G25" s="23"/>
    </row>
    <row r="26" spans="1:9" s="11" customFormat="1" ht="26.25" customHeight="1" x14ac:dyDescent="0.2">
      <c r="A26" s="453"/>
      <c r="B26" s="466"/>
      <c r="C26" s="465" t="s">
        <v>43</v>
      </c>
      <c r="D26" s="467" t="s">
        <v>25</v>
      </c>
      <c r="E26" s="468"/>
      <c r="F26" s="56" t="s">
        <v>81</v>
      </c>
      <c r="G26" s="43">
        <f>SUM(G27:G30)</f>
        <v>350000</v>
      </c>
      <c r="I26" s="153"/>
    </row>
    <row r="27" spans="1:9" s="11" customFormat="1" ht="26.25" customHeight="1" x14ac:dyDescent="0.2">
      <c r="A27" s="453"/>
      <c r="B27" s="466"/>
      <c r="C27" s="466"/>
      <c r="D27" s="47" t="s">
        <v>42</v>
      </c>
      <c r="E27" s="4" t="s">
        <v>391</v>
      </c>
      <c r="F27" s="56"/>
      <c r="G27" s="23">
        <v>100000</v>
      </c>
      <c r="I27" s="153"/>
    </row>
    <row r="28" spans="1:9" s="11" customFormat="1" ht="26.25" customHeight="1" x14ac:dyDescent="0.2">
      <c r="A28" s="453"/>
      <c r="B28" s="466"/>
      <c r="C28" s="466"/>
      <c r="D28" s="47" t="s">
        <v>43</v>
      </c>
      <c r="E28" s="63" t="s">
        <v>392</v>
      </c>
      <c r="F28" s="56"/>
      <c r="G28" s="23">
        <v>200000</v>
      </c>
      <c r="I28" s="153"/>
    </row>
    <row r="29" spans="1:9" s="11" customFormat="1" ht="26.25" customHeight="1" x14ac:dyDescent="0.2">
      <c r="A29" s="453"/>
      <c r="B29" s="466"/>
      <c r="C29" s="466"/>
      <c r="D29" s="47" t="s">
        <v>44</v>
      </c>
      <c r="E29" s="4" t="s">
        <v>398</v>
      </c>
      <c r="F29" s="56"/>
      <c r="G29" s="23">
        <v>50000</v>
      </c>
      <c r="I29" s="153"/>
    </row>
    <row r="30" spans="1:9" s="11" customFormat="1" ht="26.25" customHeight="1" x14ac:dyDescent="0.2">
      <c r="A30" s="453"/>
      <c r="B30" s="466"/>
      <c r="C30" s="466"/>
      <c r="D30" s="47"/>
      <c r="E30" s="4"/>
      <c r="F30" s="56"/>
      <c r="G30" s="192"/>
      <c r="I30" s="153"/>
    </row>
    <row r="31" spans="1:9" s="11" customFormat="1" ht="15" customHeight="1" x14ac:dyDescent="0.2">
      <c r="A31" s="453"/>
      <c r="B31" s="466"/>
      <c r="C31" s="15" t="s">
        <v>44</v>
      </c>
      <c r="D31" s="467" t="s">
        <v>18</v>
      </c>
      <c r="E31" s="468"/>
      <c r="F31" s="56"/>
      <c r="G31" s="43">
        <v>0</v>
      </c>
      <c r="I31" s="153"/>
    </row>
    <row r="32" spans="1:9" s="11" customFormat="1" ht="15" customHeight="1" x14ac:dyDescent="0.2">
      <c r="A32" s="481"/>
      <c r="B32" s="478"/>
      <c r="C32" s="15" t="s">
        <v>45</v>
      </c>
      <c r="D32" s="467" t="s">
        <v>26</v>
      </c>
      <c r="E32" s="468"/>
      <c r="F32" s="56"/>
      <c r="G32" s="43">
        <v>0</v>
      </c>
      <c r="I32" s="153"/>
    </row>
    <row r="33" spans="1:9" ht="15" customHeight="1" x14ac:dyDescent="0.2">
      <c r="A33" s="452"/>
      <c r="B33" s="18" t="s">
        <v>45</v>
      </c>
      <c r="C33" s="459" t="s">
        <v>34</v>
      </c>
      <c r="D33" s="460"/>
      <c r="E33" s="461"/>
      <c r="F33" s="57"/>
      <c r="G33" s="76">
        <v>0</v>
      </c>
    </row>
    <row r="34" spans="1:9" ht="15" customHeight="1" x14ac:dyDescent="0.2">
      <c r="A34" s="453"/>
      <c r="B34" s="281" t="s">
        <v>45</v>
      </c>
      <c r="C34" s="459" t="s">
        <v>401</v>
      </c>
      <c r="D34" s="460"/>
      <c r="E34" s="461"/>
      <c r="F34" s="57" t="s">
        <v>404</v>
      </c>
      <c r="G34" s="76">
        <f>(G7+G10+G22)*0.27</f>
        <v>3996000.0000000005</v>
      </c>
    </row>
    <row r="35" spans="1:9" ht="18" customHeight="1" thickBot="1" x14ac:dyDescent="0.25">
      <c r="A35" s="454"/>
      <c r="B35" s="476" t="s">
        <v>32</v>
      </c>
      <c r="C35" s="477"/>
      <c r="D35" s="477"/>
      <c r="E35" s="447"/>
      <c r="F35" s="59"/>
      <c r="G35" s="17">
        <f>G7+G10+G22+G33+G34</f>
        <v>18796000</v>
      </c>
    </row>
    <row r="36" spans="1:9" ht="31.5" customHeight="1" x14ac:dyDescent="0.2">
      <c r="A36" s="473" t="s">
        <v>43</v>
      </c>
      <c r="B36" s="474" t="s">
        <v>2</v>
      </c>
      <c r="C36" s="475"/>
      <c r="D36" s="475"/>
      <c r="E36" s="475"/>
      <c r="F36" s="475"/>
      <c r="G36" s="475"/>
    </row>
    <row r="37" spans="1:9" ht="15" customHeight="1" x14ac:dyDescent="0.2">
      <c r="A37" s="453"/>
      <c r="B37" s="465" t="s">
        <v>42</v>
      </c>
      <c r="C37" s="456" t="s">
        <v>3</v>
      </c>
      <c r="D37" s="456"/>
      <c r="E37" s="456"/>
      <c r="F37" s="48" t="s">
        <v>82</v>
      </c>
      <c r="G37" s="40">
        <f>G38+G41</f>
        <v>35066834</v>
      </c>
    </row>
    <row r="38" spans="1:9" s="11" customFormat="1" ht="15" customHeight="1" x14ac:dyDescent="0.2">
      <c r="A38" s="453"/>
      <c r="B38" s="466"/>
      <c r="C38" s="46" t="s">
        <v>42</v>
      </c>
      <c r="D38" s="467" t="s">
        <v>4</v>
      </c>
      <c r="E38" s="468"/>
      <c r="F38" s="15" t="s">
        <v>83</v>
      </c>
      <c r="G38" s="24">
        <f>SUM(G39:G40)</f>
        <v>500000</v>
      </c>
      <c r="I38" s="153"/>
    </row>
    <row r="39" spans="1:9" ht="29.25" customHeight="1" x14ac:dyDescent="0.2">
      <c r="A39" s="453"/>
      <c r="B39" s="466"/>
      <c r="C39" s="65"/>
      <c r="D39" s="47" t="s">
        <v>42</v>
      </c>
      <c r="E39" s="152" t="s">
        <v>385</v>
      </c>
      <c r="F39" s="7"/>
      <c r="G39" s="25">
        <v>500000</v>
      </c>
    </row>
    <row r="40" spans="1:9" s="27" customFormat="1" ht="15" customHeight="1" x14ac:dyDescent="0.2">
      <c r="A40" s="453"/>
      <c r="B40" s="466"/>
      <c r="C40" s="14"/>
      <c r="D40" s="47"/>
      <c r="E40" s="6"/>
      <c r="F40" s="7"/>
      <c r="G40" s="25"/>
      <c r="I40" s="195"/>
    </row>
    <row r="41" spans="1:9" s="11" customFormat="1" ht="15" customHeight="1" x14ac:dyDescent="0.2">
      <c r="A41" s="453"/>
      <c r="B41" s="466"/>
      <c r="C41" s="465" t="s">
        <v>43</v>
      </c>
      <c r="D41" s="467" t="s">
        <v>5</v>
      </c>
      <c r="E41" s="468"/>
      <c r="F41" s="15" t="s">
        <v>84</v>
      </c>
      <c r="G41" s="24">
        <f>SUM(G42:G44)</f>
        <v>34566834</v>
      </c>
      <c r="I41" s="153"/>
    </row>
    <row r="42" spans="1:9" s="11" customFormat="1" ht="15" customHeight="1" x14ac:dyDescent="0.2">
      <c r="A42" s="453"/>
      <c r="B42" s="466"/>
      <c r="C42" s="466"/>
      <c r="D42" s="47" t="s">
        <v>42</v>
      </c>
      <c r="E42" s="45" t="s">
        <v>386</v>
      </c>
      <c r="F42" s="56"/>
      <c r="G42" s="39">
        <v>29570154</v>
      </c>
      <c r="I42" s="153"/>
    </row>
    <row r="43" spans="1:9" s="11" customFormat="1" ht="15" customHeight="1" x14ac:dyDescent="0.2">
      <c r="A43" s="453"/>
      <c r="B43" s="466"/>
      <c r="C43" s="466"/>
      <c r="D43" s="47" t="s">
        <v>43</v>
      </c>
      <c r="E43" s="279" t="s">
        <v>387</v>
      </c>
      <c r="F43" s="56"/>
      <c r="G43" s="39">
        <v>4996680</v>
      </c>
      <c r="I43" s="153"/>
    </row>
    <row r="44" spans="1:9" s="11" customFormat="1" ht="15" customHeight="1" x14ac:dyDescent="0.2">
      <c r="A44" s="453"/>
      <c r="B44" s="466"/>
      <c r="C44" s="466"/>
      <c r="D44" s="47"/>
      <c r="E44" s="45"/>
      <c r="F44" s="56"/>
      <c r="G44" s="318"/>
      <c r="I44" s="153"/>
    </row>
    <row r="45" spans="1:9" ht="15" customHeight="1" x14ac:dyDescent="0.2">
      <c r="A45" s="452"/>
      <c r="B45" s="455" t="s">
        <v>43</v>
      </c>
      <c r="C45" s="456" t="s">
        <v>6</v>
      </c>
      <c r="D45" s="456"/>
      <c r="E45" s="456"/>
      <c r="F45" s="48" t="s">
        <v>403</v>
      </c>
      <c r="G45" s="40">
        <f>SUM(G46:G47)</f>
        <v>750000</v>
      </c>
    </row>
    <row r="46" spans="1:9" ht="15" customHeight="1" x14ac:dyDescent="0.2">
      <c r="A46" s="453"/>
      <c r="B46" s="455"/>
      <c r="C46" s="7" t="s">
        <v>42</v>
      </c>
      <c r="D46" s="457" t="s">
        <v>395</v>
      </c>
      <c r="E46" s="458"/>
      <c r="F46" s="7"/>
      <c r="G46" s="25">
        <v>600000</v>
      </c>
    </row>
    <row r="47" spans="1:9" ht="15" customHeight="1" x14ac:dyDescent="0.2">
      <c r="A47" s="453"/>
      <c r="B47" s="278"/>
      <c r="C47" s="7" t="s">
        <v>43</v>
      </c>
      <c r="D47" s="457" t="s">
        <v>397</v>
      </c>
      <c r="E47" s="458"/>
      <c r="F47" s="7"/>
      <c r="G47" s="323">
        <v>150000</v>
      </c>
    </row>
    <row r="48" spans="1:9" s="11" customFormat="1" ht="15" customHeight="1" x14ac:dyDescent="0.2">
      <c r="A48" s="453"/>
      <c r="B48" s="14" t="s">
        <v>44</v>
      </c>
      <c r="C48" s="459" t="s">
        <v>31</v>
      </c>
      <c r="D48" s="460"/>
      <c r="E48" s="461"/>
      <c r="F48" s="48"/>
      <c r="G48" s="40">
        <v>0</v>
      </c>
      <c r="I48" s="153"/>
    </row>
    <row r="49" spans="1:9" s="11" customFormat="1" ht="15" customHeight="1" x14ac:dyDescent="0.2">
      <c r="A49" s="453"/>
      <c r="B49" s="280"/>
      <c r="C49" s="319"/>
      <c r="D49" s="320"/>
      <c r="E49" s="321"/>
      <c r="F49" s="322"/>
      <c r="G49" s="324"/>
      <c r="I49" s="153"/>
    </row>
    <row r="50" spans="1:9" s="11" customFormat="1" ht="15" customHeight="1" x14ac:dyDescent="0.2">
      <c r="A50" s="453"/>
      <c r="B50" s="278">
        <v>4</v>
      </c>
      <c r="C50" s="459" t="s">
        <v>396</v>
      </c>
      <c r="D50" s="460"/>
      <c r="E50" s="461"/>
      <c r="F50" s="48" t="s">
        <v>405</v>
      </c>
      <c r="G50" s="40">
        <f>(G38+G45)*0.27</f>
        <v>337500</v>
      </c>
      <c r="I50" s="153"/>
    </row>
    <row r="51" spans="1:9" ht="18" customHeight="1" thickBot="1" x14ac:dyDescent="0.25">
      <c r="A51" s="454"/>
      <c r="B51" s="462" t="s">
        <v>37</v>
      </c>
      <c r="C51" s="462"/>
      <c r="D51" s="462"/>
      <c r="E51" s="462"/>
      <c r="F51" s="60"/>
      <c r="G51" s="41">
        <f>G37+G45+G48+G50</f>
        <v>36154334</v>
      </c>
    </row>
    <row r="52" spans="1:9" ht="26.25" customHeight="1" x14ac:dyDescent="0.2">
      <c r="A52" s="238" t="s">
        <v>44</v>
      </c>
      <c r="B52" s="261" t="s">
        <v>355</v>
      </c>
      <c r="C52" s="262"/>
      <c r="D52" s="262"/>
      <c r="E52" s="262"/>
      <c r="F52" s="262"/>
      <c r="G52" s="263"/>
    </row>
    <row r="53" spans="1:9" ht="15" customHeight="1" x14ac:dyDescent="0.2">
      <c r="A53" s="238"/>
      <c r="B53" s="264" t="s">
        <v>42</v>
      </c>
      <c r="C53" s="459" t="s">
        <v>48</v>
      </c>
      <c r="D53" s="460"/>
      <c r="E53" s="461"/>
      <c r="F53" s="55" t="s">
        <v>71</v>
      </c>
      <c r="G53" s="37">
        <f>SUM(G54:G54)</f>
        <v>0</v>
      </c>
    </row>
    <row r="54" spans="1:9" s="11" customFormat="1" ht="15" customHeight="1" x14ac:dyDescent="0.2">
      <c r="A54" s="238"/>
      <c r="B54" s="265"/>
      <c r="C54" s="38" t="s">
        <v>42</v>
      </c>
      <c r="D54" s="467" t="s">
        <v>60</v>
      </c>
      <c r="E54" s="468"/>
      <c r="F54" s="56"/>
      <c r="G54" s="43">
        <v>0</v>
      </c>
      <c r="I54" s="153"/>
    </row>
    <row r="55" spans="1:9" ht="18" customHeight="1" thickBot="1" x14ac:dyDescent="0.25">
      <c r="A55" s="238"/>
      <c r="B55" s="470" t="s">
        <v>24</v>
      </c>
      <c r="C55" s="470"/>
      <c r="D55" s="470"/>
      <c r="E55" s="470"/>
      <c r="F55" s="49"/>
      <c r="G55" s="275">
        <f>G53</f>
        <v>0</v>
      </c>
    </row>
    <row r="56" spans="1:9" s="270" customFormat="1" ht="15" customHeight="1" thickBot="1" x14ac:dyDescent="0.3">
      <c r="A56" s="266"/>
      <c r="B56" s="267"/>
      <c r="C56" s="272"/>
      <c r="D56" s="273"/>
      <c r="E56" s="274"/>
      <c r="F56" s="268"/>
      <c r="G56" s="269"/>
      <c r="I56" s="271"/>
    </row>
    <row r="57" spans="1:9" ht="21" customHeight="1" thickBot="1" x14ac:dyDescent="0.25">
      <c r="A57" s="64"/>
      <c r="B57" s="469" t="s">
        <v>354</v>
      </c>
      <c r="C57" s="469"/>
      <c r="D57" s="469"/>
      <c r="E57" s="469"/>
      <c r="F57" s="52"/>
      <c r="G57" s="44">
        <f>G35+G51+G55</f>
        <v>54950334</v>
      </c>
    </row>
    <row r="63" spans="1:9" ht="21" customHeight="1" x14ac:dyDescent="0.2">
      <c r="A63" s="3"/>
    </row>
    <row r="64" spans="1:9" ht="15" customHeight="1" x14ac:dyDescent="0.2">
      <c r="A64" s="3"/>
    </row>
  </sheetData>
  <mergeCells count="49">
    <mergeCell ref="A5:E5"/>
    <mergeCell ref="D13:E13"/>
    <mergeCell ref="C20:C21"/>
    <mergeCell ref="D20:E20"/>
    <mergeCell ref="A1:G1"/>
    <mergeCell ref="A2:G2"/>
    <mergeCell ref="A6:A32"/>
    <mergeCell ref="B6:G6"/>
    <mergeCell ref="B7:B9"/>
    <mergeCell ref="C7:E7"/>
    <mergeCell ref="D8:E8"/>
    <mergeCell ref="C10:E10"/>
    <mergeCell ref="D11:E11"/>
    <mergeCell ref="D26:E26"/>
    <mergeCell ref="D9:E9"/>
    <mergeCell ref="B10:B21"/>
    <mergeCell ref="C15:C16"/>
    <mergeCell ref="D15:E15"/>
    <mergeCell ref="C13:C14"/>
    <mergeCell ref="C24:C25"/>
    <mergeCell ref="A36:A44"/>
    <mergeCell ref="B36:G36"/>
    <mergeCell ref="B37:B44"/>
    <mergeCell ref="C37:E37"/>
    <mergeCell ref="D38:E38"/>
    <mergeCell ref="C41:C44"/>
    <mergeCell ref="D41:E41"/>
    <mergeCell ref="A33:A35"/>
    <mergeCell ref="C33:E33"/>
    <mergeCell ref="B35:E35"/>
    <mergeCell ref="B22:B32"/>
    <mergeCell ref="C22:E22"/>
    <mergeCell ref="D23:E23"/>
    <mergeCell ref="C26:C30"/>
    <mergeCell ref="D31:E31"/>
    <mergeCell ref="D32:E32"/>
    <mergeCell ref="B57:E57"/>
    <mergeCell ref="C53:E53"/>
    <mergeCell ref="D54:E54"/>
    <mergeCell ref="B55:E55"/>
    <mergeCell ref="C34:E34"/>
    <mergeCell ref="A45:A51"/>
    <mergeCell ref="B45:B46"/>
    <mergeCell ref="C45:E45"/>
    <mergeCell ref="D46:E46"/>
    <mergeCell ref="C48:E48"/>
    <mergeCell ref="B51:E51"/>
    <mergeCell ref="C50:E50"/>
    <mergeCell ref="D47:E47"/>
  </mergeCells>
  <phoneticPr fontId="7" type="noConversion"/>
  <pageMargins left="0.15748031496062992" right="0.19685039370078741" top="0.43307086614173229" bottom="0.39370078740157483" header="0.23622047244094491" footer="0.19685039370078741"/>
  <pageSetup paperSize="9" orientation="portrait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O27" sqref="O27"/>
    </sheetView>
  </sheetViews>
  <sheetFormatPr defaultRowHeight="12.75" x14ac:dyDescent="0.2"/>
  <cols>
    <col min="1" max="1" width="5.85546875" style="199" customWidth="1"/>
    <col min="2" max="2" width="30.85546875" style="190" customWidth="1"/>
    <col min="3" max="3" width="14.5703125" style="190" customWidth="1"/>
    <col min="4" max="9" width="11" style="190" customWidth="1"/>
    <col min="10" max="10" width="11.85546875" style="190" customWidth="1"/>
    <col min="11" max="256" width="9.140625" style="190"/>
    <col min="257" max="257" width="5.85546875" style="190" customWidth="1"/>
    <col min="258" max="258" width="30.85546875" style="190" customWidth="1"/>
    <col min="259" max="259" width="14.5703125" style="190" customWidth="1"/>
    <col min="260" max="265" width="11" style="190" customWidth="1"/>
    <col min="266" max="266" width="11.85546875" style="190" customWidth="1"/>
    <col min="267" max="512" width="9.140625" style="190"/>
    <col min="513" max="513" width="5.85546875" style="190" customWidth="1"/>
    <col min="514" max="514" width="30.85546875" style="190" customWidth="1"/>
    <col min="515" max="515" width="14.5703125" style="190" customWidth="1"/>
    <col min="516" max="521" width="11" style="190" customWidth="1"/>
    <col min="522" max="522" width="11.85546875" style="190" customWidth="1"/>
    <col min="523" max="768" width="9.140625" style="190"/>
    <col min="769" max="769" width="5.85546875" style="190" customWidth="1"/>
    <col min="770" max="770" width="30.85546875" style="190" customWidth="1"/>
    <col min="771" max="771" width="14.5703125" style="190" customWidth="1"/>
    <col min="772" max="777" width="11" style="190" customWidth="1"/>
    <col min="778" max="778" width="11.85546875" style="190" customWidth="1"/>
    <col min="779" max="1024" width="9.140625" style="190"/>
    <col min="1025" max="1025" width="5.85546875" style="190" customWidth="1"/>
    <col min="1026" max="1026" width="30.85546875" style="190" customWidth="1"/>
    <col min="1027" max="1027" width="14.5703125" style="190" customWidth="1"/>
    <col min="1028" max="1033" width="11" style="190" customWidth="1"/>
    <col min="1034" max="1034" width="11.85546875" style="190" customWidth="1"/>
    <col min="1035" max="1280" width="9.140625" style="190"/>
    <col min="1281" max="1281" width="5.85546875" style="190" customWidth="1"/>
    <col min="1282" max="1282" width="30.85546875" style="190" customWidth="1"/>
    <col min="1283" max="1283" width="14.5703125" style="190" customWidth="1"/>
    <col min="1284" max="1289" width="11" style="190" customWidth="1"/>
    <col min="1290" max="1290" width="11.85546875" style="190" customWidth="1"/>
    <col min="1291" max="1536" width="9.140625" style="190"/>
    <col min="1537" max="1537" width="5.85546875" style="190" customWidth="1"/>
    <col min="1538" max="1538" width="30.85546875" style="190" customWidth="1"/>
    <col min="1539" max="1539" width="14.5703125" style="190" customWidth="1"/>
    <col min="1540" max="1545" width="11" style="190" customWidth="1"/>
    <col min="1546" max="1546" width="11.85546875" style="190" customWidth="1"/>
    <col min="1547" max="1792" width="9.140625" style="190"/>
    <col min="1793" max="1793" width="5.85546875" style="190" customWidth="1"/>
    <col min="1794" max="1794" width="30.85546875" style="190" customWidth="1"/>
    <col min="1795" max="1795" width="14.5703125" style="190" customWidth="1"/>
    <col min="1796" max="1801" width="11" style="190" customWidth="1"/>
    <col min="1802" max="1802" width="11.85546875" style="190" customWidth="1"/>
    <col min="1803" max="2048" width="9.140625" style="190"/>
    <col min="2049" max="2049" width="5.85546875" style="190" customWidth="1"/>
    <col min="2050" max="2050" width="30.85546875" style="190" customWidth="1"/>
    <col min="2051" max="2051" width="14.5703125" style="190" customWidth="1"/>
    <col min="2052" max="2057" width="11" style="190" customWidth="1"/>
    <col min="2058" max="2058" width="11.85546875" style="190" customWidth="1"/>
    <col min="2059" max="2304" width="9.140625" style="190"/>
    <col min="2305" max="2305" width="5.85546875" style="190" customWidth="1"/>
    <col min="2306" max="2306" width="30.85546875" style="190" customWidth="1"/>
    <col min="2307" max="2307" width="14.5703125" style="190" customWidth="1"/>
    <col min="2308" max="2313" width="11" style="190" customWidth="1"/>
    <col min="2314" max="2314" width="11.85546875" style="190" customWidth="1"/>
    <col min="2315" max="2560" width="9.140625" style="190"/>
    <col min="2561" max="2561" width="5.85546875" style="190" customWidth="1"/>
    <col min="2562" max="2562" width="30.85546875" style="190" customWidth="1"/>
    <col min="2563" max="2563" width="14.5703125" style="190" customWidth="1"/>
    <col min="2564" max="2569" width="11" style="190" customWidth="1"/>
    <col min="2570" max="2570" width="11.85546875" style="190" customWidth="1"/>
    <col min="2571" max="2816" width="9.140625" style="190"/>
    <col min="2817" max="2817" width="5.85546875" style="190" customWidth="1"/>
    <col min="2818" max="2818" width="30.85546875" style="190" customWidth="1"/>
    <col min="2819" max="2819" width="14.5703125" style="190" customWidth="1"/>
    <col min="2820" max="2825" width="11" style="190" customWidth="1"/>
    <col min="2826" max="2826" width="11.85546875" style="190" customWidth="1"/>
    <col min="2827" max="3072" width="9.140625" style="190"/>
    <col min="3073" max="3073" width="5.85546875" style="190" customWidth="1"/>
    <col min="3074" max="3074" width="30.85546875" style="190" customWidth="1"/>
    <col min="3075" max="3075" width="14.5703125" style="190" customWidth="1"/>
    <col min="3076" max="3081" width="11" style="190" customWidth="1"/>
    <col min="3082" max="3082" width="11.85546875" style="190" customWidth="1"/>
    <col min="3083" max="3328" width="9.140625" style="190"/>
    <col min="3329" max="3329" width="5.85546875" style="190" customWidth="1"/>
    <col min="3330" max="3330" width="30.85546875" style="190" customWidth="1"/>
    <col min="3331" max="3331" width="14.5703125" style="190" customWidth="1"/>
    <col min="3332" max="3337" width="11" style="190" customWidth="1"/>
    <col min="3338" max="3338" width="11.85546875" style="190" customWidth="1"/>
    <col min="3339" max="3584" width="9.140625" style="190"/>
    <col min="3585" max="3585" width="5.85546875" style="190" customWidth="1"/>
    <col min="3586" max="3586" width="30.85546875" style="190" customWidth="1"/>
    <col min="3587" max="3587" width="14.5703125" style="190" customWidth="1"/>
    <col min="3588" max="3593" width="11" style="190" customWidth="1"/>
    <col min="3594" max="3594" width="11.85546875" style="190" customWidth="1"/>
    <col min="3595" max="3840" width="9.140625" style="190"/>
    <col min="3841" max="3841" width="5.85546875" style="190" customWidth="1"/>
    <col min="3842" max="3842" width="30.85546875" style="190" customWidth="1"/>
    <col min="3843" max="3843" width="14.5703125" style="190" customWidth="1"/>
    <col min="3844" max="3849" width="11" style="190" customWidth="1"/>
    <col min="3850" max="3850" width="11.85546875" style="190" customWidth="1"/>
    <col min="3851" max="4096" width="9.140625" style="190"/>
    <col min="4097" max="4097" width="5.85546875" style="190" customWidth="1"/>
    <col min="4098" max="4098" width="30.85546875" style="190" customWidth="1"/>
    <col min="4099" max="4099" width="14.5703125" style="190" customWidth="1"/>
    <col min="4100" max="4105" width="11" style="190" customWidth="1"/>
    <col min="4106" max="4106" width="11.85546875" style="190" customWidth="1"/>
    <col min="4107" max="4352" width="9.140625" style="190"/>
    <col min="4353" max="4353" width="5.85546875" style="190" customWidth="1"/>
    <col min="4354" max="4354" width="30.85546875" style="190" customWidth="1"/>
    <col min="4355" max="4355" width="14.5703125" style="190" customWidth="1"/>
    <col min="4356" max="4361" width="11" style="190" customWidth="1"/>
    <col min="4362" max="4362" width="11.85546875" style="190" customWidth="1"/>
    <col min="4363" max="4608" width="9.140625" style="190"/>
    <col min="4609" max="4609" width="5.85546875" style="190" customWidth="1"/>
    <col min="4610" max="4610" width="30.85546875" style="190" customWidth="1"/>
    <col min="4611" max="4611" width="14.5703125" style="190" customWidth="1"/>
    <col min="4612" max="4617" width="11" style="190" customWidth="1"/>
    <col min="4618" max="4618" width="11.85546875" style="190" customWidth="1"/>
    <col min="4619" max="4864" width="9.140625" style="190"/>
    <col min="4865" max="4865" width="5.85546875" style="190" customWidth="1"/>
    <col min="4866" max="4866" width="30.85546875" style="190" customWidth="1"/>
    <col min="4867" max="4867" width="14.5703125" style="190" customWidth="1"/>
    <col min="4868" max="4873" width="11" style="190" customWidth="1"/>
    <col min="4874" max="4874" width="11.85546875" style="190" customWidth="1"/>
    <col min="4875" max="5120" width="9.140625" style="190"/>
    <col min="5121" max="5121" width="5.85546875" style="190" customWidth="1"/>
    <col min="5122" max="5122" width="30.85546875" style="190" customWidth="1"/>
    <col min="5123" max="5123" width="14.5703125" style="190" customWidth="1"/>
    <col min="5124" max="5129" width="11" style="190" customWidth="1"/>
    <col min="5130" max="5130" width="11.85546875" style="190" customWidth="1"/>
    <col min="5131" max="5376" width="9.140625" style="190"/>
    <col min="5377" max="5377" width="5.85546875" style="190" customWidth="1"/>
    <col min="5378" max="5378" width="30.85546875" style="190" customWidth="1"/>
    <col min="5379" max="5379" width="14.5703125" style="190" customWidth="1"/>
    <col min="5380" max="5385" width="11" style="190" customWidth="1"/>
    <col min="5386" max="5386" width="11.85546875" style="190" customWidth="1"/>
    <col min="5387" max="5632" width="9.140625" style="190"/>
    <col min="5633" max="5633" width="5.85546875" style="190" customWidth="1"/>
    <col min="5634" max="5634" width="30.85546875" style="190" customWidth="1"/>
    <col min="5635" max="5635" width="14.5703125" style="190" customWidth="1"/>
    <col min="5636" max="5641" width="11" style="190" customWidth="1"/>
    <col min="5642" max="5642" width="11.85546875" style="190" customWidth="1"/>
    <col min="5643" max="5888" width="9.140625" style="190"/>
    <col min="5889" max="5889" width="5.85546875" style="190" customWidth="1"/>
    <col min="5890" max="5890" width="30.85546875" style="190" customWidth="1"/>
    <col min="5891" max="5891" width="14.5703125" style="190" customWidth="1"/>
    <col min="5892" max="5897" width="11" style="190" customWidth="1"/>
    <col min="5898" max="5898" width="11.85546875" style="190" customWidth="1"/>
    <col min="5899" max="6144" width="9.140625" style="190"/>
    <col min="6145" max="6145" width="5.85546875" style="190" customWidth="1"/>
    <col min="6146" max="6146" width="30.85546875" style="190" customWidth="1"/>
    <col min="6147" max="6147" width="14.5703125" style="190" customWidth="1"/>
    <col min="6148" max="6153" width="11" style="190" customWidth="1"/>
    <col min="6154" max="6154" width="11.85546875" style="190" customWidth="1"/>
    <col min="6155" max="6400" width="9.140625" style="190"/>
    <col min="6401" max="6401" width="5.85546875" style="190" customWidth="1"/>
    <col min="6402" max="6402" width="30.85546875" style="190" customWidth="1"/>
    <col min="6403" max="6403" width="14.5703125" style="190" customWidth="1"/>
    <col min="6404" max="6409" width="11" style="190" customWidth="1"/>
    <col min="6410" max="6410" width="11.85546875" style="190" customWidth="1"/>
    <col min="6411" max="6656" width="9.140625" style="190"/>
    <col min="6657" max="6657" width="5.85546875" style="190" customWidth="1"/>
    <col min="6658" max="6658" width="30.85546875" style="190" customWidth="1"/>
    <col min="6659" max="6659" width="14.5703125" style="190" customWidth="1"/>
    <col min="6660" max="6665" width="11" style="190" customWidth="1"/>
    <col min="6666" max="6666" width="11.85546875" style="190" customWidth="1"/>
    <col min="6667" max="6912" width="9.140625" style="190"/>
    <col min="6913" max="6913" width="5.85546875" style="190" customWidth="1"/>
    <col min="6914" max="6914" width="30.85546875" style="190" customWidth="1"/>
    <col min="6915" max="6915" width="14.5703125" style="190" customWidth="1"/>
    <col min="6916" max="6921" width="11" style="190" customWidth="1"/>
    <col min="6922" max="6922" width="11.85546875" style="190" customWidth="1"/>
    <col min="6923" max="7168" width="9.140625" style="190"/>
    <col min="7169" max="7169" width="5.85546875" style="190" customWidth="1"/>
    <col min="7170" max="7170" width="30.85546875" style="190" customWidth="1"/>
    <col min="7171" max="7171" width="14.5703125" style="190" customWidth="1"/>
    <col min="7172" max="7177" width="11" style="190" customWidth="1"/>
    <col min="7178" max="7178" width="11.85546875" style="190" customWidth="1"/>
    <col min="7179" max="7424" width="9.140625" style="190"/>
    <col min="7425" max="7425" width="5.85546875" style="190" customWidth="1"/>
    <col min="7426" max="7426" width="30.85546875" style="190" customWidth="1"/>
    <col min="7427" max="7427" width="14.5703125" style="190" customWidth="1"/>
    <col min="7428" max="7433" width="11" style="190" customWidth="1"/>
    <col min="7434" max="7434" width="11.85546875" style="190" customWidth="1"/>
    <col min="7435" max="7680" width="9.140625" style="190"/>
    <col min="7681" max="7681" width="5.85546875" style="190" customWidth="1"/>
    <col min="7682" max="7682" width="30.85546875" style="190" customWidth="1"/>
    <col min="7683" max="7683" width="14.5703125" style="190" customWidth="1"/>
    <col min="7684" max="7689" width="11" style="190" customWidth="1"/>
    <col min="7690" max="7690" width="11.85546875" style="190" customWidth="1"/>
    <col min="7691" max="7936" width="9.140625" style="190"/>
    <col min="7937" max="7937" width="5.85546875" style="190" customWidth="1"/>
    <col min="7938" max="7938" width="30.85546875" style="190" customWidth="1"/>
    <col min="7939" max="7939" width="14.5703125" style="190" customWidth="1"/>
    <col min="7940" max="7945" width="11" style="190" customWidth="1"/>
    <col min="7946" max="7946" width="11.85546875" style="190" customWidth="1"/>
    <col min="7947" max="8192" width="9.140625" style="190"/>
    <col min="8193" max="8193" width="5.85546875" style="190" customWidth="1"/>
    <col min="8194" max="8194" width="30.85546875" style="190" customWidth="1"/>
    <col min="8195" max="8195" width="14.5703125" style="190" customWidth="1"/>
    <col min="8196" max="8201" width="11" style="190" customWidth="1"/>
    <col min="8202" max="8202" width="11.85546875" style="190" customWidth="1"/>
    <col min="8203" max="8448" width="9.140625" style="190"/>
    <col min="8449" max="8449" width="5.85546875" style="190" customWidth="1"/>
    <col min="8450" max="8450" width="30.85546875" style="190" customWidth="1"/>
    <col min="8451" max="8451" width="14.5703125" style="190" customWidth="1"/>
    <col min="8452" max="8457" width="11" style="190" customWidth="1"/>
    <col min="8458" max="8458" width="11.85546875" style="190" customWidth="1"/>
    <col min="8459" max="8704" width="9.140625" style="190"/>
    <col min="8705" max="8705" width="5.85546875" style="190" customWidth="1"/>
    <col min="8706" max="8706" width="30.85546875" style="190" customWidth="1"/>
    <col min="8707" max="8707" width="14.5703125" style="190" customWidth="1"/>
    <col min="8708" max="8713" width="11" style="190" customWidth="1"/>
    <col min="8714" max="8714" width="11.85546875" style="190" customWidth="1"/>
    <col min="8715" max="8960" width="9.140625" style="190"/>
    <col min="8961" max="8961" width="5.85546875" style="190" customWidth="1"/>
    <col min="8962" max="8962" width="30.85546875" style="190" customWidth="1"/>
    <col min="8963" max="8963" width="14.5703125" style="190" customWidth="1"/>
    <col min="8964" max="8969" width="11" style="190" customWidth="1"/>
    <col min="8970" max="8970" width="11.85546875" style="190" customWidth="1"/>
    <col min="8971" max="9216" width="9.140625" style="190"/>
    <col min="9217" max="9217" width="5.85546875" style="190" customWidth="1"/>
    <col min="9218" max="9218" width="30.85546875" style="190" customWidth="1"/>
    <col min="9219" max="9219" width="14.5703125" style="190" customWidth="1"/>
    <col min="9220" max="9225" width="11" style="190" customWidth="1"/>
    <col min="9226" max="9226" width="11.85546875" style="190" customWidth="1"/>
    <col min="9227" max="9472" width="9.140625" style="190"/>
    <col min="9473" max="9473" width="5.85546875" style="190" customWidth="1"/>
    <col min="9474" max="9474" width="30.85546875" style="190" customWidth="1"/>
    <col min="9475" max="9475" width="14.5703125" style="190" customWidth="1"/>
    <col min="9476" max="9481" width="11" style="190" customWidth="1"/>
    <col min="9482" max="9482" width="11.85546875" style="190" customWidth="1"/>
    <col min="9483" max="9728" width="9.140625" style="190"/>
    <col min="9729" max="9729" width="5.85546875" style="190" customWidth="1"/>
    <col min="9730" max="9730" width="30.85546875" style="190" customWidth="1"/>
    <col min="9731" max="9731" width="14.5703125" style="190" customWidth="1"/>
    <col min="9732" max="9737" width="11" style="190" customWidth="1"/>
    <col min="9738" max="9738" width="11.85546875" style="190" customWidth="1"/>
    <col min="9739" max="9984" width="9.140625" style="190"/>
    <col min="9985" max="9985" width="5.85546875" style="190" customWidth="1"/>
    <col min="9986" max="9986" width="30.85546875" style="190" customWidth="1"/>
    <col min="9987" max="9987" width="14.5703125" style="190" customWidth="1"/>
    <col min="9988" max="9993" width="11" style="190" customWidth="1"/>
    <col min="9994" max="9994" width="11.85546875" style="190" customWidth="1"/>
    <col min="9995" max="10240" width="9.140625" style="190"/>
    <col min="10241" max="10241" width="5.85546875" style="190" customWidth="1"/>
    <col min="10242" max="10242" width="30.85546875" style="190" customWidth="1"/>
    <col min="10243" max="10243" width="14.5703125" style="190" customWidth="1"/>
    <col min="10244" max="10249" width="11" style="190" customWidth="1"/>
    <col min="10250" max="10250" width="11.85546875" style="190" customWidth="1"/>
    <col min="10251" max="10496" width="9.140625" style="190"/>
    <col min="10497" max="10497" width="5.85546875" style="190" customWidth="1"/>
    <col min="10498" max="10498" width="30.85546875" style="190" customWidth="1"/>
    <col min="10499" max="10499" width="14.5703125" style="190" customWidth="1"/>
    <col min="10500" max="10505" width="11" style="190" customWidth="1"/>
    <col min="10506" max="10506" width="11.85546875" style="190" customWidth="1"/>
    <col min="10507" max="10752" width="9.140625" style="190"/>
    <col min="10753" max="10753" width="5.85546875" style="190" customWidth="1"/>
    <col min="10754" max="10754" width="30.85546875" style="190" customWidth="1"/>
    <col min="10755" max="10755" width="14.5703125" style="190" customWidth="1"/>
    <col min="10756" max="10761" width="11" style="190" customWidth="1"/>
    <col min="10762" max="10762" width="11.85546875" style="190" customWidth="1"/>
    <col min="10763" max="11008" width="9.140625" style="190"/>
    <col min="11009" max="11009" width="5.85546875" style="190" customWidth="1"/>
    <col min="11010" max="11010" width="30.85546875" style="190" customWidth="1"/>
    <col min="11011" max="11011" width="14.5703125" style="190" customWidth="1"/>
    <col min="11012" max="11017" width="11" style="190" customWidth="1"/>
    <col min="11018" max="11018" width="11.85546875" style="190" customWidth="1"/>
    <col min="11019" max="11264" width="9.140625" style="190"/>
    <col min="11265" max="11265" width="5.85546875" style="190" customWidth="1"/>
    <col min="11266" max="11266" width="30.85546875" style="190" customWidth="1"/>
    <col min="11267" max="11267" width="14.5703125" style="190" customWidth="1"/>
    <col min="11268" max="11273" width="11" style="190" customWidth="1"/>
    <col min="11274" max="11274" width="11.85546875" style="190" customWidth="1"/>
    <col min="11275" max="11520" width="9.140625" style="190"/>
    <col min="11521" max="11521" width="5.85546875" style="190" customWidth="1"/>
    <col min="11522" max="11522" width="30.85546875" style="190" customWidth="1"/>
    <col min="11523" max="11523" width="14.5703125" style="190" customWidth="1"/>
    <col min="11524" max="11529" width="11" style="190" customWidth="1"/>
    <col min="11530" max="11530" width="11.85546875" style="190" customWidth="1"/>
    <col min="11531" max="11776" width="9.140625" style="190"/>
    <col min="11777" max="11777" width="5.85546875" style="190" customWidth="1"/>
    <col min="11778" max="11778" width="30.85546875" style="190" customWidth="1"/>
    <col min="11779" max="11779" width="14.5703125" style="190" customWidth="1"/>
    <col min="11780" max="11785" width="11" style="190" customWidth="1"/>
    <col min="11786" max="11786" width="11.85546875" style="190" customWidth="1"/>
    <col min="11787" max="12032" width="9.140625" style="190"/>
    <col min="12033" max="12033" width="5.85546875" style="190" customWidth="1"/>
    <col min="12034" max="12034" width="30.85546875" style="190" customWidth="1"/>
    <col min="12035" max="12035" width="14.5703125" style="190" customWidth="1"/>
    <col min="12036" max="12041" width="11" style="190" customWidth="1"/>
    <col min="12042" max="12042" width="11.85546875" style="190" customWidth="1"/>
    <col min="12043" max="12288" width="9.140625" style="190"/>
    <col min="12289" max="12289" width="5.85546875" style="190" customWidth="1"/>
    <col min="12290" max="12290" width="30.85546875" style="190" customWidth="1"/>
    <col min="12291" max="12291" width="14.5703125" style="190" customWidth="1"/>
    <col min="12292" max="12297" width="11" style="190" customWidth="1"/>
    <col min="12298" max="12298" width="11.85546875" style="190" customWidth="1"/>
    <col min="12299" max="12544" width="9.140625" style="190"/>
    <col min="12545" max="12545" width="5.85546875" style="190" customWidth="1"/>
    <col min="12546" max="12546" width="30.85546875" style="190" customWidth="1"/>
    <col min="12547" max="12547" width="14.5703125" style="190" customWidth="1"/>
    <col min="12548" max="12553" width="11" style="190" customWidth="1"/>
    <col min="12554" max="12554" width="11.85546875" style="190" customWidth="1"/>
    <col min="12555" max="12800" width="9.140625" style="190"/>
    <col min="12801" max="12801" width="5.85546875" style="190" customWidth="1"/>
    <col min="12802" max="12802" width="30.85546875" style="190" customWidth="1"/>
    <col min="12803" max="12803" width="14.5703125" style="190" customWidth="1"/>
    <col min="12804" max="12809" width="11" style="190" customWidth="1"/>
    <col min="12810" max="12810" width="11.85546875" style="190" customWidth="1"/>
    <col min="12811" max="13056" width="9.140625" style="190"/>
    <col min="13057" max="13057" width="5.85546875" style="190" customWidth="1"/>
    <col min="13058" max="13058" width="30.85546875" style="190" customWidth="1"/>
    <col min="13059" max="13059" width="14.5703125" style="190" customWidth="1"/>
    <col min="13060" max="13065" width="11" style="190" customWidth="1"/>
    <col min="13066" max="13066" width="11.85546875" style="190" customWidth="1"/>
    <col min="13067" max="13312" width="9.140625" style="190"/>
    <col min="13313" max="13313" width="5.85546875" style="190" customWidth="1"/>
    <col min="13314" max="13314" width="30.85546875" style="190" customWidth="1"/>
    <col min="13315" max="13315" width="14.5703125" style="190" customWidth="1"/>
    <col min="13316" max="13321" width="11" style="190" customWidth="1"/>
    <col min="13322" max="13322" width="11.85546875" style="190" customWidth="1"/>
    <col min="13323" max="13568" width="9.140625" style="190"/>
    <col min="13569" max="13569" width="5.85546875" style="190" customWidth="1"/>
    <col min="13570" max="13570" width="30.85546875" style="190" customWidth="1"/>
    <col min="13571" max="13571" width="14.5703125" style="190" customWidth="1"/>
    <col min="13572" max="13577" width="11" style="190" customWidth="1"/>
    <col min="13578" max="13578" width="11.85546875" style="190" customWidth="1"/>
    <col min="13579" max="13824" width="9.140625" style="190"/>
    <col min="13825" max="13825" width="5.85546875" style="190" customWidth="1"/>
    <col min="13826" max="13826" width="30.85546875" style="190" customWidth="1"/>
    <col min="13827" max="13827" width="14.5703125" style="190" customWidth="1"/>
    <col min="13828" max="13833" width="11" style="190" customWidth="1"/>
    <col min="13834" max="13834" width="11.85546875" style="190" customWidth="1"/>
    <col min="13835" max="14080" width="9.140625" style="190"/>
    <col min="14081" max="14081" width="5.85546875" style="190" customWidth="1"/>
    <col min="14082" max="14082" width="30.85546875" style="190" customWidth="1"/>
    <col min="14083" max="14083" width="14.5703125" style="190" customWidth="1"/>
    <col min="14084" max="14089" width="11" style="190" customWidth="1"/>
    <col min="14090" max="14090" width="11.85546875" style="190" customWidth="1"/>
    <col min="14091" max="14336" width="9.140625" style="190"/>
    <col min="14337" max="14337" width="5.85546875" style="190" customWidth="1"/>
    <col min="14338" max="14338" width="30.85546875" style="190" customWidth="1"/>
    <col min="14339" max="14339" width="14.5703125" style="190" customWidth="1"/>
    <col min="14340" max="14345" width="11" style="190" customWidth="1"/>
    <col min="14346" max="14346" width="11.85546875" style="190" customWidth="1"/>
    <col min="14347" max="14592" width="9.140625" style="190"/>
    <col min="14593" max="14593" width="5.85546875" style="190" customWidth="1"/>
    <col min="14594" max="14594" width="30.85546875" style="190" customWidth="1"/>
    <col min="14595" max="14595" width="14.5703125" style="190" customWidth="1"/>
    <col min="14596" max="14601" width="11" style="190" customWidth="1"/>
    <col min="14602" max="14602" width="11.85546875" style="190" customWidth="1"/>
    <col min="14603" max="14848" width="9.140625" style="190"/>
    <col min="14849" max="14849" width="5.85546875" style="190" customWidth="1"/>
    <col min="14850" max="14850" width="30.85546875" style="190" customWidth="1"/>
    <col min="14851" max="14851" width="14.5703125" style="190" customWidth="1"/>
    <col min="14852" max="14857" width="11" style="190" customWidth="1"/>
    <col min="14858" max="14858" width="11.85546875" style="190" customWidth="1"/>
    <col min="14859" max="15104" width="9.140625" style="190"/>
    <col min="15105" max="15105" width="5.85546875" style="190" customWidth="1"/>
    <col min="15106" max="15106" width="30.85546875" style="190" customWidth="1"/>
    <col min="15107" max="15107" width="14.5703125" style="190" customWidth="1"/>
    <col min="15108" max="15113" width="11" style="190" customWidth="1"/>
    <col min="15114" max="15114" width="11.85546875" style="190" customWidth="1"/>
    <col min="15115" max="15360" width="9.140625" style="190"/>
    <col min="15361" max="15361" width="5.85546875" style="190" customWidth="1"/>
    <col min="15362" max="15362" width="30.85546875" style="190" customWidth="1"/>
    <col min="15363" max="15363" width="14.5703125" style="190" customWidth="1"/>
    <col min="15364" max="15369" width="11" style="190" customWidth="1"/>
    <col min="15370" max="15370" width="11.85546875" style="190" customWidth="1"/>
    <col min="15371" max="15616" width="9.140625" style="190"/>
    <col min="15617" max="15617" width="5.85546875" style="190" customWidth="1"/>
    <col min="15618" max="15618" width="30.85546875" style="190" customWidth="1"/>
    <col min="15619" max="15619" width="14.5703125" style="190" customWidth="1"/>
    <col min="15620" max="15625" width="11" style="190" customWidth="1"/>
    <col min="15626" max="15626" width="11.85546875" style="190" customWidth="1"/>
    <col min="15627" max="15872" width="9.140625" style="190"/>
    <col min="15873" max="15873" width="5.85546875" style="190" customWidth="1"/>
    <col min="15874" max="15874" width="30.85546875" style="190" customWidth="1"/>
    <col min="15875" max="15875" width="14.5703125" style="190" customWidth="1"/>
    <col min="15876" max="15881" width="11" style="190" customWidth="1"/>
    <col min="15882" max="15882" width="11.85546875" style="190" customWidth="1"/>
    <col min="15883" max="16128" width="9.140625" style="190"/>
    <col min="16129" max="16129" width="5.85546875" style="190" customWidth="1"/>
    <col min="16130" max="16130" width="30.85546875" style="190" customWidth="1"/>
    <col min="16131" max="16131" width="14.5703125" style="190" customWidth="1"/>
    <col min="16132" max="16137" width="11" style="190" customWidth="1"/>
    <col min="16138" max="16138" width="11.85546875" style="190" customWidth="1"/>
    <col min="16139" max="16384" width="9.140625" style="190"/>
  </cols>
  <sheetData>
    <row r="1" spans="1:10" ht="14.25" thickBot="1" x14ac:dyDescent="0.25">
      <c r="J1" s="91"/>
    </row>
    <row r="2" spans="1:10" s="203" customFormat="1" ht="14.25" x14ac:dyDescent="0.2">
      <c r="A2" s="487" t="s">
        <v>95</v>
      </c>
      <c r="B2" s="489" t="s">
        <v>276</v>
      </c>
      <c r="C2" s="489" t="s">
        <v>277</v>
      </c>
      <c r="D2" s="489" t="s">
        <v>278</v>
      </c>
      <c r="E2" s="489" t="s">
        <v>410</v>
      </c>
      <c r="F2" s="200" t="s">
        <v>279</v>
      </c>
      <c r="G2" s="201"/>
      <c r="H2" s="201"/>
      <c r="I2" s="202"/>
      <c r="J2" s="485" t="s">
        <v>280</v>
      </c>
    </row>
    <row r="3" spans="1:10" s="207" customFormat="1" ht="24.75" thickBot="1" x14ac:dyDescent="0.25">
      <c r="A3" s="488"/>
      <c r="B3" s="490"/>
      <c r="C3" s="490"/>
      <c r="D3" s="491"/>
      <c r="E3" s="491"/>
      <c r="F3" s="204" t="s">
        <v>291</v>
      </c>
      <c r="G3" s="205" t="s">
        <v>292</v>
      </c>
      <c r="H3" s="205" t="s">
        <v>411</v>
      </c>
      <c r="I3" s="206" t="s">
        <v>412</v>
      </c>
      <c r="J3" s="486"/>
    </row>
    <row r="4" spans="1:10" s="212" customFormat="1" ht="11.25" thickBot="1" x14ac:dyDescent="0.25">
      <c r="A4" s="208">
        <v>1</v>
      </c>
      <c r="B4" s="209">
        <v>2</v>
      </c>
      <c r="C4" s="210">
        <v>3</v>
      </c>
      <c r="D4" s="210">
        <v>4</v>
      </c>
      <c r="E4" s="210">
        <v>5</v>
      </c>
      <c r="F4" s="210">
        <v>6</v>
      </c>
      <c r="G4" s="210">
        <v>7</v>
      </c>
      <c r="H4" s="210">
        <v>8</v>
      </c>
      <c r="I4" s="210">
        <v>9</v>
      </c>
      <c r="J4" s="211" t="s">
        <v>281</v>
      </c>
    </row>
    <row r="5" spans="1:10" ht="21" x14ac:dyDescent="0.2">
      <c r="A5" s="213" t="s">
        <v>42</v>
      </c>
      <c r="B5" s="214" t="s">
        <v>282</v>
      </c>
      <c r="C5" s="215"/>
      <c r="D5" s="216">
        <f t="shared" ref="D5:I5" si="0">SUM(D6:D7)</f>
        <v>0</v>
      </c>
      <c r="E5" s="216">
        <f t="shared" si="0"/>
        <v>0</v>
      </c>
      <c r="F5" s="216">
        <f t="shared" si="0"/>
        <v>0</v>
      </c>
      <c r="G5" s="216">
        <f t="shared" si="0"/>
        <v>0</v>
      </c>
      <c r="H5" s="216">
        <f t="shared" si="0"/>
        <v>0</v>
      </c>
      <c r="I5" s="217">
        <f t="shared" si="0"/>
        <v>0</v>
      </c>
      <c r="J5" s="218">
        <f t="shared" ref="J5:J18" si="1">SUM(F5:I5)</f>
        <v>0</v>
      </c>
    </row>
    <row r="6" spans="1:10" x14ac:dyDescent="0.2">
      <c r="A6" s="219" t="s">
        <v>43</v>
      </c>
      <c r="B6" s="220" t="s">
        <v>283</v>
      </c>
      <c r="C6" s="221"/>
      <c r="D6" s="222"/>
      <c r="E6" s="222"/>
      <c r="F6" s="222"/>
      <c r="G6" s="222"/>
      <c r="H6" s="222"/>
      <c r="I6" s="223"/>
      <c r="J6" s="224">
        <f t="shared" si="1"/>
        <v>0</v>
      </c>
    </row>
    <row r="7" spans="1:10" x14ac:dyDescent="0.2">
      <c r="A7" s="219" t="s">
        <v>44</v>
      </c>
      <c r="B7" s="220" t="s">
        <v>283</v>
      </c>
      <c r="C7" s="221"/>
      <c r="D7" s="222"/>
      <c r="E7" s="222"/>
      <c r="F7" s="222"/>
      <c r="G7" s="222"/>
      <c r="H7" s="222"/>
      <c r="I7" s="223"/>
      <c r="J7" s="224">
        <f t="shared" si="1"/>
        <v>0</v>
      </c>
    </row>
    <row r="8" spans="1:10" ht="21" x14ac:dyDescent="0.2">
      <c r="A8" s="219" t="s">
        <v>45</v>
      </c>
      <c r="B8" s="225" t="s">
        <v>284</v>
      </c>
      <c r="C8" s="226"/>
      <c r="D8" s="333">
        <f t="shared" ref="D8:I8" si="2">SUM(D9:D10)</f>
        <v>0</v>
      </c>
      <c r="E8" s="333">
        <f t="shared" si="2"/>
        <v>0</v>
      </c>
      <c r="F8" s="333">
        <f t="shared" si="2"/>
        <v>0</v>
      </c>
      <c r="G8" s="333">
        <f t="shared" si="2"/>
        <v>0</v>
      </c>
      <c r="H8" s="333">
        <f t="shared" si="2"/>
        <v>0</v>
      </c>
      <c r="I8" s="334">
        <f t="shared" si="2"/>
        <v>0</v>
      </c>
      <c r="J8" s="335">
        <f t="shared" si="1"/>
        <v>0</v>
      </c>
    </row>
    <row r="9" spans="1:10" x14ac:dyDescent="0.2">
      <c r="A9" s="219" t="s">
        <v>46</v>
      </c>
      <c r="B9" s="220" t="s">
        <v>285</v>
      </c>
      <c r="C9" s="221">
        <v>2020</v>
      </c>
      <c r="D9" s="336">
        <v>0</v>
      </c>
      <c r="E9" s="348">
        <v>0</v>
      </c>
      <c r="F9" s="348">
        <v>0</v>
      </c>
      <c r="G9" s="348">
        <v>0</v>
      </c>
      <c r="H9" s="348">
        <v>0</v>
      </c>
      <c r="I9" s="349">
        <v>0</v>
      </c>
      <c r="J9" s="337">
        <f t="shared" si="1"/>
        <v>0</v>
      </c>
    </row>
    <row r="10" spans="1:10" x14ac:dyDescent="0.2">
      <c r="A10" s="219" t="s">
        <v>53</v>
      </c>
      <c r="B10" s="220" t="s">
        <v>286</v>
      </c>
      <c r="C10" s="221">
        <v>2020</v>
      </c>
      <c r="D10" s="336">
        <v>0</v>
      </c>
      <c r="E10" s="336">
        <v>0</v>
      </c>
      <c r="F10" s="336">
        <v>0</v>
      </c>
      <c r="G10" s="336">
        <v>0</v>
      </c>
      <c r="H10" s="336">
        <v>0</v>
      </c>
      <c r="I10" s="338">
        <v>0</v>
      </c>
      <c r="J10" s="337">
        <f t="shared" si="1"/>
        <v>0</v>
      </c>
    </row>
    <row r="11" spans="1:10" x14ac:dyDescent="0.2">
      <c r="A11" s="219" t="s">
        <v>55</v>
      </c>
      <c r="B11" s="227" t="s">
        <v>287</v>
      </c>
      <c r="C11" s="226"/>
      <c r="D11" s="333">
        <f t="shared" ref="D11:I11" si="3">SUM(D12:D12)</f>
        <v>0</v>
      </c>
      <c r="E11" s="333">
        <f t="shared" si="3"/>
        <v>0</v>
      </c>
      <c r="F11" s="333">
        <f t="shared" si="3"/>
        <v>0</v>
      </c>
      <c r="G11" s="333">
        <f t="shared" si="3"/>
        <v>0</v>
      </c>
      <c r="H11" s="333">
        <f t="shared" si="3"/>
        <v>0</v>
      </c>
      <c r="I11" s="334">
        <f t="shared" si="3"/>
        <v>0</v>
      </c>
      <c r="J11" s="335">
        <f t="shared" si="1"/>
        <v>0</v>
      </c>
    </row>
    <row r="12" spans="1:10" ht="21" customHeight="1" x14ac:dyDescent="0.2">
      <c r="A12" s="219" t="s">
        <v>56</v>
      </c>
      <c r="B12" s="220"/>
      <c r="C12" s="221"/>
      <c r="D12" s="336"/>
      <c r="E12" s="336"/>
      <c r="F12" s="336"/>
      <c r="G12" s="336"/>
      <c r="H12" s="336"/>
      <c r="I12" s="338"/>
      <c r="J12" s="337">
        <f t="shared" si="1"/>
        <v>0</v>
      </c>
    </row>
    <row r="13" spans="1:10" ht="21" customHeight="1" x14ac:dyDescent="0.2">
      <c r="A13" s="219"/>
      <c r="B13" s="220"/>
      <c r="C13" s="221"/>
      <c r="D13" s="336"/>
      <c r="E13" s="336">
        <v>0</v>
      </c>
      <c r="F13" s="336"/>
      <c r="G13" s="336"/>
      <c r="H13" s="336"/>
      <c r="I13" s="338"/>
      <c r="J13" s="337">
        <f t="shared" si="1"/>
        <v>0</v>
      </c>
    </row>
    <row r="14" spans="1:10" x14ac:dyDescent="0.2">
      <c r="A14" s="219" t="s">
        <v>57</v>
      </c>
      <c r="B14" s="227" t="s">
        <v>290</v>
      </c>
      <c r="C14" s="226"/>
      <c r="D14" s="333">
        <f t="shared" ref="D14:I14" si="4">SUM(D15:D15)</f>
        <v>0</v>
      </c>
      <c r="E14" s="333">
        <f t="shared" si="4"/>
        <v>0</v>
      </c>
      <c r="F14" s="333">
        <f t="shared" si="4"/>
        <v>0</v>
      </c>
      <c r="G14" s="333">
        <f t="shared" si="4"/>
        <v>0</v>
      </c>
      <c r="H14" s="333">
        <f t="shared" si="4"/>
        <v>0</v>
      </c>
      <c r="I14" s="334">
        <f t="shared" si="4"/>
        <v>0</v>
      </c>
      <c r="J14" s="335">
        <f t="shared" si="1"/>
        <v>0</v>
      </c>
    </row>
    <row r="15" spans="1:10" x14ac:dyDescent="0.2">
      <c r="A15" s="219" t="s">
        <v>58</v>
      </c>
      <c r="B15" s="220"/>
      <c r="C15" s="221">
        <v>2020</v>
      </c>
      <c r="D15" s="336">
        <v>0</v>
      </c>
      <c r="E15" s="336">
        <f>E8</f>
        <v>0</v>
      </c>
      <c r="F15" s="336">
        <f t="shared" ref="F15:I15" si="5">F8</f>
        <v>0</v>
      </c>
      <c r="G15" s="336">
        <f t="shared" si="5"/>
        <v>0</v>
      </c>
      <c r="H15" s="336">
        <f t="shared" si="5"/>
        <v>0</v>
      </c>
      <c r="I15" s="336">
        <f t="shared" si="5"/>
        <v>0</v>
      </c>
      <c r="J15" s="337">
        <f t="shared" si="1"/>
        <v>0</v>
      </c>
    </row>
    <row r="16" spans="1:10" ht="21" customHeight="1" x14ac:dyDescent="0.2">
      <c r="A16" s="228" t="s">
        <v>27</v>
      </c>
      <c r="B16" s="229" t="s">
        <v>288</v>
      </c>
      <c r="C16" s="230"/>
      <c r="D16" s="339">
        <f t="shared" ref="D16:I16" si="6">SUM(D17:D18)</f>
        <v>0</v>
      </c>
      <c r="E16" s="339">
        <f t="shared" si="6"/>
        <v>0</v>
      </c>
      <c r="F16" s="339">
        <f t="shared" si="6"/>
        <v>0</v>
      </c>
      <c r="G16" s="339">
        <f t="shared" si="6"/>
        <v>0</v>
      </c>
      <c r="H16" s="339">
        <f t="shared" si="6"/>
        <v>0</v>
      </c>
      <c r="I16" s="340">
        <f t="shared" si="6"/>
        <v>0</v>
      </c>
      <c r="J16" s="335">
        <f t="shared" si="1"/>
        <v>0</v>
      </c>
    </row>
    <row r="17" spans="1:10" x14ac:dyDescent="0.2">
      <c r="A17" s="228" t="s">
        <v>28</v>
      </c>
      <c r="B17" s="220"/>
      <c r="C17" s="221"/>
      <c r="D17" s="346">
        <v>0</v>
      </c>
      <c r="E17" s="346">
        <v>0</v>
      </c>
      <c r="F17" s="346"/>
      <c r="G17" s="346"/>
      <c r="H17" s="346"/>
      <c r="I17" s="347"/>
      <c r="J17" s="345">
        <f t="shared" si="1"/>
        <v>0</v>
      </c>
    </row>
    <row r="18" spans="1:10" ht="13.5" thickBot="1" x14ac:dyDescent="0.25">
      <c r="A18" s="228" t="s">
        <v>33</v>
      </c>
      <c r="B18" s="220" t="s">
        <v>283</v>
      </c>
      <c r="C18" s="231"/>
      <c r="D18" s="341"/>
      <c r="E18" s="341"/>
      <c r="F18" s="341"/>
      <c r="G18" s="341"/>
      <c r="H18" s="341"/>
      <c r="I18" s="342"/>
      <c r="J18" s="337">
        <f t="shared" si="1"/>
        <v>0</v>
      </c>
    </row>
    <row r="19" spans="1:10" ht="13.5" thickBot="1" x14ac:dyDescent="0.25">
      <c r="A19" s="232" t="s">
        <v>29</v>
      </c>
      <c r="B19" s="233" t="s">
        <v>289</v>
      </c>
      <c r="C19" s="234"/>
      <c r="D19" s="343">
        <f>D5+D8+D11</f>
        <v>0</v>
      </c>
      <c r="E19" s="343">
        <f t="shared" ref="E19:I19" si="7">E5+E8+E11</f>
        <v>0</v>
      </c>
      <c r="F19" s="343">
        <f t="shared" si="7"/>
        <v>0</v>
      </c>
      <c r="G19" s="343">
        <f t="shared" si="7"/>
        <v>0</v>
      </c>
      <c r="H19" s="343">
        <f t="shared" si="7"/>
        <v>0</v>
      </c>
      <c r="I19" s="343">
        <f t="shared" si="7"/>
        <v>0</v>
      </c>
      <c r="J19" s="344">
        <f>J5+J8+J11</f>
        <v>0</v>
      </c>
    </row>
  </sheetData>
  <mergeCells count="6">
    <mergeCell ref="J2:J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4</vt:i4>
      </vt:variant>
    </vt:vector>
  </HeadingPairs>
  <TitlesOfParts>
    <vt:vector size="15" baseType="lpstr">
      <vt:lpstr>1. Bevételek</vt:lpstr>
      <vt:lpstr>1.1.Bevételek (KÖT, ÖNV,Áll.i)</vt:lpstr>
      <vt:lpstr>2. Kiadások</vt:lpstr>
      <vt:lpstr>2.1.Kiadások (KÖT, ÖNV, Áll.i)</vt:lpstr>
      <vt:lpstr>3.Működési mérleg</vt:lpstr>
      <vt:lpstr>4. Felhalmozási mérleg</vt:lpstr>
      <vt:lpstr>5. Pénzeszköz átadás</vt:lpstr>
      <vt:lpstr>6 .Felhalmozási k.</vt:lpstr>
      <vt:lpstr>7. Kötelezettség</vt:lpstr>
      <vt:lpstr>8. Létszám</vt:lpstr>
      <vt:lpstr>9. Adósságk.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Eszter</cp:lastModifiedBy>
  <cp:lastPrinted>2020-03-09T10:28:14Z</cp:lastPrinted>
  <dcterms:created xsi:type="dcterms:W3CDTF">2005-12-27T13:42:28Z</dcterms:created>
  <dcterms:modified xsi:type="dcterms:W3CDTF">2020-04-09T12:32:11Z</dcterms:modified>
</cp:coreProperties>
</file>