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tonari.Eszter\Desktop\Képviselő-testület\jegyzőkönyv 2021\május 7-i polgármesteri döntések\"/>
    </mc:Choice>
  </mc:AlternateContent>
  <bookViews>
    <workbookView xWindow="0" yWindow="0" windowWidth="16170" windowHeight="6060" tabRatio="601"/>
  </bookViews>
  <sheets>
    <sheet name="1. sz melléklet" sheetId="1" r:id="rId1"/>
    <sheet name="2. sz melléklet" sheetId="4" r:id="rId2"/>
    <sheet name="3. sz melléklet" sheetId="5" r:id="rId3"/>
    <sheet name="4.1 sz melléklet" sheetId="23" r:id="rId4"/>
    <sheet name="4.2 sz melléklet" sheetId="19" r:id="rId5"/>
    <sheet name="4.3 sz. melléklet" sheetId="28" r:id="rId6"/>
    <sheet name="5. sz melléklet" sheetId="6" r:id="rId7"/>
    <sheet name="6. sz melléklet" sheetId="7" r:id="rId8"/>
    <sheet name="6.1 számú melléklet" sheetId="20" r:id="rId9"/>
    <sheet name="7. sz melléklet" sheetId="11" r:id="rId10"/>
    <sheet name="8. sz melléklet" sheetId="12" r:id="rId11"/>
    <sheet name="9. sz melléklet" sheetId="13" r:id="rId12"/>
    <sheet name="10. sz melléklet" sheetId="14" r:id="rId13"/>
    <sheet name="11.sz melléklet" sheetId="25" r:id="rId14"/>
    <sheet name="12. sz melléklet" sheetId="15" r:id="rId15"/>
    <sheet name="13. sz melléklet" sheetId="16" r:id="rId16"/>
    <sheet name="14. sz melléklet" sheetId="22" r:id="rId17"/>
    <sheet name="15.sz melléklet" sheetId="24" r:id="rId18"/>
    <sheet name="16.sz. melléklet" sheetId="27" r:id="rId19"/>
    <sheet name="17.sz. melléklet" sheetId="29" r:id="rId20"/>
    <sheet name="1.sz. tájékoztató tábla" sheetId="30" r:id="rId21"/>
    <sheet name="2.sz. tájékoztató tábla" sheetId="31" r:id="rId22"/>
    <sheet name="2.1.sz.tájékoztató tábla" sheetId="32" r:id="rId23"/>
    <sheet name="3.számú tájékoztató t." sheetId="34" r:id="rId24"/>
    <sheet name="3.1.sz. tájékoztató tábla" sheetId="33" r:id="rId25"/>
    <sheet name="4.sz.tájékoztató tábla" sheetId="35" r:id="rId26"/>
    <sheet name="4.1.sz.tájékozató tábla" sheetId="36" r:id="rId27"/>
  </sheets>
  <externalReferences>
    <externalReference r:id="rId28"/>
  </externalReferences>
  <calcPr calcId="162913"/>
</workbook>
</file>

<file path=xl/calcChain.xml><?xml version="1.0" encoding="utf-8"?>
<calcChain xmlns="http://schemas.openxmlformats.org/spreadsheetml/2006/main">
  <c r="D31" i="35" l="1"/>
  <c r="E31" i="35"/>
  <c r="F31" i="35"/>
  <c r="D36" i="35"/>
  <c r="D42" i="35" s="1"/>
  <c r="D43" i="35" s="1"/>
  <c r="D49" i="35" s="1"/>
  <c r="D28" i="35"/>
  <c r="D24" i="35"/>
  <c r="D19" i="35"/>
  <c r="D11" i="35"/>
  <c r="E71" i="34"/>
  <c r="C63" i="34"/>
  <c r="D63" i="34"/>
  <c r="E63" i="34"/>
  <c r="C75" i="34"/>
  <c r="C70" i="34"/>
  <c r="C71" i="34" s="1"/>
  <c r="C66" i="34"/>
  <c r="C60" i="34"/>
  <c r="C76" i="34" s="1"/>
  <c r="C51" i="34"/>
  <c r="C49" i="34"/>
  <c r="C47" i="34"/>
  <c r="C44" i="34"/>
  <c r="C45" i="34" s="1"/>
  <c r="C41" i="34"/>
  <c r="C28" i="34"/>
  <c r="C25" i="34"/>
  <c r="C29" i="34" s="1"/>
  <c r="C22" i="34"/>
  <c r="C23" i="34" s="1"/>
  <c r="C19" i="34"/>
  <c r="C16" i="34"/>
  <c r="C13" i="34"/>
  <c r="C9" i="34"/>
  <c r="C20" i="34" s="1"/>
  <c r="C54" i="34" s="1"/>
  <c r="E30" i="36"/>
  <c r="F30" i="36"/>
  <c r="D30" i="36"/>
  <c r="D35" i="36"/>
  <c r="D41" i="36" s="1"/>
  <c r="D42" i="36" s="1"/>
  <c r="D48" i="36" s="1"/>
  <c r="D27" i="36"/>
  <c r="D23" i="36"/>
  <c r="D18" i="36"/>
  <c r="D11" i="36"/>
  <c r="C31" i="33"/>
  <c r="C32" i="33" s="1"/>
  <c r="C29" i="33"/>
  <c r="C20" i="33"/>
  <c r="C21" i="33" s="1"/>
  <c r="C16" i="33"/>
  <c r="C13" i="33"/>
  <c r="C12" i="33"/>
  <c r="C10" i="33"/>
  <c r="C7" i="33"/>
  <c r="C8" i="33" s="1"/>
  <c r="C24" i="33" s="1"/>
  <c r="F35" i="36"/>
  <c r="F41" i="36" s="1"/>
  <c r="F27" i="36"/>
  <c r="F23" i="36"/>
  <c r="F18" i="36"/>
  <c r="F11" i="36"/>
  <c r="E43" i="35"/>
  <c r="F36" i="35"/>
  <c r="F42" i="35" s="1"/>
  <c r="F43" i="35" s="1"/>
  <c r="F49" i="35" s="1"/>
  <c r="F28" i="35"/>
  <c r="F24" i="35"/>
  <c r="F19" i="35"/>
  <c r="F11" i="35"/>
  <c r="E31" i="33"/>
  <c r="E29" i="33"/>
  <c r="E32" i="33" s="1"/>
  <c r="E20" i="33"/>
  <c r="E16" i="33"/>
  <c r="E12" i="33"/>
  <c r="D12" i="33"/>
  <c r="E10" i="33"/>
  <c r="E13" i="33" s="1"/>
  <c r="E7" i="33"/>
  <c r="E8" i="33" s="1"/>
  <c r="E75" i="34"/>
  <c r="E70" i="34"/>
  <c r="E66" i="34"/>
  <c r="E60" i="34"/>
  <c r="E49" i="34"/>
  <c r="E47" i="34"/>
  <c r="E44" i="34"/>
  <c r="E41" i="34"/>
  <c r="E28" i="34"/>
  <c r="E25" i="34"/>
  <c r="E22" i="34"/>
  <c r="E23" i="34" s="1"/>
  <c r="E19" i="34"/>
  <c r="E16" i="34"/>
  <c r="E13" i="34"/>
  <c r="E9" i="34"/>
  <c r="D12" i="32"/>
  <c r="D9" i="32"/>
  <c r="D13" i="31"/>
  <c r="D10" i="31"/>
  <c r="E29" i="30"/>
  <c r="F29" i="30"/>
  <c r="E28" i="30"/>
  <c r="F28" i="30"/>
  <c r="E27" i="30"/>
  <c r="F27" i="30"/>
  <c r="E26" i="30"/>
  <c r="F26" i="30"/>
  <c r="E25" i="30"/>
  <c r="F25" i="30"/>
  <c r="E24" i="30"/>
  <c r="F24" i="30"/>
  <c r="E23" i="30"/>
  <c r="F23" i="30"/>
  <c r="E22" i="30"/>
  <c r="F22" i="30"/>
  <c r="E21" i="30"/>
  <c r="F21" i="30"/>
  <c r="F30" i="30" s="1"/>
  <c r="D29" i="30"/>
  <c r="D28" i="30"/>
  <c r="D27" i="30"/>
  <c r="D26" i="30"/>
  <c r="D25" i="30"/>
  <c r="D24" i="30"/>
  <c r="D23" i="30"/>
  <c r="D22" i="30"/>
  <c r="D21" i="30"/>
  <c r="E9" i="30"/>
  <c r="F9" i="30"/>
  <c r="D9" i="30"/>
  <c r="E11" i="30"/>
  <c r="F11" i="30"/>
  <c r="D11" i="30"/>
  <c r="E17" i="30"/>
  <c r="F17" i="30"/>
  <c r="D17" i="30"/>
  <c r="E16" i="30"/>
  <c r="F16" i="30"/>
  <c r="D16" i="30"/>
  <c r="E15" i="30"/>
  <c r="F15" i="30"/>
  <c r="D15" i="30"/>
  <c r="E14" i="30"/>
  <c r="F14" i="30"/>
  <c r="D14" i="30"/>
  <c r="E13" i="30"/>
  <c r="F13" i="30"/>
  <c r="D13" i="30"/>
  <c r="E12" i="30"/>
  <c r="F12" i="30"/>
  <c r="D12" i="30"/>
  <c r="E10" i="30"/>
  <c r="F10" i="30"/>
  <c r="D10" i="30"/>
  <c r="M10" i="22"/>
  <c r="M24" i="22"/>
  <c r="P24" i="22"/>
  <c r="P71" i="22"/>
  <c r="P70" i="22"/>
  <c r="P69" i="22"/>
  <c r="O68" i="22"/>
  <c r="P68" i="22" s="1"/>
  <c r="N68" i="22"/>
  <c r="P67" i="22"/>
  <c r="P66" i="22"/>
  <c r="P65" i="22"/>
  <c r="O65" i="22"/>
  <c r="N65" i="22"/>
  <c r="O64" i="22"/>
  <c r="P64" i="22" s="1"/>
  <c r="N64" i="22"/>
  <c r="P62" i="22"/>
  <c r="N62" i="22"/>
  <c r="P61" i="22"/>
  <c r="P60" i="22"/>
  <c r="O59" i="22"/>
  <c r="N59" i="22"/>
  <c r="P59" i="22" s="1"/>
  <c r="P58" i="22"/>
  <c r="N58" i="22"/>
  <c r="P57" i="22"/>
  <c r="O56" i="22"/>
  <c r="O54" i="22" s="1"/>
  <c r="P55" i="22"/>
  <c r="N54" i="22"/>
  <c r="P54" i="22" s="1"/>
  <c r="M59" i="22"/>
  <c r="M72" i="22" s="1"/>
  <c r="M64" i="22"/>
  <c r="M71" i="22"/>
  <c r="M70" i="22"/>
  <c r="M66" i="22"/>
  <c r="M65" i="22"/>
  <c r="I64" i="22"/>
  <c r="M62" i="22"/>
  <c r="M57" i="22"/>
  <c r="M56" i="22"/>
  <c r="M55" i="22"/>
  <c r="M68" i="22"/>
  <c r="M61" i="22"/>
  <c r="M60" i="22"/>
  <c r="G46" i="29"/>
  <c r="G45" i="29"/>
  <c r="G44" i="29"/>
  <c r="G43" i="29"/>
  <c r="G42" i="29"/>
  <c r="G41" i="29"/>
  <c r="G39" i="29"/>
  <c r="G38" i="29"/>
  <c r="G37" i="29"/>
  <c r="G36" i="29"/>
  <c r="G29" i="29"/>
  <c r="G34" i="29"/>
  <c r="G33" i="29"/>
  <c r="G32" i="29"/>
  <c r="G31" i="29"/>
  <c r="G30" i="29"/>
  <c r="F21" i="29"/>
  <c r="G21" i="29"/>
  <c r="G15" i="29" s="1"/>
  <c r="E21" i="29"/>
  <c r="G9" i="29"/>
  <c r="G8" i="29"/>
  <c r="G5" i="29" s="1"/>
  <c r="G14" i="29" s="1"/>
  <c r="G7" i="29"/>
  <c r="F9" i="29"/>
  <c r="G22" i="29"/>
  <c r="G17" i="29"/>
  <c r="G16" i="29"/>
  <c r="G11" i="29"/>
  <c r="G10" i="29"/>
  <c r="G6" i="29"/>
  <c r="P10" i="22"/>
  <c r="N45" i="22"/>
  <c r="O45" i="22"/>
  <c r="N44" i="22"/>
  <c r="O44" i="22"/>
  <c r="N38" i="22"/>
  <c r="O38" i="22"/>
  <c r="M37" i="22"/>
  <c r="M36" i="22" s="1"/>
  <c r="P36" i="22" s="1"/>
  <c r="M22" i="22"/>
  <c r="P22" i="22"/>
  <c r="M23" i="22"/>
  <c r="P23" i="22" s="1"/>
  <c r="M15" i="22"/>
  <c r="N39" i="22"/>
  <c r="N40" i="22"/>
  <c r="N41" i="22"/>
  <c r="P41" i="22" s="1"/>
  <c r="N42" i="22"/>
  <c r="P42" i="22" s="1"/>
  <c r="N43" i="22"/>
  <c r="P43" i="22"/>
  <c r="P40" i="22"/>
  <c r="P39" i="22"/>
  <c r="M43" i="22"/>
  <c r="M40" i="22"/>
  <c r="M39" i="22"/>
  <c r="M26" i="22"/>
  <c r="M25" i="22"/>
  <c r="P25" i="22" s="1"/>
  <c r="M17" i="22"/>
  <c r="M20" i="22"/>
  <c r="M14" i="22"/>
  <c r="P14" i="22" s="1"/>
  <c r="M13" i="22"/>
  <c r="M12" i="22"/>
  <c r="P12" i="22" s="1"/>
  <c r="M16" i="22"/>
  <c r="N29" i="22"/>
  <c r="N27" i="22" s="1"/>
  <c r="N24" i="22" s="1"/>
  <c r="N18" i="22"/>
  <c r="P16" i="22"/>
  <c r="P17" i="22"/>
  <c r="P20" i="22"/>
  <c r="M21" i="22"/>
  <c r="P21" i="22" s="1"/>
  <c r="M27" i="22"/>
  <c r="M28" i="22"/>
  <c r="P28" i="22" s="1"/>
  <c r="M29" i="22"/>
  <c r="P29" i="22" s="1"/>
  <c r="M30" i="22"/>
  <c r="M31" i="22"/>
  <c r="M32" i="22"/>
  <c r="P32" i="22" s="1"/>
  <c r="M11" i="22"/>
  <c r="P31" i="22"/>
  <c r="P30" i="22"/>
  <c r="P26" i="22"/>
  <c r="P19" i="22"/>
  <c r="P18" i="22"/>
  <c r="P13" i="22"/>
  <c r="P11" i="22"/>
  <c r="N15" i="22"/>
  <c r="N9" i="22" s="1"/>
  <c r="J21" i="15"/>
  <c r="F12" i="25"/>
  <c r="F10" i="25"/>
  <c r="F6" i="25"/>
  <c r="I24" i="12"/>
  <c r="J24" i="12"/>
  <c r="I20" i="12"/>
  <c r="J20" i="12"/>
  <c r="I19" i="12"/>
  <c r="J19" i="12"/>
  <c r="I17" i="12"/>
  <c r="J17" i="12"/>
  <c r="I16" i="12"/>
  <c r="J16" i="12"/>
  <c r="I15" i="12"/>
  <c r="J15" i="12"/>
  <c r="J11" i="12"/>
  <c r="J12" i="12"/>
  <c r="J13" i="12"/>
  <c r="J14" i="12"/>
  <c r="J18" i="12"/>
  <c r="J22" i="12"/>
  <c r="J23" i="12"/>
  <c r="J10" i="12"/>
  <c r="I11" i="12"/>
  <c r="I12" i="12"/>
  <c r="I13" i="12"/>
  <c r="I14" i="12"/>
  <c r="I18" i="12"/>
  <c r="I22" i="12"/>
  <c r="I23" i="12"/>
  <c r="I10" i="12"/>
  <c r="F23" i="12"/>
  <c r="F21" i="12"/>
  <c r="F20" i="12"/>
  <c r="F18" i="12"/>
  <c r="F19" i="12" s="1"/>
  <c r="F17" i="12"/>
  <c r="F16" i="12"/>
  <c r="F14" i="12"/>
  <c r="F13" i="12"/>
  <c r="F12" i="12"/>
  <c r="F11" i="12"/>
  <c r="F15" i="12" s="1"/>
  <c r="E27" i="28"/>
  <c r="E23" i="28"/>
  <c r="E19" i="28"/>
  <c r="E15" i="28"/>
  <c r="E11" i="28"/>
  <c r="E47" i="19"/>
  <c r="E43" i="19"/>
  <c r="E39" i="19"/>
  <c r="E35" i="19"/>
  <c r="E31" i="19"/>
  <c r="E27" i="19"/>
  <c r="E23" i="19"/>
  <c r="E19" i="19"/>
  <c r="E15" i="19"/>
  <c r="E11" i="19"/>
  <c r="E47" i="23"/>
  <c r="E43" i="23"/>
  <c r="E39" i="23"/>
  <c r="E35" i="23"/>
  <c r="E31" i="23"/>
  <c r="E27" i="23"/>
  <c r="E23" i="23"/>
  <c r="E19" i="23"/>
  <c r="E15" i="23"/>
  <c r="E11" i="23"/>
  <c r="E42" i="20"/>
  <c r="E38" i="20"/>
  <c r="E34" i="20"/>
  <c r="E30" i="20"/>
  <c r="E26" i="20"/>
  <c r="E22" i="20"/>
  <c r="E18" i="20"/>
  <c r="E13" i="20"/>
  <c r="D33" i="6"/>
  <c r="E33" i="6"/>
  <c r="E28" i="6" s="1"/>
  <c r="E45" i="6"/>
  <c r="E41" i="6" s="1"/>
  <c r="E40" i="6"/>
  <c r="E26" i="6"/>
  <c r="E18" i="6"/>
  <c r="E10" i="6"/>
  <c r="F60" i="7"/>
  <c r="F55" i="7"/>
  <c r="H41" i="1" s="1"/>
  <c r="F49" i="7"/>
  <c r="H37" i="1" s="1"/>
  <c r="F48" i="7"/>
  <c r="F64" i="7" s="1"/>
  <c r="F66" i="7" s="1"/>
  <c r="F39" i="7"/>
  <c r="F38" i="7" s="1"/>
  <c r="F42" i="7" s="1"/>
  <c r="F14" i="7"/>
  <c r="F10" i="7" s="1"/>
  <c r="H12" i="1" s="1"/>
  <c r="K12" i="1" s="1"/>
  <c r="F11" i="7"/>
  <c r="H13" i="1" s="1"/>
  <c r="K13" i="1" s="1"/>
  <c r="F19" i="7"/>
  <c r="F33" i="7"/>
  <c r="F30" i="7"/>
  <c r="F29" i="7" s="1"/>
  <c r="F34" i="5"/>
  <c r="F32" i="5"/>
  <c r="F27" i="5" s="1"/>
  <c r="F17" i="5"/>
  <c r="F10" i="5" s="1"/>
  <c r="F11" i="5"/>
  <c r="K50" i="1"/>
  <c r="H51" i="1"/>
  <c r="H45" i="1"/>
  <c r="H44" i="1"/>
  <c r="H43" i="1"/>
  <c r="H40" i="1"/>
  <c r="H39" i="1"/>
  <c r="H38" i="1"/>
  <c r="K24" i="1"/>
  <c r="K23" i="1"/>
  <c r="K22" i="1"/>
  <c r="K10" i="1"/>
  <c r="H25" i="1"/>
  <c r="K25" i="1" s="1"/>
  <c r="H21" i="1"/>
  <c r="H20" i="1" s="1"/>
  <c r="H17" i="1"/>
  <c r="K17" i="1" s="1"/>
  <c r="H16" i="1"/>
  <c r="K16" i="1" s="1"/>
  <c r="H15" i="1"/>
  <c r="H14" i="1"/>
  <c r="H11" i="1"/>
  <c r="E25" i="1"/>
  <c r="E24" i="1"/>
  <c r="E23" i="1"/>
  <c r="E22" i="1"/>
  <c r="E21" i="1"/>
  <c r="E20" i="1"/>
  <c r="E19" i="1" s="1"/>
  <c r="E17" i="1"/>
  <c r="E16" i="1"/>
  <c r="E13" i="1"/>
  <c r="E12" i="1"/>
  <c r="E10" i="1"/>
  <c r="E51" i="1"/>
  <c r="E49" i="1"/>
  <c r="K49" i="1" s="1"/>
  <c r="E48" i="1"/>
  <c r="E47" i="1" s="1"/>
  <c r="K47" i="1" s="1"/>
  <c r="E44" i="1"/>
  <c r="E43" i="1"/>
  <c r="E40" i="1"/>
  <c r="E39" i="1"/>
  <c r="E38" i="1"/>
  <c r="K38" i="1" s="1"/>
  <c r="E37" i="1"/>
  <c r="D36" i="1"/>
  <c r="D46" i="1" s="1"/>
  <c r="D52" i="1" s="1"/>
  <c r="D53" i="1" s="1"/>
  <c r="D37" i="1"/>
  <c r="D38" i="1"/>
  <c r="D39" i="1"/>
  <c r="D40" i="1"/>
  <c r="D41" i="1"/>
  <c r="D42" i="1"/>
  <c r="D43" i="1"/>
  <c r="D44" i="1"/>
  <c r="D45" i="1"/>
  <c r="D47" i="1"/>
  <c r="D48" i="1"/>
  <c r="D49" i="1"/>
  <c r="D51" i="1"/>
  <c r="F50" i="4"/>
  <c r="F47" i="4"/>
  <c r="F46" i="4"/>
  <c r="F41" i="4"/>
  <c r="F38" i="4"/>
  <c r="E15" i="1" s="1"/>
  <c r="F27" i="4"/>
  <c r="F23" i="4"/>
  <c r="F20" i="4"/>
  <c r="F19" i="4"/>
  <c r="E11" i="1" s="1"/>
  <c r="K11" i="1" s="1"/>
  <c r="F10" i="4"/>
  <c r="D23" i="28"/>
  <c r="D27" i="28"/>
  <c r="D38" i="20"/>
  <c r="D13" i="20"/>
  <c r="F22" i="29"/>
  <c r="F17" i="29"/>
  <c r="F8" i="29"/>
  <c r="F11" i="29"/>
  <c r="I71" i="22"/>
  <c r="L71" i="22" s="1"/>
  <c r="I16" i="22"/>
  <c r="L16" i="22" s="1"/>
  <c r="E44" i="29"/>
  <c r="F44" i="29"/>
  <c r="E41" i="29"/>
  <c r="E38" i="29"/>
  <c r="E37" i="29"/>
  <c r="E36" i="29"/>
  <c r="E34" i="29"/>
  <c r="E33" i="29"/>
  <c r="E32" i="29"/>
  <c r="E31" i="29"/>
  <c r="E30" i="29"/>
  <c r="F33" i="29"/>
  <c r="F32" i="29"/>
  <c r="F31" i="29"/>
  <c r="F40" i="29"/>
  <c r="F42" i="29"/>
  <c r="F43" i="29"/>
  <c r="F41" i="29"/>
  <c r="F37" i="29"/>
  <c r="F38" i="29"/>
  <c r="F36" i="29"/>
  <c r="F13" i="29"/>
  <c r="E13" i="29"/>
  <c r="F16" i="29"/>
  <c r="F20" i="29"/>
  <c r="E17" i="29"/>
  <c r="E11" i="29"/>
  <c r="E9" i="29"/>
  <c r="I70" i="22"/>
  <c r="I66" i="22"/>
  <c r="I65" i="22" s="1"/>
  <c r="J62" i="22"/>
  <c r="J59" i="22" s="1"/>
  <c r="K56" i="22"/>
  <c r="K54" i="22" s="1"/>
  <c r="L70" i="22"/>
  <c r="L69" i="22"/>
  <c r="L67" i="22"/>
  <c r="H67" i="22"/>
  <c r="H69" i="22"/>
  <c r="K68" i="22"/>
  <c r="K65" i="22"/>
  <c r="K64" i="22" s="1"/>
  <c r="K59" i="22"/>
  <c r="J68" i="22"/>
  <c r="J65" i="22"/>
  <c r="J64" i="22" s="1"/>
  <c r="J58" i="22"/>
  <c r="J54" i="22" s="1"/>
  <c r="I68" i="22"/>
  <c r="I61" i="22"/>
  <c r="L61" i="22" s="1"/>
  <c r="I60" i="22"/>
  <c r="L60" i="22" s="1"/>
  <c r="L42" i="22"/>
  <c r="L41" i="22"/>
  <c r="L32" i="22"/>
  <c r="L31" i="22"/>
  <c r="L30" i="22"/>
  <c r="L28" i="22"/>
  <c r="L21" i="22"/>
  <c r="I43" i="22"/>
  <c r="L43" i="22" s="1"/>
  <c r="I40" i="22"/>
  <c r="L40" i="22" s="1"/>
  <c r="J29" i="22"/>
  <c r="J27" i="22" s="1"/>
  <c r="I26" i="22"/>
  <c r="L26" i="22" s="1"/>
  <c r="I25" i="22"/>
  <c r="L25" i="22" s="1"/>
  <c r="J18" i="22"/>
  <c r="J15" i="22" s="1"/>
  <c r="J9" i="22" s="1"/>
  <c r="I20" i="22"/>
  <c r="L20" i="22" s="1"/>
  <c r="I17" i="22"/>
  <c r="L17" i="22" s="1"/>
  <c r="I19" i="22"/>
  <c r="L19" i="22" s="1"/>
  <c r="I14" i="22"/>
  <c r="L14" i="22" s="1"/>
  <c r="I13" i="22"/>
  <c r="L13" i="22" s="1"/>
  <c r="I12" i="22"/>
  <c r="L12" i="22" s="1"/>
  <c r="D45" i="6"/>
  <c r="D41" i="6" s="1"/>
  <c r="D40" i="6"/>
  <c r="D28" i="6" s="1"/>
  <c r="D26" i="6"/>
  <c r="D18" i="6"/>
  <c r="D19" i="28"/>
  <c r="D15" i="28"/>
  <c r="D11" i="28"/>
  <c r="D47" i="19"/>
  <c r="D43" i="19"/>
  <c r="D39" i="19"/>
  <c r="D35" i="19"/>
  <c r="D31" i="19"/>
  <c r="D27" i="19"/>
  <c r="D23" i="19"/>
  <c r="D19" i="19"/>
  <c r="D15" i="19"/>
  <c r="D11" i="19"/>
  <c r="D47" i="23"/>
  <c r="D43" i="23"/>
  <c r="D39" i="23"/>
  <c r="D35" i="23"/>
  <c r="D31" i="23"/>
  <c r="D27" i="23"/>
  <c r="D23" i="23"/>
  <c r="D19" i="23"/>
  <c r="D15" i="23"/>
  <c r="D11" i="23"/>
  <c r="D22" i="20"/>
  <c r="D26" i="20"/>
  <c r="D30" i="20"/>
  <c r="D34" i="20"/>
  <c r="D42" i="20"/>
  <c r="D18" i="20"/>
  <c r="E76" i="34" l="1"/>
  <c r="E51" i="34"/>
  <c r="E45" i="34"/>
  <c r="E29" i="34"/>
  <c r="E20" i="34"/>
  <c r="F42" i="36"/>
  <c r="F48" i="36" s="1"/>
  <c r="E21" i="33"/>
  <c r="E24" i="33" s="1"/>
  <c r="D13" i="32"/>
  <c r="D21" i="32" s="1"/>
  <c r="D23" i="32" s="1"/>
  <c r="D14" i="31"/>
  <c r="D22" i="31" s="1"/>
  <c r="D24" i="31" s="1"/>
  <c r="E30" i="30"/>
  <c r="D30" i="30"/>
  <c r="E18" i="30"/>
  <c r="D18" i="30"/>
  <c r="F18" i="30"/>
  <c r="O63" i="22"/>
  <c r="O72" i="22"/>
  <c r="N63" i="22"/>
  <c r="P63" i="22" s="1"/>
  <c r="P56" i="22"/>
  <c r="N72" i="22"/>
  <c r="M54" i="22"/>
  <c r="M63" i="22" s="1"/>
  <c r="G40" i="29"/>
  <c r="G35" i="29"/>
  <c r="G23" i="29"/>
  <c r="G24" i="29" s="1"/>
  <c r="P37" i="22"/>
  <c r="P27" i="22"/>
  <c r="P15" i="22"/>
  <c r="P9" i="22" s="1"/>
  <c r="M9" i="22"/>
  <c r="M38" i="22" s="1"/>
  <c r="P38" i="22" s="1"/>
  <c r="P44" i="22" s="1"/>
  <c r="P45" i="22" s="1"/>
  <c r="L68" i="22"/>
  <c r="F24" i="12"/>
  <c r="E50" i="6"/>
  <c r="F24" i="5"/>
  <c r="F33" i="5" s="1"/>
  <c r="F39" i="5" s="1"/>
  <c r="F40" i="5" s="1"/>
  <c r="E45" i="1"/>
  <c r="K45" i="1" s="1"/>
  <c r="K21" i="1"/>
  <c r="K51" i="1"/>
  <c r="H36" i="1"/>
  <c r="H42" i="1"/>
  <c r="H46" i="1" s="1"/>
  <c r="H52" i="1" s="1"/>
  <c r="H53" i="1" s="1"/>
  <c r="K37" i="1"/>
  <c r="K40" i="1"/>
  <c r="H19" i="1"/>
  <c r="K19" i="1" s="1"/>
  <c r="K20" i="1"/>
  <c r="K44" i="1"/>
  <c r="H9" i="1"/>
  <c r="H18" i="1" s="1"/>
  <c r="F9" i="4"/>
  <c r="E9" i="1"/>
  <c r="E14" i="1"/>
  <c r="K14" i="1" s="1"/>
  <c r="K15" i="1"/>
  <c r="F37" i="4"/>
  <c r="F45" i="4"/>
  <c r="F54" i="4" s="1"/>
  <c r="K48" i="1"/>
  <c r="E41" i="1"/>
  <c r="K41" i="1" s="1"/>
  <c r="E42" i="1"/>
  <c r="K42" i="1" s="1"/>
  <c r="K39" i="1"/>
  <c r="K43" i="1"/>
  <c r="F15" i="29"/>
  <c r="L27" i="22"/>
  <c r="J24" i="22"/>
  <c r="J38" i="22" s="1"/>
  <c r="J44" i="22" s="1"/>
  <c r="I39" i="22"/>
  <c r="L39" i="22" s="1"/>
  <c r="L29" i="22"/>
  <c r="L58" i="22"/>
  <c r="K72" i="22"/>
  <c r="F35" i="29"/>
  <c r="L18" i="22"/>
  <c r="I15" i="22"/>
  <c r="L15" i="22" s="1"/>
  <c r="L64" i="22"/>
  <c r="L65" i="22"/>
  <c r="L66" i="22"/>
  <c r="K63" i="22"/>
  <c r="J72" i="22"/>
  <c r="J63" i="22"/>
  <c r="D10" i="6"/>
  <c r="D50" i="6" s="1"/>
  <c r="D21" i="15"/>
  <c r="E21" i="15"/>
  <c r="F21" i="15"/>
  <c r="I21" i="15"/>
  <c r="C21" i="15"/>
  <c r="E10" i="25"/>
  <c r="E6" i="25"/>
  <c r="J48" i="1"/>
  <c r="J50" i="1"/>
  <c r="I49" i="1"/>
  <c r="I50" i="1"/>
  <c r="J44" i="1"/>
  <c r="J40" i="1"/>
  <c r="G44" i="1"/>
  <c r="G43" i="1"/>
  <c r="G42" i="1" s="1"/>
  <c r="G40" i="1"/>
  <c r="G41" i="1"/>
  <c r="G45" i="1"/>
  <c r="G39" i="1"/>
  <c r="G38" i="1"/>
  <c r="G51" i="1"/>
  <c r="J49" i="1"/>
  <c r="J17" i="1"/>
  <c r="E18" i="12" s="1"/>
  <c r="E33" i="7"/>
  <c r="E30" i="7"/>
  <c r="G11" i="1"/>
  <c r="G14" i="1"/>
  <c r="G15" i="1"/>
  <c r="G16" i="1"/>
  <c r="G17" i="1"/>
  <c r="G25" i="1"/>
  <c r="E49" i="7"/>
  <c r="G37" i="1" s="1"/>
  <c r="E55" i="7"/>
  <c r="E60" i="7"/>
  <c r="I37" i="22" s="1"/>
  <c r="E39" i="7"/>
  <c r="E38" i="7" s="1"/>
  <c r="E11" i="7"/>
  <c r="G13" i="1" s="1"/>
  <c r="E14" i="7"/>
  <c r="E19" i="7"/>
  <c r="D13" i="1"/>
  <c r="D17" i="1"/>
  <c r="D21" i="1"/>
  <c r="D22" i="1"/>
  <c r="J22" i="1" s="1"/>
  <c r="D24" i="1"/>
  <c r="J24" i="1" s="1"/>
  <c r="D25" i="1"/>
  <c r="J25" i="1" s="1"/>
  <c r="E23" i="12" s="1"/>
  <c r="E32" i="5"/>
  <c r="E34" i="5"/>
  <c r="E27" i="5"/>
  <c r="E24" i="5" s="1"/>
  <c r="E17" i="5"/>
  <c r="F34" i="29" s="1"/>
  <c r="E11" i="5"/>
  <c r="E50" i="4"/>
  <c r="D23" i="1" s="1"/>
  <c r="J23" i="1" s="1"/>
  <c r="E47" i="4"/>
  <c r="D20" i="1" s="1"/>
  <c r="E38" i="4"/>
  <c r="E41" i="4"/>
  <c r="F12" i="29" s="1"/>
  <c r="F10" i="29" s="1"/>
  <c r="E27" i="4"/>
  <c r="E23" i="4"/>
  <c r="F19" i="29" s="1"/>
  <c r="E20" i="4"/>
  <c r="E10" i="4"/>
  <c r="E54" i="34" l="1"/>
  <c r="P72" i="22"/>
  <c r="M44" i="22"/>
  <c r="G21" i="1"/>
  <c r="G20" i="1" s="1"/>
  <c r="G19" i="1" s="1"/>
  <c r="H26" i="1"/>
  <c r="H27" i="1" s="1"/>
  <c r="K9" i="1"/>
  <c r="E18" i="1"/>
  <c r="K18" i="1" s="1"/>
  <c r="E26" i="1"/>
  <c r="E36" i="1"/>
  <c r="J51" i="1"/>
  <c r="J45" i="1"/>
  <c r="J42" i="1"/>
  <c r="I36" i="22"/>
  <c r="L37" i="22"/>
  <c r="J39" i="1"/>
  <c r="J38" i="1"/>
  <c r="J37" i="1"/>
  <c r="E19" i="4"/>
  <c r="D11" i="1" s="1"/>
  <c r="J11" i="1" s="1"/>
  <c r="E12" i="12" s="1"/>
  <c r="D16" i="1"/>
  <c r="J16" i="1" s="1"/>
  <c r="E17" i="12" s="1"/>
  <c r="J13" i="1"/>
  <c r="E14" i="12" s="1"/>
  <c r="E12" i="25"/>
  <c r="J47" i="1"/>
  <c r="J43" i="1"/>
  <c r="E46" i="4"/>
  <c r="I56" i="22"/>
  <c r="L56" i="22" s="1"/>
  <c r="E37" i="4"/>
  <c r="I62" i="22"/>
  <c r="D15" i="1"/>
  <c r="J15" i="1" s="1"/>
  <c r="E16" i="12" s="1"/>
  <c r="D12" i="1"/>
  <c r="F6" i="29"/>
  <c r="I55" i="22"/>
  <c r="D10" i="1"/>
  <c r="J10" i="1" s="1"/>
  <c r="E11" i="12" s="1"/>
  <c r="J41" i="1"/>
  <c r="E10" i="5"/>
  <c r="E33" i="5" s="1"/>
  <c r="E39" i="5" s="1"/>
  <c r="E40" i="5" s="1"/>
  <c r="I11" i="22"/>
  <c r="F30" i="29"/>
  <c r="F29" i="29" s="1"/>
  <c r="F39" i="29" s="1"/>
  <c r="F45" i="29" s="1"/>
  <c r="F46" i="29" s="1"/>
  <c r="J45" i="22"/>
  <c r="E10" i="7"/>
  <c r="G12" i="1" s="1"/>
  <c r="E29" i="7"/>
  <c r="E48" i="7"/>
  <c r="I23" i="22" s="1"/>
  <c r="G9" i="1"/>
  <c r="J21" i="1"/>
  <c r="G36" i="1"/>
  <c r="G46" i="1" s="1"/>
  <c r="G52" i="1" s="1"/>
  <c r="G53" i="1" s="1"/>
  <c r="D19" i="1"/>
  <c r="D40" i="29"/>
  <c r="C11" i="29"/>
  <c r="D5" i="29"/>
  <c r="D14" i="29" s="1"/>
  <c r="D10" i="29"/>
  <c r="D16" i="29"/>
  <c r="C16" i="29"/>
  <c r="C15" i="29" s="1"/>
  <c r="C35" i="29"/>
  <c r="C29" i="29"/>
  <c r="E29" i="29"/>
  <c r="E35" i="29"/>
  <c r="E9" i="15"/>
  <c r="F7" i="15"/>
  <c r="M45" i="22" l="1"/>
  <c r="J19" i="1"/>
  <c r="E20" i="12" s="1"/>
  <c r="J20" i="1"/>
  <c r="E21" i="12" s="1"/>
  <c r="E27" i="1"/>
  <c r="K27" i="1" s="1"/>
  <c r="K26" i="1"/>
  <c r="K36" i="1"/>
  <c r="E46" i="1"/>
  <c r="L36" i="22"/>
  <c r="I24" i="22"/>
  <c r="L24" i="22" s="1"/>
  <c r="E64" i="7"/>
  <c r="E66" i="7" s="1"/>
  <c r="I22" i="22"/>
  <c r="L22" i="22" s="1"/>
  <c r="L23" i="22"/>
  <c r="E42" i="7"/>
  <c r="I57" i="22"/>
  <c r="L57" i="22" s="1"/>
  <c r="E9" i="4"/>
  <c r="E19" i="12"/>
  <c r="F7" i="29"/>
  <c r="J12" i="1"/>
  <c r="E13" i="12" s="1"/>
  <c r="E15" i="12" s="1"/>
  <c r="D14" i="1"/>
  <c r="J14" i="1" s="1"/>
  <c r="I59" i="22"/>
  <c r="L59" i="22" s="1"/>
  <c r="L62" i="22"/>
  <c r="E45" i="4"/>
  <c r="E54" i="4" s="1"/>
  <c r="D9" i="1"/>
  <c r="J9" i="1" s="1"/>
  <c r="F5" i="29"/>
  <c r="F14" i="29" s="1"/>
  <c r="F23" i="29" s="1"/>
  <c r="F24" i="29" s="1"/>
  <c r="L55" i="22"/>
  <c r="I54" i="22"/>
  <c r="I10" i="22"/>
  <c r="I9" i="22" s="1"/>
  <c r="L11" i="22"/>
  <c r="L10" i="22" s="1"/>
  <c r="J36" i="1"/>
  <c r="E39" i="29"/>
  <c r="C39" i="29"/>
  <c r="G18" i="1"/>
  <c r="D15" i="29"/>
  <c r="E70" i="22"/>
  <c r="H70" i="22" s="1"/>
  <c r="E66" i="22"/>
  <c r="H66" i="22" s="1"/>
  <c r="F10" i="22"/>
  <c r="I38" i="22" l="1"/>
  <c r="I44" i="22" s="1"/>
  <c r="E52" i="1"/>
  <c r="K46" i="1"/>
  <c r="E24" i="12"/>
  <c r="L9" i="22"/>
  <c r="D18" i="1"/>
  <c r="D26" i="1" s="1"/>
  <c r="D27" i="1" s="1"/>
  <c r="I63" i="22"/>
  <c r="L63" i="22" s="1"/>
  <c r="I72" i="22"/>
  <c r="L72" i="22" s="1"/>
  <c r="L54" i="22"/>
  <c r="J46" i="1"/>
  <c r="G26" i="1"/>
  <c r="E43" i="29"/>
  <c r="E42" i="29"/>
  <c r="C40" i="29"/>
  <c r="C45" i="29" s="1"/>
  <c r="C46" i="29" s="1"/>
  <c r="E20" i="29"/>
  <c r="E18" i="29"/>
  <c r="C13" i="29"/>
  <c r="C5" i="29"/>
  <c r="L38" i="22" l="1"/>
  <c r="E53" i="1"/>
  <c r="K53" i="1" s="1"/>
  <c r="K52" i="1"/>
  <c r="J18" i="1"/>
  <c r="I45" i="22"/>
  <c r="L45" i="22" s="1"/>
  <c r="L44" i="22"/>
  <c r="J53" i="1"/>
  <c r="J52" i="1"/>
  <c r="F18" i="29"/>
  <c r="E16" i="29"/>
  <c r="E15" i="29" s="1"/>
  <c r="G27" i="1"/>
  <c r="J27" i="1" s="1"/>
  <c r="J26" i="1"/>
  <c r="E40" i="29"/>
  <c r="D29" i="29"/>
  <c r="C10" i="29"/>
  <c r="C45" i="6"/>
  <c r="D10" i="25"/>
  <c r="D6" i="25"/>
  <c r="C47" i="28"/>
  <c r="C43" i="28"/>
  <c r="C39" i="28"/>
  <c r="C35" i="28"/>
  <c r="C31" i="28"/>
  <c r="C27" i="28"/>
  <c r="C23" i="28"/>
  <c r="C19" i="28"/>
  <c r="C15" i="28"/>
  <c r="C11" i="28"/>
  <c r="D23" i="29" l="1"/>
  <c r="D24" i="29" s="1"/>
  <c r="C14" i="29"/>
  <c r="C23" i="29" s="1"/>
  <c r="C24" i="29" s="1"/>
  <c r="F14" i="1"/>
  <c r="E45" i="29" l="1"/>
  <c r="E46" i="29" s="1"/>
  <c r="F30" i="27"/>
  <c r="F34" i="27" s="1"/>
  <c r="F36" i="27" s="1"/>
  <c r="E30" i="27"/>
  <c r="E34" i="27" s="1"/>
  <c r="E36" i="27" s="1"/>
  <c r="D30" i="27"/>
  <c r="D34" i="27" s="1"/>
  <c r="D36" i="27" s="1"/>
  <c r="F26" i="27"/>
  <c r="F11" i="27"/>
  <c r="E11" i="27"/>
  <c r="E10" i="27" s="1"/>
  <c r="E22" i="27" s="1"/>
  <c r="F10" i="27"/>
  <c r="F22" i="27" s="1"/>
  <c r="D10" i="27"/>
  <c r="D22" i="27" s="1"/>
  <c r="D12" i="25"/>
  <c r="F23" i="27" l="1"/>
  <c r="F24" i="27" s="1"/>
  <c r="E23" i="27"/>
  <c r="E24" i="27" s="1"/>
  <c r="D23" i="27"/>
  <c r="D24" i="27" s="1"/>
  <c r="C28" i="24"/>
  <c r="C12" i="16" l="1"/>
  <c r="D12" i="16"/>
  <c r="C9" i="11"/>
  <c r="D9" i="11"/>
  <c r="E9" i="11"/>
  <c r="B9" i="11"/>
  <c r="F45" i="1"/>
  <c r="F44" i="1"/>
  <c r="F43" i="1"/>
  <c r="F40" i="1"/>
  <c r="F39" i="1"/>
  <c r="F38" i="1"/>
  <c r="F11" i="1"/>
  <c r="F15" i="1"/>
  <c r="F17" i="1"/>
  <c r="D27" i="4"/>
  <c r="E8" i="29" s="1"/>
  <c r="F42" i="1" l="1"/>
  <c r="C42" i="20"/>
  <c r="C34" i="20"/>
  <c r="C30" i="20"/>
  <c r="F25" i="1" l="1"/>
  <c r="D39" i="7"/>
  <c r="F21" i="1" s="1"/>
  <c r="F20" i="1" l="1"/>
  <c r="C35" i="19"/>
  <c r="C47" i="23"/>
  <c r="C43" i="23"/>
  <c r="C39" i="23"/>
  <c r="C35" i="23"/>
  <c r="C31" i="23"/>
  <c r="C27" i="23"/>
  <c r="C23" i="23"/>
  <c r="C19" i="23"/>
  <c r="C15" i="23"/>
  <c r="C11" i="23"/>
  <c r="C39" i="19"/>
  <c r="C31" i="19"/>
  <c r="C27" i="19"/>
  <c r="C23" i="19"/>
  <c r="C19" i="19"/>
  <c r="G56" i="22"/>
  <c r="G54" i="22" s="1"/>
  <c r="F58" i="22"/>
  <c r="H58" i="22" s="1"/>
  <c r="E65" i="22"/>
  <c r="F62" i="22"/>
  <c r="E43" i="22"/>
  <c r="E40" i="22"/>
  <c r="F29" i="22"/>
  <c r="E26" i="22"/>
  <c r="E25" i="22"/>
  <c r="F18" i="22"/>
  <c r="F15" i="22" s="1"/>
  <c r="E17" i="22"/>
  <c r="E19" i="22"/>
  <c r="E20" i="22"/>
  <c r="E21" i="22"/>
  <c r="E16" i="22"/>
  <c r="E14" i="22"/>
  <c r="E13" i="22"/>
  <c r="E12" i="22"/>
  <c r="G68" i="22"/>
  <c r="F68" i="22"/>
  <c r="E68" i="22"/>
  <c r="H68" i="22" s="1"/>
  <c r="G65" i="22"/>
  <c r="F65" i="22"/>
  <c r="G59" i="22"/>
  <c r="F64" i="22" l="1"/>
  <c r="H65" i="22"/>
  <c r="F59" i="22"/>
  <c r="H62" i="22"/>
  <c r="E64" i="22"/>
  <c r="E39" i="22"/>
  <c r="G64" i="22"/>
  <c r="G72" i="22" s="1"/>
  <c r="F54" i="22"/>
  <c r="G63" i="22"/>
  <c r="H64" i="22" l="1"/>
  <c r="F72" i="22"/>
  <c r="F63" i="22"/>
  <c r="H43" i="22"/>
  <c r="H42" i="22"/>
  <c r="H41" i="22"/>
  <c r="H40" i="22"/>
  <c r="G39" i="22"/>
  <c r="F39" i="22"/>
  <c r="G36" i="22"/>
  <c r="F36" i="22"/>
  <c r="H32" i="22"/>
  <c r="H31" i="22"/>
  <c r="H30" i="22"/>
  <c r="H29" i="22"/>
  <c r="G27" i="22"/>
  <c r="F27" i="22"/>
  <c r="E27" i="22"/>
  <c r="H26" i="22"/>
  <c r="H25" i="22"/>
  <c r="G22" i="22"/>
  <c r="F22" i="22"/>
  <c r="F9" i="22" s="1"/>
  <c r="H21" i="22"/>
  <c r="H20" i="22"/>
  <c r="H19" i="22"/>
  <c r="H18" i="22"/>
  <c r="H17" i="22"/>
  <c r="H16" i="22"/>
  <c r="G15" i="22"/>
  <c r="G10" i="22" s="1"/>
  <c r="G9" i="22" s="1"/>
  <c r="E15" i="22"/>
  <c r="H14" i="22"/>
  <c r="H13" i="22"/>
  <c r="H12" i="22"/>
  <c r="D31" i="16"/>
  <c r="C31" i="16"/>
  <c r="C47" i="19"/>
  <c r="H39" i="22" l="1"/>
  <c r="F24" i="22"/>
  <c r="F38" i="22" s="1"/>
  <c r="H27" i="22"/>
  <c r="G24" i="22"/>
  <c r="G38" i="22" s="1"/>
  <c r="G44" i="22" s="1"/>
  <c r="G45" i="22" s="1"/>
  <c r="H15" i="22"/>
  <c r="D32" i="5"/>
  <c r="F44" i="22" l="1"/>
  <c r="F45" i="22" s="1"/>
  <c r="D5" i="16"/>
  <c r="E7" i="15"/>
  <c r="F15" i="14"/>
  <c r="E15" i="14"/>
  <c r="D15" i="14"/>
  <c r="G14" i="14"/>
  <c r="G13" i="14"/>
  <c r="G12" i="14"/>
  <c r="G11" i="14"/>
  <c r="G10" i="14"/>
  <c r="F6" i="14"/>
  <c r="I19" i="13"/>
  <c r="H18" i="13"/>
  <c r="G18" i="13"/>
  <c r="F18" i="13"/>
  <c r="E18" i="13"/>
  <c r="D18" i="13"/>
  <c r="I17" i="13"/>
  <c r="H16" i="13"/>
  <c r="G16" i="13"/>
  <c r="F16" i="13"/>
  <c r="E16" i="13"/>
  <c r="D16" i="13"/>
  <c r="I15" i="13"/>
  <c r="H14" i="13"/>
  <c r="G14" i="13"/>
  <c r="F14" i="13"/>
  <c r="E14" i="13"/>
  <c r="D14" i="13"/>
  <c r="I13" i="13"/>
  <c r="I12" i="13"/>
  <c r="H11" i="13"/>
  <c r="G11" i="13"/>
  <c r="F11" i="13"/>
  <c r="E11" i="13"/>
  <c r="D11" i="13"/>
  <c r="I10" i="13"/>
  <c r="I9" i="13"/>
  <c r="H8" i="13"/>
  <c r="G8" i="13"/>
  <c r="G20" i="13" s="1"/>
  <c r="F8" i="13"/>
  <c r="E8" i="13"/>
  <c r="D8" i="13"/>
  <c r="C26" i="20"/>
  <c r="C22" i="20"/>
  <c r="C18" i="20"/>
  <c r="D60" i="7"/>
  <c r="E37" i="22" s="1"/>
  <c r="D55" i="7"/>
  <c r="D49" i="7"/>
  <c r="F37" i="1" s="1"/>
  <c r="D38" i="7"/>
  <c r="D33" i="7"/>
  <c r="D30" i="7"/>
  <c r="D19" i="7"/>
  <c r="D14" i="7"/>
  <c r="F16" i="1" s="1"/>
  <c r="D11" i="7"/>
  <c r="C41" i="6"/>
  <c r="C40" i="6"/>
  <c r="C33" i="6"/>
  <c r="C26" i="6"/>
  <c r="C18" i="6"/>
  <c r="C43" i="19"/>
  <c r="C15" i="19"/>
  <c r="C11" i="19"/>
  <c r="D34" i="5"/>
  <c r="D28" i="5"/>
  <c r="E28" i="22" s="1"/>
  <c r="H28" i="22" s="1"/>
  <c r="D27" i="5"/>
  <c r="C45" i="1" s="1"/>
  <c r="I45" i="1" s="1"/>
  <c r="D17" i="5"/>
  <c r="C41" i="1" s="1"/>
  <c r="D11" i="5"/>
  <c r="E11" i="22" s="1"/>
  <c r="E10" i="22" s="1"/>
  <c r="D50" i="4"/>
  <c r="C23" i="1" s="1"/>
  <c r="D47" i="4"/>
  <c r="C20" i="1" s="1"/>
  <c r="D41" i="4"/>
  <c r="D38" i="4"/>
  <c r="E60" i="22" s="1"/>
  <c r="H60" i="22" s="1"/>
  <c r="D23" i="4"/>
  <c r="D20" i="4"/>
  <c r="D19" i="4" s="1"/>
  <c r="E7" i="29" s="1"/>
  <c r="D10" i="4"/>
  <c r="C51" i="1"/>
  <c r="C48" i="1"/>
  <c r="I48" i="1" s="1"/>
  <c r="C40" i="1"/>
  <c r="I40" i="1" s="1"/>
  <c r="C39" i="1"/>
  <c r="I39" i="1" s="1"/>
  <c r="C38" i="1"/>
  <c r="I38" i="1" s="1"/>
  <c r="C37" i="1"/>
  <c r="I37" i="1" s="1"/>
  <c r="F19" i="1"/>
  <c r="C25" i="1"/>
  <c r="I25" i="1" s="1"/>
  <c r="C24" i="1"/>
  <c r="I24" i="1" s="1"/>
  <c r="C22" i="1"/>
  <c r="I22" i="1" s="1"/>
  <c r="C21" i="1"/>
  <c r="I21" i="1" s="1"/>
  <c r="C17" i="1"/>
  <c r="I17" i="1" s="1"/>
  <c r="C13" i="1"/>
  <c r="E55" i="22" l="1"/>
  <c r="H55" i="22" s="1"/>
  <c r="E6" i="29"/>
  <c r="E5" i="29" s="1"/>
  <c r="I20" i="1"/>
  <c r="D21" i="12" s="1"/>
  <c r="E61" i="22"/>
  <c r="H61" i="22" s="1"/>
  <c r="E12" i="29"/>
  <c r="E10" i="29" s="1"/>
  <c r="I23" i="1"/>
  <c r="D22" i="12" s="1"/>
  <c r="C16" i="1"/>
  <c r="I16" i="1" s="1"/>
  <c r="D17" i="12" s="1"/>
  <c r="D38" i="29"/>
  <c r="D35" i="29" s="1"/>
  <c r="D39" i="29" s="1"/>
  <c r="D45" i="29" s="1"/>
  <c r="D46" i="29" s="1"/>
  <c r="F41" i="1"/>
  <c r="F51" i="1" s="1"/>
  <c r="I51" i="1" s="1"/>
  <c r="D10" i="7"/>
  <c r="F13" i="1"/>
  <c r="I13" i="1" s="1"/>
  <c r="D14" i="12" s="1"/>
  <c r="H11" i="22"/>
  <c r="H10" i="22" s="1"/>
  <c r="E36" i="22"/>
  <c r="E24" i="22" s="1"/>
  <c r="H37" i="22"/>
  <c r="D48" i="7"/>
  <c r="E23" i="22" s="1"/>
  <c r="C10" i="1"/>
  <c r="I10" i="1" s="1"/>
  <c r="C15" i="1"/>
  <c r="C11" i="1"/>
  <c r="E56" i="22"/>
  <c r="H56" i="22" s="1"/>
  <c r="C12" i="1"/>
  <c r="C10" i="6"/>
  <c r="H11" i="12"/>
  <c r="C28" i="6"/>
  <c r="C44" i="1" s="1"/>
  <c r="H12" i="12"/>
  <c r="D18" i="12"/>
  <c r="H10" i="12"/>
  <c r="F20" i="13"/>
  <c r="I18" i="13"/>
  <c r="I11" i="13"/>
  <c r="G15" i="14"/>
  <c r="H18" i="12"/>
  <c r="E20" i="13"/>
  <c r="I14" i="13"/>
  <c r="H13" i="12"/>
  <c r="D37" i="4"/>
  <c r="D29" i="7"/>
  <c r="D42" i="7" s="1"/>
  <c r="D20" i="13"/>
  <c r="H20" i="13"/>
  <c r="D9" i="4"/>
  <c r="C43" i="1"/>
  <c r="I43" i="1" s="1"/>
  <c r="C36" i="1"/>
  <c r="I16" i="13"/>
  <c r="C19" i="1"/>
  <c r="I19" i="1" s="1"/>
  <c r="D23" i="12"/>
  <c r="F36" i="1"/>
  <c r="C47" i="1"/>
  <c r="I8" i="13"/>
  <c r="D46" i="4"/>
  <c r="D10" i="5"/>
  <c r="I36" i="1" l="1"/>
  <c r="I47" i="1"/>
  <c r="H20" i="12" s="1"/>
  <c r="I41" i="1"/>
  <c r="H14" i="12" s="1"/>
  <c r="I44" i="1"/>
  <c r="H17" i="12" s="1"/>
  <c r="D20" i="12"/>
  <c r="I11" i="1"/>
  <c r="D12" i="12" s="1"/>
  <c r="C14" i="1"/>
  <c r="I14" i="1" s="1"/>
  <c r="I15" i="1"/>
  <c r="D16" i="12" s="1"/>
  <c r="D19" i="12" s="1"/>
  <c r="E59" i="22"/>
  <c r="H59" i="22" s="1"/>
  <c r="E14" i="29"/>
  <c r="E23" i="29" s="1"/>
  <c r="E24" i="29" s="1"/>
  <c r="E57" i="22"/>
  <c r="H57" i="22" s="1"/>
  <c r="F12" i="1"/>
  <c r="C50" i="6"/>
  <c r="H24" i="22"/>
  <c r="H36" i="22"/>
  <c r="D64" i="7"/>
  <c r="D66" i="7" s="1"/>
  <c r="E22" i="22"/>
  <c r="E9" i="22" s="1"/>
  <c r="H23" i="22"/>
  <c r="E54" i="22"/>
  <c r="H54" i="22" s="1"/>
  <c r="F46" i="1"/>
  <c r="D45" i="4"/>
  <c r="D54" i="4" s="1"/>
  <c r="H15" i="12"/>
  <c r="I20" i="13"/>
  <c r="D24" i="5"/>
  <c r="D33" i="5" s="1"/>
  <c r="D39" i="5" s="1"/>
  <c r="D40" i="5" s="1"/>
  <c r="D11" i="12"/>
  <c r="H16" i="12"/>
  <c r="C42" i="1"/>
  <c r="I42" i="1" s="1"/>
  <c r="C9" i="1"/>
  <c r="H19" i="12" l="1"/>
  <c r="F9" i="1"/>
  <c r="I12" i="1"/>
  <c r="D13" i="12" s="1"/>
  <c r="D15" i="12" s="1"/>
  <c r="D24" i="12" s="1"/>
  <c r="F52" i="1"/>
  <c r="F53" i="1" s="1"/>
  <c r="H22" i="22"/>
  <c r="H9" i="22" s="1"/>
  <c r="E72" i="22"/>
  <c r="H72" i="22" s="1"/>
  <c r="E63" i="22"/>
  <c r="H63" i="22" s="1"/>
  <c r="H24" i="12"/>
  <c r="C18" i="1"/>
  <c r="C46" i="1"/>
  <c r="I46" i="1" s="1"/>
  <c r="F18" i="1" l="1"/>
  <c r="I9" i="1"/>
  <c r="C26" i="1"/>
  <c r="C52" i="1"/>
  <c r="I52" i="1" s="1"/>
  <c r="I18" i="1" l="1"/>
  <c r="F26" i="1"/>
  <c r="C27" i="1"/>
  <c r="C53" i="1"/>
  <c r="I53" i="1" s="1"/>
  <c r="E38" i="22"/>
  <c r="F27" i="1" l="1"/>
  <c r="I27" i="1" s="1"/>
  <c r="I26" i="1"/>
  <c r="E44" i="22"/>
  <c r="H38" i="22"/>
  <c r="H44" i="22" l="1"/>
  <c r="E45" i="22"/>
  <c r="H45" i="22" s="1"/>
</calcChain>
</file>

<file path=xl/sharedStrings.xml><?xml version="1.0" encoding="utf-8"?>
<sst xmlns="http://schemas.openxmlformats.org/spreadsheetml/2006/main" count="1646" uniqueCount="684">
  <si>
    <t>Önkormányzat és intézményei összesen</t>
  </si>
  <si>
    <t>Ft-ban</t>
  </si>
  <si>
    <t>Megnevezés</t>
  </si>
  <si>
    <t>Önkormányzat</t>
  </si>
  <si>
    <t>Önkormányzat fenntartásában működő költségvetési szervek összesen</t>
  </si>
  <si>
    <t>Összesen</t>
  </si>
  <si>
    <t>I. Működési költségvetés bevételei (önkormányzat és intézmények)</t>
  </si>
  <si>
    <t>1.</t>
  </si>
  <si>
    <t>Működési célú támogatások államháztartáson belülről</t>
  </si>
  <si>
    <t>2.</t>
  </si>
  <si>
    <t>Közhatalmi bevételek</t>
  </si>
  <si>
    <t xml:space="preserve">3. </t>
  </si>
  <si>
    <t>4.</t>
  </si>
  <si>
    <t>Működési célú átvett pénzeszközök</t>
  </si>
  <si>
    <t>II. Felhalmozási költségvetés bevételei</t>
  </si>
  <si>
    <t>Felhalmozási célú támogatások államháztartáson belülről</t>
  </si>
  <si>
    <t>Felhalmozási bevételek</t>
  </si>
  <si>
    <t>3.</t>
  </si>
  <si>
    <t>Felhalmozási célú átvett pénzeszköz</t>
  </si>
  <si>
    <t>III. Finanszírozási bevételek</t>
  </si>
  <si>
    <t>Költségvetési hiány belső finanszírozása</t>
  </si>
  <si>
    <t>1. Előző évi költségvetési maradvány igénybevétele</t>
  </si>
  <si>
    <t>2. Szabad pénzeszközök betétből történő visszavonása</t>
  </si>
  <si>
    <t>Költségvetési hiány külső finanszírozása</t>
  </si>
  <si>
    <t>1. Hitelek, kölcsönök felvétele</t>
  </si>
  <si>
    <t>Irányító szervi támogatás</t>
  </si>
  <si>
    <t>BEVÉTELEK MINDÖSSZESEN</t>
  </si>
  <si>
    <t>BEVÉTELEK MINDÖSSZESEN (irányító szervi támogatás nélkül)</t>
  </si>
  <si>
    <t>KÖLTSÉGVETÉSI BEVÉTELEK ÖSSZESEN</t>
  </si>
  <si>
    <t>I. Működési költségvetés kiadásai</t>
  </si>
  <si>
    <t>Személyi juttatások</t>
  </si>
  <si>
    <t>Munkaadókat terhelő járulékok és szociális hozzájárulási adó</t>
  </si>
  <si>
    <t>Dologi kiadások</t>
  </si>
  <si>
    <t>Ellátottak pénzbeli juttatásai</t>
  </si>
  <si>
    <t>5.</t>
  </si>
  <si>
    <t>Egyéb működési célú kiadások</t>
  </si>
  <si>
    <t>II. Felhalmozási költségvetés kiadásai</t>
  </si>
  <si>
    <t>Beruházások</t>
  </si>
  <si>
    <t xml:space="preserve">2. </t>
  </si>
  <si>
    <t>Felújítások</t>
  </si>
  <si>
    <t>Egyéb felhalmozási kiadások</t>
  </si>
  <si>
    <t>KÖLTSÉGVETÉSI KIADÁSOK ÖSSZESEN</t>
  </si>
  <si>
    <t>III. Finanszírozási kiadások</t>
  </si>
  <si>
    <t>Irányító szervi támogatás folyósítása</t>
  </si>
  <si>
    <t>Szabad pénzeszközök betétként történő elhelyezése</t>
  </si>
  <si>
    <t>Hitel, kölcsön törlesztés</t>
  </si>
  <si>
    <t>Államháztartáson belüli megelőlegezések visszafizetése</t>
  </si>
  <si>
    <t>KIADÁSOK MINDÖSSZESEN</t>
  </si>
  <si>
    <t>KIADÁSOK MINDÖSSZESEN (irányító szervi támogatás folyósítása nélkül)</t>
  </si>
  <si>
    <t>Oszlop1</t>
  </si>
  <si>
    <t>Oszlop2</t>
  </si>
  <si>
    <t>Oszlop3</t>
  </si>
  <si>
    <t>Oszlop4</t>
  </si>
  <si>
    <t>Oszlop5</t>
  </si>
  <si>
    <t>I.</t>
  </si>
  <si>
    <t xml:space="preserve">I. Működési költségvetés bevételei </t>
  </si>
  <si>
    <t>Önkormányzatok működési támogatásai</t>
  </si>
  <si>
    <t>Egyéb működési célú támogatások bevételei államháztartáson belülről</t>
  </si>
  <si>
    <t>1. Helyi önkormányzatok működésének általános támogatásai</t>
  </si>
  <si>
    <t>2. Települési önkormányzatok egyes köznevelési feladatainak támogatása</t>
  </si>
  <si>
    <t>4. Települési önkormányzatok kulturális feladatainak támogatása</t>
  </si>
  <si>
    <t>5. Működési célú költségvetési támogatások és kiegészítő támogatások</t>
  </si>
  <si>
    <t>6. Elszámolásból származó bevételek</t>
  </si>
  <si>
    <t>Vagyoni típusú adók</t>
  </si>
  <si>
    <t>1. Építményadó</t>
  </si>
  <si>
    <t>2. Magánszemélyek kommunális adója</t>
  </si>
  <si>
    <t>Termékek és szolgáltatások adói</t>
  </si>
  <si>
    <t>1. Iparűzési adó</t>
  </si>
  <si>
    <t>2. Gépjárműadó</t>
  </si>
  <si>
    <t>Egyéb közhatalmi bevételek</t>
  </si>
  <si>
    <t>Működési bevételek</t>
  </si>
  <si>
    <t>1. Készletértékesítés ellenértéke</t>
  </si>
  <si>
    <t>2. Szolgáltatások ellenértéke</t>
  </si>
  <si>
    <t>3. Közvetített szolgáltatások ellenértéke</t>
  </si>
  <si>
    <t>4. Tulajdonosi bevételek</t>
  </si>
  <si>
    <t>5. Ellátási díjak</t>
  </si>
  <si>
    <t>6. Kiszámlázott ÁFA</t>
  </si>
  <si>
    <t>7. ÁFA visszatérülés</t>
  </si>
  <si>
    <t>8. Egyéb működési bevétel</t>
  </si>
  <si>
    <t>II.</t>
  </si>
  <si>
    <t>Felhalmozási költségvetés bevételei</t>
  </si>
  <si>
    <t>Felhalmozási célú támogatás államháztartáson belülről</t>
  </si>
  <si>
    <t>Felhalmozási célú önkormányzati támogatás</t>
  </si>
  <si>
    <t>Egyéb felhalmozási célú támogatás államháztartáson belülről</t>
  </si>
  <si>
    <t>Immateriális javak, tárgyi eszközök értékesítése</t>
  </si>
  <si>
    <t>Részesedések értékesítése</t>
  </si>
  <si>
    <t>Felhalmozási cálú átvett pénzeszköz</t>
  </si>
  <si>
    <t>III.</t>
  </si>
  <si>
    <t>Finanszírozási bevételek</t>
  </si>
  <si>
    <t>Előző évi költségvetési maradvány igénybevétele</t>
  </si>
  <si>
    <t>Szabad pénzeszközök betétből történő visszavonása</t>
  </si>
  <si>
    <t>Hosszú lejáratú hitelek, kölcsönök felvétele</t>
  </si>
  <si>
    <t>Önkormányzat tervezett bevételei</t>
  </si>
  <si>
    <t>Önkormányzat tervezett kiadásai jogcímenként</t>
  </si>
  <si>
    <t>Külső személyi juttatások</t>
  </si>
  <si>
    <t>Elvonások és befizetések</t>
  </si>
  <si>
    <t>Működési célú támogatások államháztartáson belülre</t>
  </si>
  <si>
    <t>Működési célú támogatások államháztartáson kívülre</t>
  </si>
  <si>
    <t>Működési célú támogatási kölcsönök nyújtása</t>
  </si>
  <si>
    <t>Általános tartalék</t>
  </si>
  <si>
    <t>Működési céltartalék</t>
  </si>
  <si>
    <t>Felhalmozási költségvetés kiadásai</t>
  </si>
  <si>
    <t>1. Felhalmozási célú támogatások államháztartáson belülre</t>
  </si>
  <si>
    <t>2. Felhalmozási célú támogatások államháztartáson kívülre</t>
  </si>
  <si>
    <t>3. Felhalmozási célú támogatási kölcsönök nyújtása</t>
  </si>
  <si>
    <t>4. Befektetési kiadások</t>
  </si>
  <si>
    <t>5. Felhalmozási céltartalék</t>
  </si>
  <si>
    <t>Finanszírozási kiadások</t>
  </si>
  <si>
    <t>Hitel, kölcsöntörlesztés államháztartáson kívülre</t>
  </si>
  <si>
    <t>KIADÁSOK ÖSSZESEN</t>
  </si>
  <si>
    <r>
      <t xml:space="preserve">KIADÁSOK MINDÖSSZESEN </t>
    </r>
    <r>
      <rPr>
        <sz val="10"/>
        <color theme="1"/>
        <rFont val="Times New Roman"/>
        <family val="1"/>
        <charset val="238"/>
      </rPr>
      <t>(irányító szervi támogatás folyósítása nélkül)</t>
    </r>
  </si>
  <si>
    <t>Foglalkoztatottak személyi juttatásai</t>
  </si>
  <si>
    <t>Tárgyi eszközök, immateriális javak vásárlása</t>
  </si>
  <si>
    <t>Tárgyi eszközök, immateriális javak vásárlása összesen:</t>
  </si>
  <si>
    <t>Ingatlan beruházások</t>
  </si>
  <si>
    <t>Ingatlan beruházások összesen</t>
  </si>
  <si>
    <t>Tárgyi eszközök felújítása</t>
  </si>
  <si>
    <t>Tárgyi eszköz felújítás összesen</t>
  </si>
  <si>
    <t>Útfelújítási kiadások</t>
  </si>
  <si>
    <t>Útfelújítások összesen</t>
  </si>
  <si>
    <t>Felhalmozási célú pénzeszköz átadások</t>
  </si>
  <si>
    <t>Felhalmozási célú pénzeszköz átadások államháztartáson belülre</t>
  </si>
  <si>
    <t>Felhalmozási célú pénzeszköz átadások államháztartáson kívülre</t>
  </si>
  <si>
    <t>MINDÖSSZESEN</t>
  </si>
  <si>
    <t>Önkormányzat működési kiadásai (3. számú melléklet működési költségvetés kiadás részletezése)</t>
  </si>
  <si>
    <t>Önkormányzat felhalmozási kiadásai (3. számú melléklet felhalmozási költségvetés részletezése)</t>
  </si>
  <si>
    <t>Igazgatási szolgáltatási díj</t>
  </si>
  <si>
    <t>Felügyeleti jellegű tevékenységek díja</t>
  </si>
  <si>
    <t>Bírságok bevétele</t>
  </si>
  <si>
    <t xml:space="preserve">KIADÁSOK MINDÖSSZESEN </t>
  </si>
  <si>
    <t>Intézmény</t>
  </si>
  <si>
    <t>Teljes munkaidős (fő)</t>
  </si>
  <si>
    <t>Önkormányzat és irányítása alá tartozó költségvetési szervek létszámkerete</t>
  </si>
  <si>
    <t>Jóváhagyott álláshely (fő)</t>
  </si>
  <si>
    <t>MŰKÖDÉSI KÖLTSÉGVETÉS BEVÉTELEI</t>
  </si>
  <si>
    <t>Bevételek</t>
  </si>
  <si>
    <t>Kiadások</t>
  </si>
  <si>
    <t>Működési célú támogatások ÁH belülről</t>
  </si>
  <si>
    <t>Munkaadókat terhelő járulékok és a szociális hozzájárulási adó</t>
  </si>
  <si>
    <t>MŰKÖDÉSI KÖLTSÉGVETÉS KIADÁSAI</t>
  </si>
  <si>
    <t>Felhalmozási kiadások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</si>
  <si>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</si>
  <si>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</si>
  <si>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</si>
  <si>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</si>
  <si>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</si>
  <si>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</si>
  <si>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</si>
  <si>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</si>
  <si>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</si>
  <si>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</si>
  <si>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</si>
  <si>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</si>
  <si>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</si>
  <si>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</si>
  <si>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</si>
  <si>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</si>
  <si>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</si>
  <si>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6.</t>
  </si>
  <si>
    <t>7.</t>
  </si>
  <si>
    <t>Beruházási kiadások beruházásonként</t>
  </si>
  <si>
    <t>8.</t>
  </si>
  <si>
    <t>9.</t>
  </si>
  <si>
    <t>Felújítási kiadások felújításonként</t>
  </si>
  <si>
    <t>10.</t>
  </si>
  <si>
    <t>11.</t>
  </si>
  <si>
    <t>Egyéb (Pl.: garancia és kezességvállalás, stb.)</t>
  </si>
  <si>
    <t>12.</t>
  </si>
  <si>
    <t>Összesen (1+4+7+9+11)</t>
  </si>
  <si>
    <t>Sor-szám</t>
  </si>
  <si>
    <t>MEGNEVEZÉS</t>
  </si>
  <si>
    <t>Évek</t>
  </si>
  <si>
    <t>Összesen
(F=C+D+E)</t>
  </si>
  <si>
    <t>ÖSSZES KÖTELEZETTSÉG</t>
  </si>
  <si>
    <t>Kötelezettség állománya</t>
  </si>
  <si>
    <t>Pályázat</t>
  </si>
  <si>
    <t>Támogatást nyújtó megnevezése</t>
  </si>
  <si>
    <t>Nyertes pályázatok</t>
  </si>
  <si>
    <t>2019. évi tervezett kiadás</t>
  </si>
  <si>
    <t>Támogatás</t>
  </si>
  <si>
    <t>Önerő</t>
  </si>
  <si>
    <t>Projekt költség összesen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</si>
  <si>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</si>
  <si>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</si>
  <si>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</si>
  <si>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</si>
  <si>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</si>
  <si>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</si>
  <si>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</si>
  <si>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</si>
  <si>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</si>
  <si>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</si>
  <si>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</si>
  <si>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</si>
  <si>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</si>
  <si>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</si>
  <si>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</si>
  <si>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</si>
  <si>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</si>
  <si>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</si>
  <si>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</si>
  <si>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</si>
  <si>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</si>
  <si>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</si>
  <si>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</si>
  <si>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</si>
  <si>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</si>
  <si>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</si>
  <si>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</si>
  <si>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</si>
  <si>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</si>
  <si>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</si>
  <si>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</si>
  <si>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</si>
  <si>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27.</t>
  </si>
  <si>
    <t>Összesen:</t>
  </si>
  <si>
    <t>Működési célú támogatások ÁH-on belül</t>
  </si>
  <si>
    <t>Felhalmozási célú támogatások ÁH-on belül</t>
  </si>
  <si>
    <t>Felhalmozási célú átvett pénzeszközök</t>
  </si>
  <si>
    <t>Bevételek összesen:</t>
  </si>
  <si>
    <t>Dologi  kiadások</t>
  </si>
  <si>
    <t xml:space="preserve"> Egyéb működési célú kiadások</t>
  </si>
  <si>
    <t>Kiadások összesen:</t>
  </si>
  <si>
    <t>Kötelező, önként vállalt, valamint államigazgatási feladatok bevételei és kiadásai</t>
  </si>
  <si>
    <t>Kötelező feladat</t>
  </si>
  <si>
    <t>Önként vállalt feladat</t>
  </si>
  <si>
    <t>Államigazgatási feladat</t>
  </si>
  <si>
    <t xml:space="preserve">1. </t>
  </si>
  <si>
    <t>Önkormányzat irányítása alá tartozó intézmények</t>
  </si>
  <si>
    <t>I. Működési költségvetés bevételei (önkormányzat és intézményei)</t>
  </si>
  <si>
    <t>Cofog és megnevezés</t>
  </si>
  <si>
    <t>Járulékok</t>
  </si>
  <si>
    <t xml:space="preserve"> </t>
  </si>
  <si>
    <t>Felhalmozási tartalék (pályázati önrészt és megvalósítás többletköltségeinek fedezetére)</t>
  </si>
  <si>
    <t>2020. évi eredeti előirányzat</t>
  </si>
  <si>
    <t>2020. január 1-jén</t>
  </si>
  <si>
    <t>2020. január 1-jei tényleges nyitó létszám</t>
  </si>
  <si>
    <t>2020. január 1-jei munkajogi nyitólétszám (fő)</t>
  </si>
  <si>
    <t>2019. december 31-ig befolyt pályázati támogatás</t>
  </si>
  <si>
    <t>2020. évi tervezett bevétel</t>
  </si>
  <si>
    <t>15. sz. melléklet az …./2020. (…) önkormányzati rendelethez 2. oldal</t>
  </si>
  <si>
    <t>6. sz. melléklet az …./2020. (…) önkormányzati rendelethez 2. oldal</t>
  </si>
  <si>
    <t>Tényő Község Önkormányzata 2020. évi költségvetése</t>
  </si>
  <si>
    <t>Tényői Szent Erzsébet Óvoda és Bölcsőde bevételei és kiadásai</t>
  </si>
  <si>
    <t>Tényő Község Önkormányzat 2020. évi költségvetése</t>
  </si>
  <si>
    <t>091110 Óvodai nevelés, ellátás szakmai feladatai</t>
  </si>
  <si>
    <t>091120 Sajátos nevelási igényűgyermekek óvodai nevelésének, ellátásának szakmai feladatai</t>
  </si>
  <si>
    <t>091140 Óvodai nevelés,ellátás működtetési feladatai</t>
  </si>
  <si>
    <t>096015 Gyermekétkeztetés köznevelési intézményben</t>
  </si>
  <si>
    <t>104031 Gyermekek Bölcsődében és mini bölcsődében történő ellátása</t>
  </si>
  <si>
    <t>104037 Intézményen kívüli gyermekétkeztetés</t>
  </si>
  <si>
    <t xml:space="preserve"> Tényői Szent Erzsébet Óvoda és Bölcsőde (4. számú melléklet működési költségvetés kiadás részletezése)</t>
  </si>
  <si>
    <t>Tényő Község Önkormányzata  2020. évi költségvetése</t>
  </si>
  <si>
    <t xml:space="preserve">Működési céltartalék </t>
  </si>
  <si>
    <t>Tényő Község Önkormányzata</t>
  </si>
  <si>
    <t>Tényői Szent Erzsébet Óvoda és Bölcsőde</t>
  </si>
  <si>
    <t>Közfoglalkoztatott (fő)</t>
  </si>
  <si>
    <t>Tényő Község Önkormányzata 2020. évi összevont költségvetési mérlege</t>
  </si>
  <si>
    <t>Tényő Község Önkormányzata adósságot keletkeztető ügyletekből és kezességvállalásokból fennálló kötelezettségei</t>
  </si>
  <si>
    <t>Tényő Község Önkormányzata támogatási programjai</t>
  </si>
  <si>
    <t>Jogcím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</si>
  <si>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</si>
  <si>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</si>
  <si>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</si>
  <si>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</si>
  <si>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</si>
  <si>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Lakott külterülettel kapcsolatos feladatok</t>
  </si>
  <si>
    <t>Egyéb kiegészítés  I.1 jogcímhez</t>
  </si>
  <si>
    <t>Polgármesteri illetmény támogatása</t>
  </si>
  <si>
    <t>Óvopedagogusok bértámogatása</t>
  </si>
  <si>
    <t>Óvopedagogúsok munkáját segítők bértámogatása</t>
  </si>
  <si>
    <t>Óvodaműködtetési támogatása</t>
  </si>
  <si>
    <t>Ped II.kategóriába sorolt pedagógus kieg. támogatása</t>
  </si>
  <si>
    <t>Hozzájárulás a pénzbeli szociális ellátásokhoz</t>
  </si>
  <si>
    <t>Szociális étkeztetés</t>
  </si>
  <si>
    <t>Bölcsődei kisgyermeknevelők, dajkák bértámogatása</t>
  </si>
  <si>
    <t>Bölcsőde üzemeltetési támogatása</t>
  </si>
  <si>
    <t>Gyermekétkeztetés támogatása</t>
  </si>
  <si>
    <t>Gyermekétkeztetés üzemeltetési támogatása</t>
  </si>
  <si>
    <t>Rászoruló gyermekek szünidei támogatása</t>
  </si>
  <si>
    <t>Önkormányzatok kulturális feladatainak támogatása</t>
  </si>
  <si>
    <t>A 2020.évi  általános működés és ágazati feladatok támogatásának alakulása jogcímenként</t>
  </si>
  <si>
    <t xml:space="preserve">2020. évi támogatás   </t>
  </si>
  <si>
    <t>062020 Településfejlesztési projektek</t>
  </si>
  <si>
    <t>064010 Közvilágítás</t>
  </si>
  <si>
    <t xml:space="preserve"> Tényő Község Önkormányzat saját bevételeinek részletezése az adósságot keletkeztető ügyletből származó tárgyévi fizetési kötelezettség megállapításához</t>
  </si>
  <si>
    <t>Forintban !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</si>
  <si>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</si>
  <si>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</si>
  <si>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</si>
  <si>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</si>
  <si>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</si>
  <si>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</si>
  <si>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</si>
  <si>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</si>
  <si>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</si>
  <si>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2020. évi előirányzat</t>
  </si>
  <si>
    <t>B E V É T E L E K</t>
  </si>
  <si>
    <t>Forintban!</t>
  </si>
  <si>
    <t>2021.évi</t>
  </si>
  <si>
    <t>2022.évi</t>
  </si>
  <si>
    <t>Önkormányzat működési támogatásai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</si>
  <si>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</si>
  <si>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</si>
  <si>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</si>
  <si>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</si>
  <si>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</si>
  <si>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</si>
  <si>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</si>
  <si>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</si>
  <si>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</si>
  <si>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</si>
  <si>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</si>
  <si>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</si>
  <si>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</si>
  <si>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</si>
  <si>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</si>
  <si>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</si>
  <si>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</si>
  <si>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</si>
  <si>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</si>
  <si>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</si>
  <si>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</si>
  <si>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</si>
  <si>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</si>
  <si>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</si>
  <si>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</si>
  <si>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</si>
  <si>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</si>
  <si>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</si>
  <si>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</si>
  <si>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</si>
  <si>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</si>
  <si>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</si>
  <si>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072312 Fogorvosi ellátás</t>
  </si>
  <si>
    <t>072111 Háziorosi alapellátás</t>
  </si>
  <si>
    <t>066020 Város-. Községgazdálkodási egyéb szolgáltatások</t>
  </si>
  <si>
    <t>066010 Zöldterület-kezelés</t>
  </si>
  <si>
    <t>045160 Közutak,hídak,alagutak üzemeltetése,fenntartása</t>
  </si>
  <si>
    <t>041233 Hosszabb időtartamú közfoglalkoztatás</t>
  </si>
  <si>
    <t>013350 Az önkormányzati vagyonnal való gazdálkodással kapcsolatos feladatok</t>
  </si>
  <si>
    <t>013320 Köztemető- fenntartás és -működtetés</t>
  </si>
  <si>
    <t>011130 Önkormányzatok és önkormányzati hivatalok jogalkotó és általános igazgatási tevékenysége</t>
  </si>
  <si>
    <t>074032 Ifjűság-egészségügyi gondozás</t>
  </si>
  <si>
    <t>081030 Sportlétesítmények, edzőtáborok működése és fejlesztése</t>
  </si>
  <si>
    <t>082042 Könyvtári állomány gyarapítása és nyilvántartása</t>
  </si>
  <si>
    <t>082091 Közművelődés-közösségi és társadalmirészvétel fejlesztés</t>
  </si>
  <si>
    <t>086020 Helyi, térségi közösségi térbiztosítása, működtetése</t>
  </si>
  <si>
    <t>091220 Köznevelési intézmény 1-4 évfolyam működtetési feladatai</t>
  </si>
  <si>
    <t>102031Idősek nappali ellátása</t>
  </si>
  <si>
    <t>104037 Intézményen kívűli gyermekétkeztetés</t>
  </si>
  <si>
    <t>107051 Szociális étkeztetés szociális konyhán</t>
  </si>
  <si>
    <t>107060 Egyéb szociális ellátások</t>
  </si>
  <si>
    <t>Bölcsődei eszközök beszerzése</t>
  </si>
  <si>
    <t xml:space="preserve">Petőfi Sándor utca </t>
  </si>
  <si>
    <t xml:space="preserve">Árpád utca </t>
  </si>
  <si>
    <t xml:space="preserve">Kossuth utca </t>
  </si>
  <si>
    <t>SK-HU pályázat</t>
  </si>
  <si>
    <t>Traktor beszerzés</t>
  </si>
  <si>
    <t>Hollómajor játékok és kút</t>
  </si>
  <si>
    <t>Gépjármű beszerzés (Dacia)</t>
  </si>
  <si>
    <t>2023.évi</t>
  </si>
  <si>
    <t>Magyar Államkincstár</t>
  </si>
  <si>
    <t>Magyar Faluprogram  Árpád utca felújítása</t>
  </si>
  <si>
    <t>Magyar Faluprogram Kossuth Lajos utca járdaszakaszfelújítása</t>
  </si>
  <si>
    <t>Petőfi Sándor utca felújítása</t>
  </si>
  <si>
    <t>Belügyminisztérium</t>
  </si>
  <si>
    <t>2018. évi tény</t>
  </si>
  <si>
    <t>2019.évi várható</t>
  </si>
  <si>
    <t>Államháztartáson belüli megelőlegezések folyósítása</t>
  </si>
  <si>
    <t>Módosított előirányzat</t>
  </si>
  <si>
    <t>3. Települési önkormányzatok szociális, gyermekjóléti  feladatainak támogatása</t>
  </si>
  <si>
    <t>3. Települési önkormányzatok gyermekétkeztetési feladatainak támogatása</t>
  </si>
  <si>
    <t>2020. évi módosított előirányzat</t>
  </si>
  <si>
    <t>Módosítoot munkajogi létszám</t>
  </si>
  <si>
    <t>2020.évi módosított előirányzat</t>
  </si>
  <si>
    <t>összesen:</t>
  </si>
  <si>
    <t>Államháztartáson belüli megelőlegezés</t>
  </si>
  <si>
    <t>BEVÉTELEK MINDÖSSZESEN(irányító szervi támogatás nélkül)</t>
  </si>
  <si>
    <t>074040 Fertőző megbetegedések megelőzése,járványügyi ellátás</t>
  </si>
  <si>
    <t>104035 Gyermekétkeztetés bölcsődében,fogyatékosok nappali intézményében</t>
  </si>
  <si>
    <t>74040 Fertőző megbetegedések megelőzése,járványügyi ellátás</t>
  </si>
  <si>
    <t>045120 Út,autópálya építése</t>
  </si>
  <si>
    <t>Temető út (felújítás)</t>
  </si>
  <si>
    <t>Tárgyi eszköz beszerzések (bútor,fűnyíró stb.)</t>
  </si>
  <si>
    <t>IKSZT tárgyi eszközök (fogas,hangosítás)</t>
  </si>
  <si>
    <t>Vidékfejlesztési program Leader pályázat (Temetői út)</t>
  </si>
  <si>
    <t>Pannonoia Kincse Leader</t>
  </si>
  <si>
    <t>Magyar Faluprogram  Elhagyott ingatlanok közcélra történő hasznosítása</t>
  </si>
  <si>
    <t>Magyar Faluprogram  Temetői infrastrúktúra fejlesztése</t>
  </si>
  <si>
    <t xml:space="preserve">           </t>
  </si>
  <si>
    <t>2020. évi tényleges</t>
  </si>
  <si>
    <t>2020.évi tényleges</t>
  </si>
  <si>
    <t>2020. évi teljesítés</t>
  </si>
  <si>
    <t>2020.évi teljesítés</t>
  </si>
  <si>
    <t>1. sz. melléklet az …./2021. (…) önkormányzati rendelethez 2. oldal</t>
  </si>
  <si>
    <t>074031 Család és nővédelmi egészségügyi gondozás</t>
  </si>
  <si>
    <t>Sorszám</t>
  </si>
  <si>
    <t>2020.é vi teljesítés</t>
  </si>
  <si>
    <t>3.sz.tájékoztató t.</t>
  </si>
  <si>
    <t>( Forintban!)</t>
  </si>
  <si>
    <t>Eredti előirányzat</t>
  </si>
  <si>
    <t xml:space="preserve">Módosított előirányzat </t>
  </si>
  <si>
    <t>Teljesítés</t>
  </si>
  <si>
    <t>1.sz.tájékoztató t.</t>
  </si>
  <si>
    <t xml:space="preserve"> MARADVÁNYKIMUTATÁS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</si>
  <si>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</si>
  <si>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</si>
  <si>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</si>
  <si>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</si>
  <si>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</si>
  <si>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</si>
  <si>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</si>
  <si>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</si>
  <si>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</si>
  <si>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</si>
  <si>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</si>
  <si>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</si>
  <si>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</si>
  <si>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</si>
  <si>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</si>
  <si>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</si>
  <si>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</si>
  <si>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</si>
  <si>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</si>
  <si>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</si>
  <si>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</si>
  <si>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</si>
  <si>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</si>
  <si>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</si>
  <si>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</si>
  <si>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</si>
  <si>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</si>
  <si>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</si>
  <si>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</si>
  <si>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</si>
  <si>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</si>
  <si>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</si>
  <si>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</si>
  <si>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</si>
  <si>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</si>
  <si>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</si>
  <si>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</si>
  <si>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</si>
  <si>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</si>
  <si>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4.1 sz. tájékoztató t.</t>
  </si>
  <si>
    <t xml:space="preserve">Tényői Szent Erzsébet Óvoda és Bölcsőde </t>
  </si>
  <si>
    <t xml:space="preserve">Tényő Község Önkormányzata </t>
  </si>
  <si>
    <t>#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</si>
  <si>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</si>
  <si>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</si>
  <si>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</si>
  <si>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</si>
  <si>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</si>
  <si>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</si>
  <si>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</si>
  <si>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</si>
  <si>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</si>
  <si>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</si>
  <si>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</si>
  <si>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</si>
  <si>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</si>
  <si>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</si>
  <si>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</si>
  <si>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</si>
  <si>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</si>
  <si>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</si>
  <si>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</si>
  <si>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</si>
  <si>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</si>
  <si>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</si>
  <si>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B/I/1 Vásárolt készletek</t>
  </si>
  <si>
    <t>B/I  Készletek (B/I/1+….B/I/5)</t>
  </si>
  <si>
    <t>B) NEMZETI VAGYONBA TARTOZÓ FORGÓESZKÖZÖK (=B/I+B/II)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</si>
  <si>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</si>
  <si>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</si>
  <si>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</si>
  <si>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</si>
  <si>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</si>
  <si>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</si>
  <si>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</si>
  <si>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</si>
  <si>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</si>
  <si>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</si>
  <si>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</si>
  <si>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58</t>
  </si>
  <si>
    <t>D/I/1 Költségvetési évben esedékes követelések működési célú támogatások bevételeire államháztartáson belülről (&gt;=D/I/1a)</t>
  </si>
  <si>
    <t>59</t>
  </si>
  <si>
    <t>D/I/1a - ebből: költségvetési évben esedékes követelések működési célú visszatérítendő támogatások, kölcsönök visszatérülésére államháztartáson belülről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</si>
  <si>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</si>
  <si>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</si>
  <si>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</si>
  <si>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</si>
  <si>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</si>
  <si>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</si>
  <si>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</si>
  <si>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</si>
  <si>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</si>
  <si>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</si>
  <si>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</si>
  <si>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</si>
  <si>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</si>
  <si>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</si>
  <si>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</si>
  <si>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</si>
  <si>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74</t>
  </si>
  <si>
    <t>D/I/4e - ebből: költségvetési évben esedékes követelések általános forgalmi adó visszatérítésére</t>
  </si>
  <si>
    <t>101</t>
  </si>
  <si>
    <t>D/I Költségvetési évben esedékes követelések (=D/I/1+…+D/I/8)</t>
  </si>
  <si>
    <t>151</t>
  </si>
  <si>
    <t>D/III/4 Forgótőke elszámolása</t>
  </si>
  <si>
    <t>D/III/5Vagyonkzelésbe adott eszközökkel kapcsolatos visszapotlási követelés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</si>
  <si>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</si>
  <si>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</si>
  <si>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</si>
  <si>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</si>
  <si>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</si>
  <si>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/2 Más előzetesen felszámított levonható általános forgalmi adó</t>
  </si>
  <si>
    <t>E/I / Más előzetesen felszámított általános forgalmi adó elszámolása (E/I/+….E/I/4)</t>
  </si>
  <si>
    <t>E/II/2 Más fizetendő általános forgalmi adó</t>
  </si>
  <si>
    <t>E/II/Fizetendő általános forgalmi adó elszámolása (E/II/1+E/II/2)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</si>
  <si>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</si>
  <si>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</si>
  <si>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</si>
  <si>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</si>
  <si>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</si>
  <si>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</si>
  <si>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</si>
  <si>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</si>
  <si>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</si>
  <si>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</si>
  <si>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</si>
  <si>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</si>
  <si>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</si>
  <si>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</si>
  <si>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</si>
  <si>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</si>
  <si>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</si>
  <si>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</si>
  <si>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</si>
  <si>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</si>
  <si>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</si>
  <si>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</si>
  <si>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</si>
  <si>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182</t>
  </si>
  <si>
    <t>H/I/7 Költségvetési évben esedékes kötelezettségek felújításokra</t>
  </si>
  <si>
    <t>199</t>
  </si>
  <si>
    <t>H/I Költségvetési évben esedékes kötelezettségek (=H/I/1+…+H/I/9)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</si>
  <si>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</si>
  <si>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</si>
  <si>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</si>
  <si>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</si>
  <si>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</si>
  <si>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</si>
  <si>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</si>
  <si>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</si>
  <si>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</si>
  <si>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</si>
  <si>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</si>
  <si>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</si>
  <si>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</si>
  <si>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</si>
  <si>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</si>
  <si>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</si>
  <si>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J/1 Eredményszemléletű bevételek passzív időbeli elhatárolása</t>
  </si>
  <si>
    <t>240</t>
  </si>
  <si>
    <t>J/2 Költségek, ráfordítások passzív időbeli elhatárolása</t>
  </si>
  <si>
    <t>J63 Halasztott eredményszemléletű bevételek</t>
  </si>
  <si>
    <t>242</t>
  </si>
  <si>
    <t>J) PASSZÍV IDŐBELI ELHATÁROLÁSOK (=J/1+J/2+J/3)</t>
  </si>
  <si>
    <t>243</t>
  </si>
  <si>
    <t>FORRÁSOK ÖSSZESEN (=G+H+I+J)</t>
  </si>
  <si>
    <t>142</t>
  </si>
  <si>
    <t>D/III/1 Adott előlegek (=D/III/1a+…+D/III/1f)</t>
  </si>
  <si>
    <t>147</t>
  </si>
  <si>
    <t>D/III/1e - ebből: foglalkoztatottaknak adott előlegek</t>
  </si>
  <si>
    <t>D/III/7 Folyósított, megelőlegezett társadalombiztosítási és családtámogatási ellátások elszámolása</t>
  </si>
  <si>
    <t>Eredménykimutatás</t>
  </si>
  <si>
    <t>Módosítások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</si>
  <si>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</si>
  <si>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</si>
  <si>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</si>
  <si>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</si>
  <si>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</si>
  <si>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</si>
  <si>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</si>
  <si>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</si>
  <si>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</si>
  <si>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  Felhalmozási  célú támogatások eredményszemléletű bevételei</t>
  </si>
  <si>
    <t>09        Különféle egyéb eredményszemléletű bevételek</t>
  </si>
  <si>
    <t>III        Egyéb eredményszemléletű bevételek (=06+07+08)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</si>
  <si>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</si>
  <si>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</si>
  <si>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</si>
  <si>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</si>
  <si>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(=09+10+11+12) (16=12+...+15)</t>
  </si>
  <si>
    <t>14        Bérköltség</t>
  </si>
  <si>
    <t>15        Személyi jellegű egyéb kifizetések</t>
  </si>
  <si>
    <t>16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</si>
  <si>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</si>
  <si>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</si>
  <si>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</si>
  <si>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</si>
  <si>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</si>
  <si>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</si>
  <si>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</si>
  <si>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</si>
  <si>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VIII        Pénzügyi műveletek eredményszemléletű bevételei (=16+17+18)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</si>
  <si>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</si>
  <si>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</si>
  <si>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</si>
  <si>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</si>
  <si>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</si>
  <si>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</si>
  <si>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</si>
  <si>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23        Felhalmozási célú támogatások eredményszemléletű bevételei</t>
  </si>
  <si>
    <t>24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</si>
  <si>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</si>
  <si>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</si>
  <si>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</si>
  <si>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</si>
  <si>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 xml:space="preserve"> Eredménykimutatás</t>
  </si>
  <si>
    <t>08        Különféle egyéb eredményszemléletű bevételek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</si>
  <si>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</si>
  <si>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</si>
  <si>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</si>
  <si>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</si>
  <si>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13        Bérköltség</t>
  </si>
  <si>
    <t>14        Személyi jellegű egyéb kifizetések</t>
  </si>
  <si>
    <t>15        Bérjárulékok</t>
  </si>
  <si>
    <t>20</t>
  </si>
  <si>
    <t>23</t>
  </si>
  <si>
    <t>16        Kapott (járó) osztalék és részesedés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</si>
  <si>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</si>
  <si>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</si>
  <si>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</si>
  <si>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</si>
  <si>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18a        - ebből: árfolyamnyereség</t>
  </si>
  <si>
    <t>29</t>
  </si>
  <si>
    <t>19        Fizetendő kamatok és kamatjellegű ráfordítások</t>
  </si>
  <si>
    <t>30</t>
  </si>
  <si>
    <t>20        Részesedések, értékpapírok, pénzeszközök értékvesztése</t>
  </si>
  <si>
    <t>31</t>
  </si>
  <si>
    <t>21        Pénzügyi műveletek egyéb ráfordításai (&gt;=21a) (31&gt;=32)</t>
  </si>
  <si>
    <t>32</t>
  </si>
  <si>
    <t>21a        - ebből: árfolyamveszteség</t>
  </si>
  <si>
    <t>33</t>
  </si>
  <si>
    <t>34</t>
  </si>
  <si>
    <t>35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</si>
  <si>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</si>
  <si>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</si>
  <si>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</si>
  <si>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</si>
  <si>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</si>
  <si>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39</t>
  </si>
  <si>
    <t>40</t>
  </si>
  <si>
    <t>41</t>
  </si>
  <si>
    <t>2.sz.tájékoztató t.</t>
  </si>
  <si>
    <t>2.1 sz. tájékoztató t.</t>
  </si>
  <si>
    <t>3.1sz. tájékoztató t.</t>
  </si>
  <si>
    <t>Mérleg 2020.év</t>
  </si>
  <si>
    <t>4.sz. tájékoztató t.</t>
  </si>
  <si>
    <t>14. sz. melléklet az …./2021. (…) önkormányzati rendelethez 3. oldal</t>
  </si>
  <si>
    <t>Előirányzat-felhasználási ütemterv 2020. évre</t>
  </si>
  <si>
    <t>1. sz. melléklet a 6/2021. (V.7.) önkormányzati rendelethez 1. oldal</t>
  </si>
  <si>
    <t>2. sz. melléklet a 6/2021. (V.7.) ) önkormányzati rendelethez</t>
  </si>
  <si>
    <t>3. sz. melléklet a 6/2021. (V.7.) önkormányzati rendelethez</t>
  </si>
  <si>
    <t>4.1 sz. melléklet a 6/2021. (V.7.) önkormányzati rendelethez</t>
  </si>
  <si>
    <t>4.2 sz. melléklet a 6/2021. (V.7.) önkormányzati rendelethez</t>
  </si>
  <si>
    <t>4.3 sz. melléklet a 6/2021. (V.7.) önkormányzati rendelethez</t>
  </si>
  <si>
    <t>5. sz. melléklet a 6/2021. (V.7.) önkormányzati rendelethez</t>
  </si>
  <si>
    <t>6. sz. melléklet a 6/2021. (V.7.) önkormányzati rendelethez 1. oldal</t>
  </si>
  <si>
    <t>6.1 sz. melléklet a 6/2021. (V.7.) önkormányzati rendelethez</t>
  </si>
  <si>
    <t>7. sz. melléklet a 6/2021. (V.7.) önkormányzati rendelethez</t>
  </si>
  <si>
    <t>8. sz. melléklet a 6/2021. (V.7.) önkormányzati rendelethez</t>
  </si>
  <si>
    <t>9. sz. melléklet a 6/2021. (V.7.) önkormányzati rendelethez</t>
  </si>
  <si>
    <t>10. sz. melléklet a 6/2021. (V.7.) önkormányzati rendelethez</t>
  </si>
  <si>
    <t>11.sz. melléklet a 6/2021. (V.7.) önkormányzati rendelethez</t>
  </si>
  <si>
    <t>12. sz. melléklet a 6/2021. (V.7.) önkormányzati rendelethez</t>
  </si>
  <si>
    <t>13 sz. melléklet a 6/2021. (V.7.) önkormányzati rendelethez</t>
  </si>
  <si>
    <t>14. sz. melléklet a 6/2021. (V.7.) önkormányzati rendelethez 1. oldal</t>
  </si>
  <si>
    <t>15. sz. melléklet a 6/2021. (V.7.) önkormányzati rendelethez</t>
  </si>
  <si>
    <t>16.sz. melléklet a 6/2021. (V.7.) önkormányzati rendelethez</t>
  </si>
  <si>
    <t>17.sz. melléklet a 6/2021. (V.7.) önkrmányzati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</si>
</sst>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_-* #,##0\ _F_t_-;\-* #,##0\ _F_t_-;_-* \-??\ _F_t_-;_-@_-"/>
  </numFmts>
  <fonts count="5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name val="Times New Roman CE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</fills>
  <borders count="18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7" fillId="0" borderId="0"/>
    <xf numFmtId="0" fontId="17" fillId="0" borderId="0"/>
    <xf numFmtId="0" fontId="45" fillId="0" borderId="0"/>
  </cellStyleXfs>
  <cellXfs count="84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/>
    <xf numFmtId="0" fontId="5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26" xfId="0" applyFont="1" applyBorder="1"/>
    <xf numFmtId="0" fontId="1" fillId="0" borderId="0" xfId="0" applyFont="1" applyAlignment="1">
      <alignment wrapText="1"/>
    </xf>
    <xf numFmtId="0" fontId="1" fillId="0" borderId="26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Border="1"/>
    <xf numFmtId="0" fontId="2" fillId="0" borderId="15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6" fillId="0" borderId="5" xfId="0" applyFont="1" applyBorder="1" applyAlignment="1">
      <alignment wrapTex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vertical="center"/>
    </xf>
    <xf numFmtId="164" fontId="11" fillId="0" borderId="0" xfId="0" applyNumberFormat="1" applyFont="1" applyFill="1" applyAlignment="1" applyProtection="1">
      <alignment horizontal="center" vertical="center"/>
    </xf>
    <xf numFmtId="164" fontId="12" fillId="0" borderId="35" xfId="0" applyNumberFormat="1" applyFont="1" applyFill="1" applyBorder="1" applyAlignment="1" applyProtection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center" vertical="center" wrapText="1"/>
    </xf>
    <xf numFmtId="164" fontId="12" fillId="0" borderId="36" xfId="0" applyNumberFormat="1" applyFont="1" applyFill="1" applyBorder="1" applyAlignment="1" applyProtection="1">
      <alignment horizontal="center" vertical="center" wrapText="1"/>
    </xf>
    <xf numFmtId="164" fontId="12" fillId="0" borderId="37" xfId="0" applyNumberFormat="1" applyFont="1" applyFill="1" applyBorder="1" applyAlignment="1" applyProtection="1">
      <alignment horizontal="center" vertical="center" wrapText="1"/>
    </xf>
    <xf numFmtId="164" fontId="12" fillId="0" borderId="38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 wrapText="1"/>
    </xf>
    <xf numFmtId="164" fontId="12" fillId="0" borderId="39" xfId="0" applyNumberFormat="1" applyFont="1" applyFill="1" applyBorder="1" applyAlignment="1" applyProtection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left" vertical="center" wrapText="1" indent="1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</xf>
    <xf numFmtId="164" fontId="13" fillId="0" borderId="39" xfId="0" applyNumberFormat="1" applyFont="1" applyFill="1" applyBorder="1" applyAlignment="1" applyProtection="1">
      <alignment vertical="center" wrapText="1"/>
    </xf>
    <xf numFmtId="164" fontId="13" fillId="0" borderId="40" xfId="0" applyNumberFormat="1" applyFont="1" applyFill="1" applyBorder="1" applyAlignment="1" applyProtection="1">
      <alignment vertical="center" wrapText="1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4" fillId="0" borderId="32" xfId="0" applyNumberFormat="1" applyFont="1" applyFill="1" applyBorder="1" applyAlignment="1" applyProtection="1">
      <alignment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4" xfId="0" applyNumberFormat="1" applyFont="1" applyFill="1" applyBorder="1" applyAlignment="1" applyProtection="1">
      <alignment vertical="center" wrapText="1"/>
      <protection locked="0"/>
    </xf>
    <xf numFmtId="164" fontId="13" fillId="0" borderId="5" xfId="0" applyNumberFormat="1" applyFont="1" applyFill="1" applyBorder="1" applyAlignment="1" applyProtection="1">
      <alignment vertical="center" wrapText="1"/>
      <protection locked="0"/>
    </xf>
    <xf numFmtId="164" fontId="13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</xf>
    <xf numFmtId="164" fontId="12" fillId="0" borderId="27" xfId="0" applyNumberFormat="1" applyFont="1" applyFill="1" applyBorder="1" applyAlignment="1" applyProtection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2" fillId="0" borderId="28" xfId="0" applyNumberFormat="1" applyFont="1" applyFill="1" applyBorder="1" applyAlignment="1" applyProtection="1">
      <alignment horizontal="center" vertical="center" wrapText="1"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</xf>
    <xf numFmtId="164" fontId="13" fillId="3" borderId="36" xfId="0" applyNumberFormat="1" applyFont="1" applyFill="1" applyBorder="1" applyAlignment="1" applyProtection="1">
      <alignment horizontal="left" vertical="center" wrapText="1" indent="2"/>
    </xf>
    <xf numFmtId="0" fontId="18" fillId="0" borderId="0" xfId="2" applyFont="1" applyFill="1"/>
    <xf numFmtId="164" fontId="11" fillId="0" borderId="0" xfId="2" applyNumberFormat="1" applyFont="1" applyFill="1" applyBorder="1" applyAlignment="1" applyProtection="1">
      <alignment horizontal="centerContinuous" vertical="center"/>
    </xf>
    <xf numFmtId="0" fontId="19" fillId="0" borderId="0" xfId="0" applyFont="1" applyFill="1" applyBorder="1" applyAlignment="1" applyProtection="1"/>
    <xf numFmtId="166" fontId="23" fillId="0" borderId="10" xfId="2" applyNumberFormat="1" applyFont="1" applyFill="1" applyBorder="1" applyAlignment="1">
      <alignment horizontal="center" vertical="center" wrapText="1"/>
    </xf>
    <xf numFmtId="0" fontId="24" fillId="0" borderId="39" xfId="2" applyFont="1" applyFill="1" applyBorder="1" applyAlignment="1">
      <alignment horizontal="center" vertical="center"/>
    </xf>
    <xf numFmtId="0" fontId="24" fillId="0" borderId="40" xfId="2" applyFont="1" applyFill="1" applyBorder="1" applyAlignment="1">
      <alignment horizontal="center" vertical="center"/>
    </xf>
    <xf numFmtId="0" fontId="24" fillId="0" borderId="37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9" xfId="2" applyFont="1" applyFill="1" applyBorder="1" applyProtection="1">
      <protection locked="0"/>
    </xf>
    <xf numFmtId="165" fontId="13" fillId="0" borderId="9" xfId="1" applyNumberFormat="1" applyFont="1" applyFill="1" applyBorder="1" applyProtection="1">
      <protection locked="0"/>
    </xf>
    <xf numFmtId="165" fontId="13" fillId="0" borderId="14" xfId="1" applyNumberFormat="1" applyFont="1" applyFill="1" applyBorder="1"/>
    <xf numFmtId="0" fontId="24" fillId="0" borderId="4" xfId="2" applyFont="1" applyFill="1" applyBorder="1" applyAlignment="1">
      <alignment horizontal="center" vertical="center"/>
    </xf>
    <xf numFmtId="0" fontId="24" fillId="0" borderId="5" xfId="2" applyFont="1" applyFill="1" applyBorder="1" applyProtection="1">
      <protection locked="0"/>
    </xf>
    <xf numFmtId="165" fontId="13" fillId="0" borderId="5" xfId="1" applyNumberFormat="1" applyFont="1" applyFill="1" applyBorder="1" applyProtection="1">
      <protection locked="0"/>
    </xf>
    <xf numFmtId="165" fontId="13" fillId="0" borderId="6" xfId="1" applyNumberFormat="1" applyFont="1" applyFill="1" applyBorder="1"/>
    <xf numFmtId="0" fontId="24" fillId="0" borderId="27" xfId="2" applyFont="1" applyFill="1" applyBorder="1" applyAlignment="1">
      <alignment horizontal="center" vertical="center"/>
    </xf>
    <xf numFmtId="0" fontId="24" fillId="0" borderId="10" xfId="2" applyFont="1" applyFill="1" applyBorder="1" applyProtection="1">
      <protection locked="0"/>
    </xf>
    <xf numFmtId="165" fontId="13" fillId="0" borderId="10" xfId="1" applyNumberFormat="1" applyFont="1" applyFill="1" applyBorder="1" applyProtection="1">
      <protection locked="0"/>
    </xf>
    <xf numFmtId="0" fontId="23" fillId="0" borderId="39" xfId="2" applyFont="1" applyFill="1" applyBorder="1" applyAlignment="1">
      <alignment horizontal="center" vertical="center"/>
    </xf>
    <xf numFmtId="0" fontId="23" fillId="0" borderId="40" xfId="2" applyFont="1" applyFill="1" applyBorder="1"/>
    <xf numFmtId="165" fontId="25" fillId="0" borderId="40" xfId="2" applyNumberFormat="1" applyFont="1" applyFill="1" applyBorder="1"/>
    <xf numFmtId="165" fontId="25" fillId="0" borderId="37" xfId="2" applyNumberFormat="1" applyFont="1" applyFill="1" applyBorder="1"/>
    <xf numFmtId="0" fontId="26" fillId="0" borderId="0" xfId="2" applyFont="1" applyFill="1"/>
    <xf numFmtId="0" fontId="23" fillId="0" borderId="2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14" fontId="24" fillId="0" borderId="40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28" fillId="0" borderId="0" xfId="0" applyNumberFormat="1" applyFont="1" applyFill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164" fontId="2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/>
    <xf numFmtId="0" fontId="1" fillId="0" borderId="12" xfId="0" applyFont="1" applyBorder="1"/>
    <xf numFmtId="0" fontId="1" fillId="0" borderId="0" xfId="0" applyFont="1" applyBorder="1" applyAlignment="1">
      <alignment shrinkToFit="1"/>
    </xf>
    <xf numFmtId="0" fontId="3" fillId="0" borderId="5" xfId="0" applyFont="1" applyBorder="1" applyAlignment="1">
      <alignment horizontal="center" vertical="center" wrapText="1"/>
    </xf>
    <xf numFmtId="3" fontId="2" fillId="0" borderId="43" xfId="0" applyNumberFormat="1" applyFont="1" applyBorder="1"/>
    <xf numFmtId="1" fontId="10" fillId="0" borderId="8" xfId="0" applyNumberFormat="1" applyFont="1" applyFill="1" applyBorder="1" applyAlignment="1" applyProtection="1">
      <alignment horizontal="center" vertical="center"/>
    </xf>
    <xf numFmtId="1" fontId="10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0" fillId="0" borderId="50" xfId="0" applyFont="1" applyBorder="1" applyAlignment="1" applyProtection="1">
      <alignment horizontal="left" vertical="center" wrapText="1"/>
      <protection locked="0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30" fillId="0" borderId="52" xfId="0" applyFont="1" applyBorder="1" applyAlignment="1" applyProtection="1">
      <alignment horizontal="left" vertical="center" wrapText="1"/>
      <protection locked="0"/>
    </xf>
    <xf numFmtId="3" fontId="36" fillId="0" borderId="38" xfId="0" applyNumberFormat="1" applyFont="1" applyBorder="1"/>
    <xf numFmtId="164" fontId="37" fillId="0" borderId="37" xfId="0" applyNumberFormat="1" applyFont="1" applyBorder="1" applyAlignment="1">
      <alignment horizontal="right" vertical="center" wrapText="1"/>
    </xf>
    <xf numFmtId="164" fontId="11" fillId="0" borderId="0" xfId="2" applyNumberFormat="1" applyFont="1" applyAlignment="1">
      <alignment horizontal="center" vertical="center"/>
    </xf>
    <xf numFmtId="167" fontId="12" fillId="0" borderId="53" xfId="1" applyNumberFormat="1" applyFont="1" applyFill="1" applyBorder="1" applyAlignment="1" applyProtection="1">
      <alignment horizontal="right"/>
    </xf>
    <xf numFmtId="0" fontId="17" fillId="0" borderId="0" xfId="2" applyAlignment="1">
      <alignment horizontal="right" vertical="center" indent="1"/>
    </xf>
    <xf numFmtId="164" fontId="41" fillId="0" borderId="48" xfId="2" applyNumberFormat="1" applyFont="1" applyBorder="1" applyAlignment="1">
      <alignment horizontal="left" vertical="center"/>
    </xf>
    <xf numFmtId="0" fontId="9" fillId="0" borderId="48" xfId="0" applyFont="1" applyBorder="1" applyAlignment="1">
      <alignment horizontal="right" vertical="center"/>
    </xf>
    <xf numFmtId="0" fontId="10" fillId="0" borderId="57" xfId="2" applyFont="1" applyBorder="1" applyAlignment="1">
      <alignment horizontal="center" vertical="center" wrapText="1"/>
    </xf>
    <xf numFmtId="0" fontId="10" fillId="0" borderId="58" xfId="2" applyFont="1" applyBorder="1" applyAlignment="1">
      <alignment horizontal="center" vertical="center" wrapText="1"/>
    </xf>
    <xf numFmtId="0" fontId="10" fillId="0" borderId="59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 wrapText="1"/>
    </xf>
    <xf numFmtId="0" fontId="12" fillId="0" borderId="57" xfId="2" applyFont="1" applyBorder="1" applyAlignment="1">
      <alignment horizontal="center" vertical="center" wrapText="1"/>
    </xf>
    <xf numFmtId="0" fontId="12" fillId="0" borderId="58" xfId="2" applyFont="1" applyBorder="1" applyAlignment="1">
      <alignment horizontal="center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57" xfId="2" applyFont="1" applyBorder="1" applyAlignment="1">
      <alignment horizontal="left" vertical="center" wrapText="1" indent="1"/>
    </xf>
    <xf numFmtId="0" fontId="12" fillId="0" borderId="58" xfId="2" applyFont="1" applyBorder="1" applyAlignment="1">
      <alignment horizontal="left" vertical="center" wrapText="1" indent="1"/>
    </xf>
    <xf numFmtId="164" fontId="12" fillId="0" borderId="58" xfId="2" applyNumberFormat="1" applyFont="1" applyBorder="1" applyAlignment="1" applyProtection="1">
      <alignment horizontal="right" vertical="center" wrapText="1" indent="1"/>
      <protection locked="0"/>
    </xf>
    <xf numFmtId="0" fontId="37" fillId="0" borderId="58" xfId="0" applyFont="1" applyBorder="1" applyAlignment="1">
      <alignment horizontal="left" vertical="center" wrapText="1" indent="1"/>
    </xf>
    <xf numFmtId="164" fontId="12" fillId="0" borderId="60" xfId="2" applyNumberFormat="1" applyFont="1" applyBorder="1" applyAlignment="1" applyProtection="1">
      <alignment horizontal="right" vertical="center" wrapText="1" indent="1"/>
      <protection locked="0"/>
    </xf>
    <xf numFmtId="164" fontId="16" fillId="0" borderId="58" xfId="2" applyNumberFormat="1" applyFont="1" applyBorder="1" applyAlignment="1">
      <alignment horizontal="right" vertical="center" wrapText="1" indent="1"/>
    </xf>
    <xf numFmtId="164" fontId="16" fillId="0" borderId="60" xfId="2" applyNumberFormat="1" applyFont="1" applyBorder="1" applyAlignment="1">
      <alignment horizontal="right" vertical="center" wrapText="1" indent="1"/>
    </xf>
    <xf numFmtId="49" fontId="14" fillId="0" borderId="61" xfId="2" applyNumberFormat="1" applyFont="1" applyBorder="1" applyAlignment="1">
      <alignment horizontal="left" vertical="center" wrapText="1" indent="1"/>
    </xf>
    <xf numFmtId="164" fontId="14" fillId="0" borderId="56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5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62" xfId="2" applyNumberFormat="1" applyFont="1" applyBorder="1" applyAlignment="1" applyProtection="1">
      <alignment horizontal="right" vertical="center" wrapText="1" indent="1"/>
      <protection locked="0"/>
    </xf>
    <xf numFmtId="0" fontId="30" fillId="0" borderId="55" xfId="0" applyFont="1" applyBorder="1" applyAlignment="1">
      <alignment horizontal="left" wrapText="1" indent="1"/>
    </xf>
    <xf numFmtId="164" fontId="14" fillId="0" borderId="55" xfId="2" applyNumberFormat="1" applyFont="1" applyBorder="1" applyAlignment="1" applyProtection="1">
      <alignment horizontal="right" vertical="center" wrapText="1" indent="1"/>
      <protection locked="0"/>
    </xf>
    <xf numFmtId="164" fontId="16" fillId="0" borderId="58" xfId="2" applyNumberFormat="1" applyFont="1" applyBorder="1" applyAlignment="1" applyProtection="1">
      <alignment horizontal="right" vertical="center" wrapText="1" indent="1"/>
      <protection locked="0"/>
    </xf>
    <xf numFmtId="0" fontId="12" fillId="0" borderId="63" xfId="2" applyFont="1" applyBorder="1" applyAlignment="1">
      <alignment horizontal="center" vertical="center" wrapText="1"/>
    </xf>
    <xf numFmtId="0" fontId="12" fillId="0" borderId="64" xfId="2" applyFont="1" applyBorder="1" applyAlignment="1">
      <alignment horizontal="center" vertical="center" wrapText="1"/>
    </xf>
    <xf numFmtId="0" fontId="12" fillId="0" borderId="65" xfId="2" applyFont="1" applyBorder="1" applyAlignment="1">
      <alignment horizontal="center" vertical="center" wrapText="1"/>
    </xf>
    <xf numFmtId="0" fontId="12" fillId="0" borderId="58" xfId="2" applyFont="1" applyBorder="1" applyAlignment="1">
      <alignment vertical="center" wrapText="1"/>
    </xf>
    <xf numFmtId="0" fontId="12" fillId="0" borderId="49" xfId="2" applyFont="1" applyBorder="1" applyAlignment="1">
      <alignment horizontal="left" vertical="center" wrapText="1" indent="1"/>
    </xf>
    <xf numFmtId="0" fontId="16" fillId="0" borderId="43" xfId="2" applyFont="1" applyBorder="1" applyAlignment="1">
      <alignment vertical="center" wrapText="1"/>
    </xf>
    <xf numFmtId="164" fontId="16" fillId="0" borderId="43" xfId="2" applyNumberFormat="1" applyFont="1" applyBorder="1" applyAlignment="1">
      <alignment horizontal="right" vertical="center" wrapText="1" indent="1"/>
    </xf>
    <xf numFmtId="164" fontId="16" fillId="0" borderId="66" xfId="2" applyNumberFormat="1" applyFont="1" applyBorder="1" applyAlignment="1">
      <alignment horizontal="right" vertical="center" wrapText="1" indent="1"/>
    </xf>
    <xf numFmtId="0" fontId="14" fillId="0" borderId="54" xfId="2" applyFont="1" applyBorder="1" applyAlignment="1">
      <alignment horizontal="left" vertical="center" wrapText="1" indent="1"/>
    </xf>
    <xf numFmtId="0" fontId="14" fillId="0" borderId="55" xfId="2" applyFont="1" applyBorder="1" applyAlignment="1">
      <alignment horizontal="left" vertical="center" wrapText="1" indent="1"/>
    </xf>
    <xf numFmtId="0" fontId="30" fillId="0" borderId="55" xfId="0" applyFont="1" applyBorder="1" applyAlignment="1">
      <alignment horizontal="left" vertical="center" wrapText="1" indent="1"/>
    </xf>
    <xf numFmtId="0" fontId="16" fillId="0" borderId="58" xfId="2" applyFont="1" applyBorder="1" applyAlignment="1">
      <alignment horizontal="left" vertical="center" wrapText="1" indent="1"/>
    </xf>
    <xf numFmtId="164" fontId="12" fillId="0" borderId="58" xfId="2" applyNumberFormat="1" applyFont="1" applyBorder="1" applyAlignment="1">
      <alignment horizontal="right" vertical="center" wrapText="1" indent="1"/>
    </xf>
    <xf numFmtId="164" fontId="12" fillId="0" borderId="60" xfId="2" applyNumberFormat="1" applyFont="1" applyBorder="1" applyAlignment="1">
      <alignment horizontal="right" vertical="center" wrapText="1" indent="1"/>
    </xf>
    <xf numFmtId="164" fontId="33" fillId="0" borderId="58" xfId="0" quotePrefix="1" applyNumberFormat="1" applyFont="1" applyBorder="1" applyAlignment="1" applyProtection="1">
      <alignment horizontal="right" vertical="center" wrapText="1" indent="1"/>
      <protection locked="0"/>
    </xf>
    <xf numFmtId="164" fontId="33" fillId="0" borderId="60" xfId="0" quotePrefix="1" applyNumberFormat="1" applyFont="1" applyBorder="1" applyAlignment="1" applyProtection="1">
      <alignment horizontal="right" vertical="center" wrapText="1" indent="1"/>
      <protection locked="0"/>
    </xf>
    <xf numFmtId="0" fontId="37" fillId="0" borderId="49" xfId="0" applyFont="1" applyBorder="1" applyAlignment="1">
      <alignment horizontal="left" vertical="center" wrapText="1" indent="1"/>
    </xf>
    <xf numFmtId="0" fontId="33" fillId="0" borderId="43" xfId="0" applyFont="1" applyBorder="1" applyAlignment="1">
      <alignment horizontal="left" vertical="center" wrapText="1" indent="1"/>
    </xf>
    <xf numFmtId="164" fontId="33" fillId="0" borderId="58" xfId="0" quotePrefix="1" applyNumberFormat="1" applyFont="1" applyBorder="1" applyAlignment="1">
      <alignment horizontal="right" vertical="center" wrapText="1" indent="1"/>
    </xf>
    <xf numFmtId="164" fontId="33" fillId="0" borderId="60" xfId="0" quotePrefix="1" applyNumberFormat="1" applyFont="1" applyBorder="1" applyAlignment="1">
      <alignment horizontal="right" vertical="center" wrapText="1" indent="1"/>
    </xf>
    <xf numFmtId="164" fontId="12" fillId="0" borderId="36" xfId="2" applyNumberFormat="1" applyFont="1" applyBorder="1" applyAlignment="1" applyProtection="1">
      <alignment horizontal="right" vertical="center" wrapText="1" indent="1"/>
      <protection locked="0"/>
    </xf>
    <xf numFmtId="164" fontId="12" fillId="0" borderId="53" xfId="2" applyNumberFormat="1" applyFont="1" applyBorder="1" applyAlignment="1" applyProtection="1">
      <alignment horizontal="right" vertical="center" wrapText="1" indent="1"/>
      <protection locked="0"/>
    </xf>
    <xf numFmtId="164" fontId="16" fillId="0" borderId="36" xfId="2" applyNumberFormat="1" applyFont="1" applyBorder="1" applyAlignment="1">
      <alignment horizontal="right" vertical="center" wrapText="1" indent="1"/>
    </xf>
    <xf numFmtId="164" fontId="16" fillId="0" borderId="36" xfId="2" applyNumberFormat="1" applyFont="1" applyBorder="1" applyAlignment="1" applyProtection="1">
      <alignment horizontal="right" vertical="center" wrapText="1" indent="1"/>
      <protection locked="0"/>
    </xf>
    <xf numFmtId="164" fontId="16" fillId="0" borderId="53" xfId="2" applyNumberFormat="1" applyFont="1" applyBorder="1" applyAlignment="1">
      <alignment horizontal="right" vertical="center" wrapText="1" indent="1"/>
    </xf>
    <xf numFmtId="164" fontId="16" fillId="0" borderId="53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68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69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67" xfId="2" applyNumberFormat="1" applyFont="1" applyBorder="1" applyAlignment="1" applyProtection="1">
      <alignment horizontal="right" vertical="center" wrapText="1" indent="1"/>
      <protection locked="0"/>
    </xf>
    <xf numFmtId="3" fontId="6" fillId="0" borderId="5" xfId="0" applyNumberFormat="1" applyFont="1" applyBorder="1" applyAlignment="1">
      <alignment wrapText="1"/>
    </xf>
    <xf numFmtId="0" fontId="33" fillId="0" borderId="63" xfId="0" applyFont="1" applyBorder="1" applyAlignment="1">
      <alignment horizontal="center" vertical="center" wrapText="1"/>
    </xf>
    <xf numFmtId="0" fontId="33" fillId="0" borderId="78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/>
    </xf>
    <xf numFmtId="3" fontId="36" fillId="0" borderId="14" xfId="0" applyNumberFormat="1" applyFont="1" applyBorder="1"/>
    <xf numFmtId="3" fontId="36" fillId="0" borderId="72" xfId="0" applyNumberFormat="1" applyFont="1" applyBorder="1"/>
    <xf numFmtId="0" fontId="33" fillId="0" borderId="57" xfId="0" applyFont="1" applyBorder="1" applyAlignment="1">
      <alignment vertical="center" wrapText="1"/>
    </xf>
    <xf numFmtId="164" fontId="12" fillId="0" borderId="37" xfId="2" applyNumberFormat="1" applyFont="1" applyBorder="1" applyAlignment="1" applyProtection="1">
      <alignment horizontal="right" vertical="center" wrapText="1" indent="1"/>
      <protection locked="0"/>
    </xf>
    <xf numFmtId="0" fontId="30" fillId="0" borderId="9" xfId="0" applyFont="1" applyBorder="1" applyAlignment="1">
      <alignment horizontal="left" wrapText="1" indent="1"/>
    </xf>
    <xf numFmtId="164" fontId="14" fillId="0" borderId="9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79" xfId="2" applyNumberFormat="1" applyFont="1" applyBorder="1" applyAlignment="1" applyProtection="1">
      <alignment horizontal="right" vertical="center" wrapText="1" indent="1"/>
      <protection locked="0"/>
    </xf>
    <xf numFmtId="49" fontId="14" fillId="0" borderId="80" xfId="2" applyNumberFormat="1" applyFont="1" applyBorder="1" applyAlignment="1">
      <alignment horizontal="left" vertical="center" wrapText="1" indent="1"/>
    </xf>
    <xf numFmtId="0" fontId="30" fillId="0" borderId="81" xfId="0" applyFont="1" applyBorder="1" applyAlignment="1">
      <alignment horizontal="left" wrapText="1" indent="1"/>
    </xf>
    <xf numFmtId="164" fontId="14" fillId="0" borderId="81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82" xfId="2" applyNumberFormat="1" applyFont="1" applyBorder="1" applyAlignment="1" applyProtection="1">
      <alignment horizontal="right" vertical="center" wrapText="1" indent="1"/>
      <protection locked="0"/>
    </xf>
    <xf numFmtId="49" fontId="14" fillId="0" borderId="83" xfId="2" applyNumberFormat="1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81" xfId="0" applyFont="1" applyBorder="1"/>
    <xf numFmtId="0" fontId="2" fillId="0" borderId="81" xfId="0" applyFont="1" applyBorder="1"/>
    <xf numFmtId="0" fontId="2" fillId="0" borderId="61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1" fillId="0" borderId="80" xfId="0" applyFont="1" applyBorder="1"/>
    <xf numFmtId="0" fontId="1" fillId="0" borderId="80" xfId="0" applyFont="1" applyBorder="1" applyAlignment="1"/>
    <xf numFmtId="0" fontId="1" fillId="0" borderId="81" xfId="0" applyFont="1" applyBorder="1" applyAlignment="1"/>
    <xf numFmtId="0" fontId="2" fillId="0" borderId="80" xfId="0" applyFont="1" applyBorder="1" applyAlignment="1">
      <alignment horizontal="left"/>
    </xf>
    <xf numFmtId="0" fontId="2" fillId="0" borderId="80" xfId="0" applyFont="1" applyBorder="1"/>
    <xf numFmtId="0" fontId="2" fillId="0" borderId="81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right" wrapText="1"/>
    </xf>
    <xf numFmtId="3" fontId="2" fillId="0" borderId="17" xfId="0" applyNumberFormat="1" applyFont="1" applyBorder="1" applyAlignment="1">
      <alignment horizontal="right" wrapText="1"/>
    </xf>
    <xf numFmtId="0" fontId="2" fillId="0" borderId="61" xfId="0" applyFont="1" applyBorder="1"/>
    <xf numFmtId="0" fontId="3" fillId="0" borderId="85" xfId="0" applyFont="1" applyBorder="1"/>
    <xf numFmtId="0" fontId="3" fillId="0" borderId="86" xfId="0" applyFont="1" applyBorder="1"/>
    <xf numFmtId="0" fontId="6" fillId="0" borderId="81" xfId="0" applyFont="1" applyBorder="1"/>
    <xf numFmtId="0" fontId="2" fillId="0" borderId="74" xfId="0" applyFont="1" applyBorder="1" applyAlignment="1">
      <alignment horizontal="center" wrapText="1"/>
    </xf>
    <xf numFmtId="0" fontId="3" fillId="0" borderId="80" xfId="0" applyFont="1" applyBorder="1" applyAlignment="1">
      <alignment wrapText="1"/>
    </xf>
    <xf numFmtId="0" fontId="3" fillId="0" borderId="76" xfId="0" applyFont="1" applyBorder="1"/>
    <xf numFmtId="0" fontId="3" fillId="0" borderId="88" xfId="0" applyFont="1" applyBorder="1"/>
    <xf numFmtId="0" fontId="3" fillId="0" borderId="61" xfId="0" applyFont="1" applyBorder="1" applyAlignment="1">
      <alignment wrapText="1"/>
    </xf>
    <xf numFmtId="0" fontId="6" fillId="0" borderId="56" xfId="0" applyFont="1" applyBorder="1"/>
    <xf numFmtId="0" fontId="3" fillId="0" borderId="87" xfId="0" applyFont="1" applyBorder="1"/>
    <xf numFmtId="0" fontId="3" fillId="0" borderId="88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12" fillId="0" borderId="35" xfId="2" applyFont="1" applyBorder="1" applyAlignment="1">
      <alignment horizontal="center" vertical="center"/>
    </xf>
    <xf numFmtId="167" fontId="12" fillId="0" borderId="35" xfId="1" applyNumberFormat="1" applyFont="1" applyFill="1" applyBorder="1" applyAlignment="1" applyProtection="1">
      <alignment horizontal="right"/>
    </xf>
    <xf numFmtId="3" fontId="6" fillId="0" borderId="98" xfId="0" applyNumberFormat="1" applyFont="1" applyBorder="1" applyAlignment="1">
      <alignment wrapText="1"/>
    </xf>
    <xf numFmtId="0" fontId="6" fillId="0" borderId="98" xfId="0" applyFont="1" applyBorder="1" applyAlignment="1">
      <alignment wrapText="1"/>
    </xf>
    <xf numFmtId="3" fontId="2" fillId="0" borderId="98" xfId="0" applyNumberFormat="1" applyFont="1" applyBorder="1"/>
    <xf numFmtId="3" fontId="2" fillId="0" borderId="93" xfId="0" applyNumberFormat="1" applyFont="1" applyBorder="1"/>
    <xf numFmtId="3" fontId="2" fillId="0" borderId="100" xfId="0" applyNumberFormat="1" applyFont="1" applyBorder="1"/>
    <xf numFmtId="0" fontId="10" fillId="0" borderId="36" xfId="0" applyFont="1" applyFill="1" applyBorder="1" applyAlignment="1" applyProtection="1">
      <alignment horizontal="center" vertical="center" wrapText="1"/>
    </xf>
    <xf numFmtId="0" fontId="12" fillId="0" borderId="36" xfId="0" applyFont="1" applyFill="1" applyBorder="1" applyAlignment="1" applyProtection="1">
      <alignment horizontal="center" vertical="center" wrapText="1"/>
    </xf>
    <xf numFmtId="164" fontId="20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 applyProtection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80" xfId="0" applyFont="1" applyFill="1" applyBorder="1" applyAlignment="1">
      <alignment horizontal="center" vertical="center" wrapText="1"/>
    </xf>
    <xf numFmtId="0" fontId="30" fillId="0" borderId="103" xfId="0" applyFont="1" applyFill="1" applyBorder="1" applyAlignment="1" applyProtection="1">
      <alignment horizontal="left" vertical="center" wrapText="1" indent="1"/>
    </xf>
    <xf numFmtId="164" fontId="2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03" xfId="0" applyFont="1" applyFill="1" applyBorder="1" applyAlignment="1" applyProtection="1">
      <alignment horizontal="left" vertical="center" wrapText="1" indent="8"/>
    </xf>
    <xf numFmtId="0" fontId="20" fillId="0" borderId="56" xfId="0" applyFont="1" applyFill="1" applyBorder="1" applyAlignment="1" applyProtection="1">
      <alignment vertical="center" wrapText="1"/>
      <protection locked="0"/>
    </xf>
    <xf numFmtId="0" fontId="20" fillId="0" borderId="81" xfId="0" applyFont="1" applyFill="1" applyBorder="1" applyAlignment="1" applyProtection="1">
      <alignment vertical="center" wrapText="1"/>
      <protection locked="0"/>
    </xf>
    <xf numFmtId="0" fontId="16" fillId="0" borderId="57" xfId="0" applyFont="1" applyFill="1" applyBorder="1" applyAlignment="1">
      <alignment horizontal="center" vertical="center" wrapText="1"/>
    </xf>
    <xf numFmtId="3" fontId="1" fillId="0" borderId="98" xfId="0" applyNumberFormat="1" applyFont="1" applyBorder="1"/>
    <xf numFmtId="3" fontId="2" fillId="0" borderId="53" xfId="0" applyNumberFormat="1" applyFont="1" applyBorder="1" applyAlignment="1">
      <alignment horizontal="right" wrapText="1"/>
    </xf>
    <xf numFmtId="3" fontId="2" fillId="0" borderId="97" xfId="0" applyNumberFormat="1" applyFont="1" applyBorder="1"/>
    <xf numFmtId="0" fontId="1" fillId="0" borderId="104" xfId="0" applyFont="1" applyBorder="1"/>
    <xf numFmtId="0" fontId="2" fillId="0" borderId="104" xfId="0" applyFont="1" applyBorder="1" applyAlignment="1">
      <alignment horizontal="left"/>
    </xf>
    <xf numFmtId="0" fontId="2" fillId="0" borderId="104" xfId="0" applyFont="1" applyBorder="1"/>
    <xf numFmtId="0" fontId="1" fillId="0" borderId="101" xfId="0" applyFont="1" applyBorder="1" applyAlignment="1"/>
    <xf numFmtId="0" fontId="1" fillId="0" borderId="103" xfId="0" applyFont="1" applyBorder="1" applyAlignment="1"/>
    <xf numFmtId="0" fontId="2" fillId="0" borderId="103" xfId="0" applyFont="1" applyBorder="1"/>
    <xf numFmtId="3" fontId="1" fillId="0" borderId="97" xfId="0" applyNumberFormat="1" applyFont="1" applyBorder="1"/>
    <xf numFmtId="0" fontId="5" fillId="2" borderId="92" xfId="0" applyFont="1" applyFill="1" applyBorder="1" applyAlignment="1">
      <alignment horizontal="center"/>
    </xf>
    <xf numFmtId="3" fontId="2" fillId="0" borderId="35" xfId="0" applyNumberFormat="1" applyFont="1" applyBorder="1"/>
    <xf numFmtId="3" fontId="2" fillId="0" borderId="53" xfId="0" applyNumberFormat="1" applyFont="1" applyBorder="1"/>
    <xf numFmtId="0" fontId="3" fillId="0" borderId="71" xfId="0" applyFont="1" applyBorder="1"/>
    <xf numFmtId="0" fontId="3" fillId="0" borderId="72" xfId="0" applyFont="1" applyBorder="1"/>
    <xf numFmtId="0" fontId="3" fillId="0" borderId="77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164" fontId="20" fillId="0" borderId="10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 applyProtection="1">
      <alignment horizontal="center" vertical="center" wrapText="1"/>
    </xf>
    <xf numFmtId="0" fontId="30" fillId="0" borderId="106" xfId="0" applyFont="1" applyFill="1" applyBorder="1" applyAlignment="1" applyProtection="1">
      <alignment horizontal="left" vertical="center" wrapText="1" indent="1"/>
    </xf>
    <xf numFmtId="0" fontId="10" fillId="0" borderId="78" xfId="0" applyFont="1" applyFill="1" applyBorder="1" applyAlignment="1" applyProtection="1">
      <alignment horizontal="center" vertical="center" wrapText="1"/>
    </xf>
    <xf numFmtId="164" fontId="20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3" xfId="0" applyFont="1" applyFill="1" applyBorder="1" applyAlignment="1" applyProtection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 applyProtection="1">
      <alignment vertical="center" wrapText="1"/>
      <protection locked="0"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58" xfId="0" applyFont="1" applyFill="1" applyBorder="1" applyAlignment="1" applyProtection="1">
      <alignment vertical="center" wrapText="1"/>
    </xf>
    <xf numFmtId="164" fontId="16" fillId="0" borderId="36" xfId="0" applyNumberFormat="1" applyFont="1" applyFill="1" applyBorder="1" applyAlignment="1" applyProtection="1">
      <alignment vertical="center" wrapText="1"/>
    </xf>
    <xf numFmtId="164" fontId="16" fillId="0" borderId="37" xfId="0" applyNumberFormat="1" applyFont="1" applyFill="1" applyBorder="1" applyAlignment="1" applyProtection="1">
      <alignment vertical="center" wrapText="1"/>
    </xf>
    <xf numFmtId="0" fontId="6" fillId="0" borderId="99" xfId="0" applyFont="1" applyBorder="1" applyAlignment="1">
      <alignment wrapText="1"/>
    </xf>
    <xf numFmtId="0" fontId="6" fillId="0" borderId="5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97" xfId="0" applyFont="1" applyBorder="1" applyAlignment="1">
      <alignment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3" fontId="3" fillId="0" borderId="58" xfId="0" applyNumberFormat="1" applyFont="1" applyBorder="1" applyAlignment="1">
      <alignment wrapText="1"/>
    </xf>
    <xf numFmtId="3" fontId="1" fillId="0" borderId="112" xfId="0" applyNumberFormat="1" applyFont="1" applyBorder="1"/>
    <xf numFmtId="3" fontId="2" fillId="0" borderId="112" xfId="0" applyNumberFormat="1" applyFont="1" applyBorder="1"/>
    <xf numFmtId="0" fontId="2" fillId="0" borderId="111" xfId="0" applyFont="1" applyBorder="1" applyAlignment="1">
      <alignment vertical="center"/>
    </xf>
    <xf numFmtId="3" fontId="2" fillId="0" borderId="109" xfId="0" applyNumberFormat="1" applyFont="1" applyBorder="1"/>
    <xf numFmtId="3" fontId="2" fillId="0" borderId="113" xfId="0" applyNumberFormat="1" applyFont="1" applyBorder="1"/>
    <xf numFmtId="3" fontId="1" fillId="0" borderId="98" xfId="0" applyNumberFormat="1" applyFont="1" applyBorder="1" applyAlignment="1">
      <alignment horizontal="center" wrapText="1"/>
    </xf>
    <xf numFmtId="0" fontId="1" fillId="0" borderId="112" xfId="0" applyFont="1" applyBorder="1"/>
    <xf numFmtId="0" fontId="2" fillId="0" borderId="110" xfId="0" applyFont="1" applyBorder="1"/>
    <xf numFmtId="0" fontId="1" fillId="0" borderId="111" xfId="0" applyFont="1" applyBorder="1"/>
    <xf numFmtId="0" fontId="2" fillId="0" borderId="110" xfId="0" applyFont="1" applyBorder="1" applyAlignment="1">
      <alignment horizontal="left" vertical="center"/>
    </xf>
    <xf numFmtId="0" fontId="1" fillId="0" borderId="110" xfId="0" applyFont="1" applyBorder="1" applyAlignment="1"/>
    <xf numFmtId="0" fontId="1" fillId="0" borderId="110" xfId="0" applyFont="1" applyBorder="1"/>
    <xf numFmtId="0" fontId="1" fillId="0" borderId="111" xfId="0" applyFont="1" applyBorder="1" applyAlignment="1"/>
    <xf numFmtId="0" fontId="2" fillId="0" borderId="111" xfId="0" applyFont="1" applyBorder="1"/>
    <xf numFmtId="0" fontId="2" fillId="0" borderId="112" xfId="0" applyFont="1" applyBorder="1"/>
    <xf numFmtId="0" fontId="2" fillId="0" borderId="110" xfId="0" applyFont="1" applyBorder="1" applyAlignment="1"/>
    <xf numFmtId="0" fontId="2" fillId="0" borderId="111" xfId="0" applyFont="1" applyBorder="1" applyAlignment="1"/>
    <xf numFmtId="0" fontId="2" fillId="0" borderId="111" xfId="0" applyFont="1" applyBorder="1" applyAlignment="1">
      <alignment wrapText="1"/>
    </xf>
    <xf numFmtId="3" fontId="2" fillId="0" borderId="111" xfId="0" applyNumberFormat="1" applyFont="1" applyBorder="1" applyAlignment="1">
      <alignment horizontal="right" wrapText="1"/>
    </xf>
    <xf numFmtId="3" fontId="2" fillId="0" borderId="111" xfId="0" applyNumberFormat="1" applyFont="1" applyBorder="1"/>
    <xf numFmtId="3" fontId="1" fillId="0" borderId="111" xfId="0" applyNumberFormat="1" applyFont="1" applyBorder="1"/>
    <xf numFmtId="3" fontId="2" fillId="0" borderId="108" xfId="0" applyNumberFormat="1" applyFont="1" applyBorder="1"/>
    <xf numFmtId="0" fontId="1" fillId="0" borderId="110" xfId="0" applyFont="1" applyBorder="1" applyAlignment="1">
      <alignment horizontal="left"/>
    </xf>
    <xf numFmtId="3" fontId="2" fillId="0" borderId="44" xfId="0" applyNumberFormat="1" applyFont="1" applyBorder="1"/>
    <xf numFmtId="3" fontId="2" fillId="0" borderId="111" xfId="0" applyNumberFormat="1" applyFont="1" applyBorder="1" applyAlignment="1">
      <alignment horizontal="right"/>
    </xf>
    <xf numFmtId="3" fontId="1" fillId="0" borderId="111" xfId="0" applyNumberFormat="1" applyFont="1" applyBorder="1" applyAlignment="1">
      <alignment horizontal="right"/>
    </xf>
    <xf numFmtId="3" fontId="2" fillId="0" borderId="117" xfId="0" applyNumberFormat="1" applyFont="1" applyBorder="1" applyAlignment="1">
      <alignment horizontal="right"/>
    </xf>
    <xf numFmtId="3" fontId="2" fillId="0" borderId="108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3" fontId="1" fillId="0" borderId="111" xfId="0" applyNumberFormat="1" applyFont="1" applyBorder="1" applyAlignment="1">
      <alignment horizontal="right" wrapText="1"/>
    </xf>
    <xf numFmtId="0" fontId="2" fillId="0" borderId="111" xfId="0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2" fillId="0" borderId="107" xfId="0" applyFont="1" applyBorder="1" applyAlignment="1">
      <alignment horizontal="left"/>
    </xf>
    <xf numFmtId="0" fontId="2" fillId="0" borderId="108" xfId="0" applyFont="1" applyBorder="1" applyAlignment="1">
      <alignment horizontal="left"/>
    </xf>
    <xf numFmtId="0" fontId="2" fillId="0" borderId="114" xfId="0" applyFont="1" applyBorder="1" applyAlignment="1"/>
    <xf numFmtId="0" fontId="2" fillId="0" borderId="110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2" fillId="0" borderId="111" xfId="0" applyFont="1" applyBorder="1" applyAlignment="1">
      <alignment horizontal="left" vertical="center"/>
    </xf>
    <xf numFmtId="0" fontId="1" fillId="0" borderId="111" xfId="0" applyFont="1" applyBorder="1" applyAlignment="1">
      <alignment horizontal="left"/>
    </xf>
    <xf numFmtId="0" fontId="2" fillId="0" borderId="120" xfId="0" applyFont="1" applyBorder="1" applyAlignment="1">
      <alignment horizontal="center" vertical="center" wrapText="1"/>
    </xf>
    <xf numFmtId="3" fontId="2" fillId="0" borderId="121" xfId="0" applyNumberFormat="1" applyFont="1" applyBorder="1"/>
    <xf numFmtId="0" fontId="2" fillId="0" borderId="1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/>
    </xf>
    <xf numFmtId="0" fontId="2" fillId="0" borderId="123" xfId="0" applyFont="1" applyBorder="1" applyAlignment="1">
      <alignment horizontal="center" vertical="center" wrapText="1"/>
    </xf>
    <xf numFmtId="3" fontId="2" fillId="0" borderId="123" xfId="0" applyNumberFormat="1" applyFont="1" applyBorder="1"/>
    <xf numFmtId="3" fontId="2" fillId="0" borderId="123" xfId="0" applyNumberFormat="1" applyFont="1" applyBorder="1" applyAlignment="1">
      <alignment horizontal="right" wrapText="1"/>
    </xf>
    <xf numFmtId="3" fontId="1" fillId="0" borderId="121" xfId="0" applyNumberFormat="1" applyFont="1" applyBorder="1"/>
    <xf numFmtId="0" fontId="1" fillId="0" borderId="120" xfId="0" applyFont="1" applyBorder="1"/>
    <xf numFmtId="0" fontId="2" fillId="0" borderId="123" xfId="0" applyFont="1" applyBorder="1" applyAlignment="1">
      <alignment horizontal="left" vertical="center"/>
    </xf>
    <xf numFmtId="0" fontId="1" fillId="0" borderId="15" xfId="0" applyFont="1" applyBorder="1" applyAlignment="1">
      <alignment horizontal="right" wrapText="1"/>
    </xf>
    <xf numFmtId="3" fontId="2" fillId="0" borderId="107" xfId="0" applyNumberFormat="1" applyFont="1" applyBorder="1"/>
    <xf numFmtId="3" fontId="2" fillId="0" borderId="74" xfId="0" applyNumberFormat="1" applyFont="1" applyBorder="1" applyAlignment="1">
      <alignment horizontal="right" wrapText="1"/>
    </xf>
    <xf numFmtId="3" fontId="2" fillId="0" borderId="103" xfId="0" applyNumberFormat="1" applyFont="1" applyBorder="1"/>
    <xf numFmtId="3" fontId="1" fillId="0" borderId="103" xfId="0" applyNumberFormat="1" applyFont="1" applyBorder="1"/>
    <xf numFmtId="3" fontId="1" fillId="0" borderId="122" xfId="0" applyNumberFormat="1" applyFont="1" applyBorder="1" applyAlignment="1">
      <alignment horizontal="right" wrapText="1"/>
    </xf>
    <xf numFmtId="0" fontId="7" fillId="0" borderId="111" xfId="0" applyFont="1" applyBorder="1"/>
    <xf numFmtId="0" fontId="2" fillId="0" borderId="120" xfId="0" applyFont="1" applyBorder="1" applyAlignment="1">
      <alignment horizontal="left" vertical="center"/>
    </xf>
    <xf numFmtId="3" fontId="2" fillId="0" borderId="100" xfId="0" applyNumberFormat="1" applyFont="1" applyBorder="1" applyAlignment="1">
      <alignment horizontal="right" wrapText="1"/>
    </xf>
    <xf numFmtId="0" fontId="2" fillId="0" borderId="116" xfId="0" applyFont="1" applyBorder="1" applyAlignment="1">
      <alignment horizontal="center" vertical="center" wrapText="1"/>
    </xf>
    <xf numFmtId="3" fontId="2" fillId="0" borderId="130" xfId="0" applyNumberFormat="1" applyFont="1" applyBorder="1" applyAlignment="1">
      <alignment horizontal="right" wrapText="1"/>
    </xf>
    <xf numFmtId="3" fontId="2" fillId="0" borderId="130" xfId="0" applyNumberFormat="1" applyFont="1" applyBorder="1"/>
    <xf numFmtId="0" fontId="7" fillId="0" borderId="111" xfId="0" applyFont="1" applyBorder="1" applyAlignment="1">
      <alignment wrapText="1"/>
    </xf>
    <xf numFmtId="0" fontId="7" fillId="0" borderId="121" xfId="0" applyFont="1" applyBorder="1"/>
    <xf numFmtId="0" fontId="1" fillId="0" borderId="121" xfId="0" applyFont="1" applyBorder="1"/>
    <xf numFmtId="0" fontId="1" fillId="0" borderId="131" xfId="0" applyFont="1" applyBorder="1"/>
    <xf numFmtId="3" fontId="1" fillId="0" borderId="119" xfId="0" applyNumberFormat="1" applyFont="1" applyBorder="1" applyAlignment="1">
      <alignment horizontal="right" wrapText="1"/>
    </xf>
    <xf numFmtId="0" fontId="0" fillId="0" borderId="130" xfId="0" applyBorder="1"/>
    <xf numFmtId="0" fontId="2" fillId="0" borderId="120" xfId="0" applyFont="1" applyBorder="1" applyAlignment="1">
      <alignment vertical="center"/>
    </xf>
    <xf numFmtId="3" fontId="2" fillId="0" borderId="120" xfId="0" applyNumberFormat="1" applyFont="1" applyBorder="1" applyAlignment="1">
      <alignment horizontal="center" wrapText="1"/>
    </xf>
    <xf numFmtId="3" fontId="2" fillId="0" borderId="123" xfId="0" applyNumberFormat="1" applyFont="1" applyBorder="1" applyAlignment="1">
      <alignment horizontal="center" wrapText="1"/>
    </xf>
    <xf numFmtId="0" fontId="0" fillId="0" borderId="123" xfId="0" applyBorder="1"/>
    <xf numFmtId="0" fontId="2" fillId="0" borderId="111" xfId="0" applyFont="1" applyBorder="1" applyAlignment="1">
      <alignment horizontal="left"/>
    </xf>
    <xf numFmtId="0" fontId="1" fillId="0" borderId="1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11" xfId="0" applyFont="1" applyBorder="1" applyAlignment="1">
      <alignment horizontal="left" vertical="center"/>
    </xf>
    <xf numFmtId="0" fontId="32" fillId="0" borderId="74" xfId="0" applyFont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 wrapText="1"/>
    </xf>
    <xf numFmtId="0" fontId="32" fillId="0" borderId="119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left" vertical="center"/>
    </xf>
    <xf numFmtId="0" fontId="2" fillId="0" borderId="140" xfId="0" applyFont="1" applyBorder="1" applyAlignment="1">
      <alignment horizontal="left" vertical="center"/>
    </xf>
    <xf numFmtId="3" fontId="1" fillId="0" borderId="141" xfId="0" applyNumberFormat="1" applyFont="1" applyBorder="1" applyAlignment="1">
      <alignment horizontal="center" wrapText="1"/>
    </xf>
    <xf numFmtId="0" fontId="1" fillId="0" borderId="139" xfId="0" applyFont="1" applyBorder="1" applyAlignment="1"/>
    <xf numFmtId="0" fontId="1" fillId="0" borderId="140" xfId="0" applyFont="1" applyBorder="1" applyAlignment="1">
      <alignment horizontal="left"/>
    </xf>
    <xf numFmtId="3" fontId="1" fillId="0" borderId="141" xfId="0" applyNumberFormat="1" applyFont="1" applyBorder="1"/>
    <xf numFmtId="0" fontId="1" fillId="0" borderId="139" xfId="0" applyFont="1" applyBorder="1"/>
    <xf numFmtId="0" fontId="1" fillId="0" borderId="140" xfId="0" applyFont="1" applyBorder="1"/>
    <xf numFmtId="0" fontId="2" fillId="0" borderId="139" xfId="0" applyFont="1" applyBorder="1" applyAlignment="1">
      <alignment horizontal="left"/>
    </xf>
    <xf numFmtId="0" fontId="2" fillId="0" borderId="139" xfId="0" applyFont="1" applyBorder="1"/>
    <xf numFmtId="0" fontId="1" fillId="0" borderId="140" xfId="0" applyFont="1" applyBorder="1" applyAlignment="1"/>
    <xf numFmtId="0" fontId="2" fillId="0" borderId="140" xfId="0" applyFont="1" applyBorder="1"/>
    <xf numFmtId="3" fontId="2" fillId="0" borderId="141" xfId="0" applyNumberFormat="1" applyFont="1" applyBorder="1"/>
    <xf numFmtId="0" fontId="1" fillId="0" borderId="85" xfId="0" applyFont="1" applyBorder="1"/>
    <xf numFmtId="0" fontId="1" fillId="0" borderId="141" xfId="0" applyFont="1" applyBorder="1"/>
    <xf numFmtId="0" fontId="2" fillId="0" borderId="85" xfId="0" applyFont="1" applyBorder="1"/>
    <xf numFmtId="0" fontId="2" fillId="0" borderId="141" xfId="0" applyFont="1" applyBorder="1"/>
    <xf numFmtId="0" fontId="2" fillId="0" borderId="139" xfId="0" applyFont="1" applyBorder="1" applyAlignment="1"/>
    <xf numFmtId="0" fontId="2" fillId="0" borderId="83" xfId="0" applyFont="1" applyBorder="1" applyAlignment="1"/>
    <xf numFmtId="0" fontId="2" fillId="0" borderId="55" xfId="0" applyFont="1" applyBorder="1" applyAlignment="1">
      <alignment wrapText="1"/>
    </xf>
    <xf numFmtId="0" fontId="2" fillId="0" borderId="55" xfId="0" applyFont="1" applyBorder="1" applyAlignment="1"/>
    <xf numFmtId="3" fontId="2" fillId="0" borderId="137" xfId="0" applyNumberFormat="1" applyFont="1" applyBorder="1"/>
    <xf numFmtId="3" fontId="2" fillId="0" borderId="138" xfId="0" applyNumberFormat="1" applyFont="1" applyBorder="1"/>
    <xf numFmtId="0" fontId="2" fillId="0" borderId="85" xfId="0" applyFont="1" applyBorder="1" applyAlignment="1">
      <alignment horizontal="center" wrapText="1"/>
    </xf>
    <xf numFmtId="3" fontId="1" fillId="0" borderId="85" xfId="0" applyNumberFormat="1" applyFont="1" applyBorder="1" applyAlignment="1">
      <alignment horizontal="right" wrapText="1"/>
    </xf>
    <xf numFmtId="3" fontId="2" fillId="0" borderId="2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wrapText="1"/>
    </xf>
    <xf numFmtId="3" fontId="1" fillId="0" borderId="85" xfId="0" applyNumberFormat="1" applyFont="1" applyBorder="1"/>
    <xf numFmtId="3" fontId="2" fillId="0" borderId="85" xfId="0" applyNumberFormat="1" applyFont="1" applyBorder="1"/>
    <xf numFmtId="0" fontId="2" fillId="0" borderId="123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41" xfId="0" applyFont="1" applyBorder="1" applyAlignment="1">
      <alignment horizontal="center" wrapText="1"/>
    </xf>
    <xf numFmtId="3" fontId="1" fillId="0" borderId="141" xfId="0" applyNumberFormat="1" applyFont="1" applyBorder="1" applyAlignment="1">
      <alignment horizontal="right" wrapText="1"/>
    </xf>
    <xf numFmtId="3" fontId="1" fillId="0" borderId="85" xfId="0" applyNumberFormat="1" applyFont="1" applyBorder="1" applyAlignment="1">
      <alignment horizontal="center" wrapText="1"/>
    </xf>
    <xf numFmtId="0" fontId="0" fillId="0" borderId="85" xfId="0" applyBorder="1"/>
    <xf numFmtId="0" fontId="0" fillId="0" borderId="141" xfId="0" applyBorder="1"/>
    <xf numFmtId="0" fontId="2" fillId="0" borderId="144" xfId="0" applyFont="1" applyBorder="1" applyAlignment="1">
      <alignment horizontal="left"/>
    </xf>
    <xf numFmtId="3" fontId="2" fillId="0" borderId="85" xfId="0" applyNumberFormat="1" applyFont="1" applyBorder="1" applyAlignment="1">
      <alignment horizontal="right"/>
    </xf>
    <xf numFmtId="3" fontId="1" fillId="0" borderId="85" xfId="0" applyNumberFormat="1" applyFont="1" applyBorder="1" applyAlignment="1">
      <alignment horizontal="right"/>
    </xf>
    <xf numFmtId="3" fontId="6" fillId="0" borderId="85" xfId="0" applyNumberFormat="1" applyFont="1" applyBorder="1"/>
    <xf numFmtId="3" fontId="6" fillId="0" borderId="141" xfId="0" applyNumberFormat="1" applyFont="1" applyBorder="1"/>
    <xf numFmtId="0" fontId="2" fillId="0" borderId="83" xfId="0" applyFont="1" applyBorder="1" applyAlignment="1">
      <alignment horizontal="left"/>
    </xf>
    <xf numFmtId="3" fontId="2" fillId="0" borderId="141" xfId="0" applyNumberFormat="1" applyFont="1" applyBorder="1" applyAlignment="1">
      <alignment horizontal="right"/>
    </xf>
    <xf numFmtId="0" fontId="6" fillId="0" borderId="85" xfId="0" applyFont="1" applyBorder="1"/>
    <xf numFmtId="0" fontId="6" fillId="0" borderId="141" xfId="0" applyFont="1" applyBorder="1"/>
    <xf numFmtId="3" fontId="3" fillId="0" borderId="85" xfId="0" applyNumberFormat="1" applyFont="1" applyBorder="1"/>
    <xf numFmtId="3" fontId="3" fillId="0" borderId="141" xfId="0" applyNumberFormat="1" applyFont="1" applyBorder="1"/>
    <xf numFmtId="0" fontId="6" fillId="0" borderId="137" xfId="0" applyFont="1" applyBorder="1"/>
    <xf numFmtId="0" fontId="6" fillId="0" borderId="138" xfId="0" applyFont="1" applyBorder="1"/>
    <xf numFmtId="0" fontId="2" fillId="0" borderId="133" xfId="0" applyFont="1" applyBorder="1" applyAlignment="1">
      <alignment vertical="center"/>
    </xf>
    <xf numFmtId="3" fontId="1" fillId="0" borderId="134" xfId="0" applyNumberFormat="1" applyFont="1" applyBorder="1" applyAlignment="1">
      <alignment horizontal="right" wrapText="1"/>
    </xf>
    <xf numFmtId="3" fontId="1" fillId="0" borderId="141" xfId="0" applyNumberFormat="1" applyFont="1" applyBorder="1" applyAlignment="1">
      <alignment horizontal="right"/>
    </xf>
    <xf numFmtId="3" fontId="2" fillId="0" borderId="136" xfId="0" applyNumberFormat="1" applyFont="1" applyBorder="1"/>
    <xf numFmtId="3" fontId="1" fillId="0" borderId="123" xfId="0" applyNumberFormat="1" applyFont="1" applyBorder="1"/>
    <xf numFmtId="0" fontId="1" fillId="0" borderId="139" xfId="0" applyFont="1" applyBorder="1" applyAlignment="1">
      <alignment wrapText="1"/>
    </xf>
    <xf numFmtId="0" fontId="2" fillId="0" borderId="139" xfId="0" applyFont="1" applyBorder="1" applyAlignment="1">
      <alignment horizontal="left" wrapText="1"/>
    </xf>
    <xf numFmtId="0" fontId="2" fillId="0" borderId="111" xfId="0" applyFont="1" applyBorder="1" applyAlignment="1">
      <alignment horizontal="left" wrapText="1"/>
    </xf>
    <xf numFmtId="0" fontId="1" fillId="0" borderId="111" xfId="0" applyFont="1" applyBorder="1" applyAlignment="1">
      <alignment wrapText="1"/>
    </xf>
    <xf numFmtId="0" fontId="2" fillId="0" borderId="139" xfId="0" applyFont="1" applyBorder="1" applyAlignment="1">
      <alignment wrapText="1"/>
    </xf>
    <xf numFmtId="0" fontId="2" fillId="0" borderId="136" xfId="0" applyFont="1" applyBorder="1"/>
    <xf numFmtId="3" fontId="1" fillId="0" borderId="145" xfId="0" applyNumberFormat="1" applyFont="1" applyBorder="1"/>
    <xf numFmtId="0" fontId="1" fillId="0" borderId="120" xfId="0" applyFont="1" applyBorder="1" applyAlignment="1">
      <alignment horizontal="center" wrapText="1"/>
    </xf>
    <xf numFmtId="3" fontId="1" fillId="0" borderId="120" xfId="0" applyNumberFormat="1" applyFont="1" applyBorder="1"/>
    <xf numFmtId="0" fontId="36" fillId="0" borderId="35" xfId="0" applyFont="1" applyBorder="1" applyAlignment="1">
      <alignment horizontal="center"/>
    </xf>
    <xf numFmtId="0" fontId="14" fillId="0" borderId="146" xfId="2" applyFont="1" applyBorder="1"/>
    <xf numFmtId="167" fontId="14" fillId="0" borderId="147" xfId="1" applyNumberFormat="1" applyFont="1" applyFill="1" applyBorder="1" applyAlignment="1" applyProtection="1">
      <alignment horizontal="right"/>
      <protection locked="0"/>
    </xf>
    <xf numFmtId="167" fontId="14" fillId="0" borderId="130" xfId="1" applyNumberFormat="1" applyFont="1" applyFill="1" applyBorder="1" applyAlignment="1" applyProtection="1">
      <alignment horizontal="right"/>
      <protection locked="0"/>
    </xf>
    <xf numFmtId="0" fontId="14" fillId="0" borderId="148" xfId="2" applyFont="1" applyBorder="1" applyAlignment="1">
      <alignment horizontal="center" vertical="center"/>
    </xf>
    <xf numFmtId="0" fontId="39" fillId="0" borderId="149" xfId="0" applyFont="1" applyBorder="1" applyAlignment="1">
      <alignment horizontal="justify" wrapText="1"/>
    </xf>
    <xf numFmtId="167" fontId="14" fillId="0" borderId="150" xfId="1" applyNumberFormat="1" applyFont="1" applyFill="1" applyBorder="1" applyAlignment="1" applyProtection="1">
      <alignment horizontal="right"/>
      <protection locked="0"/>
    </xf>
    <xf numFmtId="0" fontId="14" fillId="0" borderId="151" xfId="2" applyFont="1" applyBorder="1" applyAlignment="1">
      <alignment horizontal="center" vertical="center"/>
    </xf>
    <xf numFmtId="0" fontId="39" fillId="0" borderId="152" xfId="0" applyFont="1" applyBorder="1" applyAlignment="1">
      <alignment wrapText="1"/>
    </xf>
    <xf numFmtId="0" fontId="0" fillId="0" borderId="153" xfId="0" applyBorder="1"/>
    <xf numFmtId="0" fontId="14" fillId="0" borderId="154" xfId="2" applyFont="1" applyBorder="1" applyAlignment="1">
      <alignment horizontal="center" vertical="center"/>
    </xf>
    <xf numFmtId="167" fontId="14" fillId="0" borderId="141" xfId="1" applyNumberFormat="1" applyFont="1" applyFill="1" applyBorder="1" applyAlignment="1" applyProtection="1">
      <alignment horizontal="right"/>
      <protection locked="0"/>
    </xf>
    <xf numFmtId="0" fontId="39" fillId="0" borderId="155" xfId="0" applyFont="1" applyBorder="1" applyAlignment="1">
      <alignment wrapText="1"/>
    </xf>
    <xf numFmtId="167" fontId="14" fillId="0" borderId="156" xfId="1" applyNumberFormat="1" applyFont="1" applyFill="1" applyBorder="1" applyAlignment="1" applyProtection="1">
      <alignment horizontal="right"/>
      <protection locked="0"/>
    </xf>
    <xf numFmtId="0" fontId="0" fillId="0" borderId="156" xfId="0" applyBorder="1"/>
    <xf numFmtId="0" fontId="12" fillId="0" borderId="159" xfId="2" applyFont="1" applyBorder="1" applyAlignment="1">
      <alignment horizontal="center" vertical="center" wrapText="1"/>
    </xf>
    <xf numFmtId="0" fontId="12" fillId="0" borderId="160" xfId="2" applyFont="1" applyBorder="1" applyAlignment="1">
      <alignment horizontal="center" vertical="center" wrapText="1"/>
    </xf>
    <xf numFmtId="0" fontId="12" fillId="0" borderId="124" xfId="2" applyFont="1" applyBorder="1" applyAlignment="1">
      <alignment horizontal="center" vertical="center" wrapText="1"/>
    </xf>
    <xf numFmtId="0" fontId="35" fillId="0" borderId="124" xfId="0" applyFont="1" applyBorder="1" applyAlignment="1">
      <alignment horizontal="center" wrapText="1"/>
    </xf>
    <xf numFmtId="0" fontId="35" fillId="0" borderId="161" xfId="0" applyFont="1" applyBorder="1" applyAlignment="1">
      <alignment horizontal="center" wrapText="1"/>
    </xf>
    <xf numFmtId="0" fontId="14" fillId="0" borderId="162" xfId="2" applyFont="1" applyBorder="1" applyAlignment="1">
      <alignment horizontal="center" vertical="center"/>
    </xf>
    <xf numFmtId="0" fontId="12" fillId="0" borderId="163" xfId="2" applyFont="1" applyBorder="1" applyAlignment="1">
      <alignment horizontal="center" vertical="center"/>
    </xf>
    <xf numFmtId="0" fontId="12" fillId="0" borderId="164" xfId="2" applyFont="1" applyBorder="1" applyAlignment="1">
      <alignment horizontal="center" vertical="center"/>
    </xf>
    <xf numFmtId="0" fontId="36" fillId="0" borderId="165" xfId="0" applyFont="1" applyBorder="1" applyAlignment="1">
      <alignment horizontal="center"/>
    </xf>
    <xf numFmtId="0" fontId="33" fillId="5" borderId="166" xfId="0" applyFont="1" applyFill="1" applyBorder="1" applyAlignment="1">
      <alignment horizontal="center" wrapText="1" shrinkToFit="1"/>
    </xf>
    <xf numFmtId="3" fontId="2" fillId="0" borderId="167" xfId="0" applyNumberFormat="1" applyFont="1" applyBorder="1" applyAlignment="1">
      <alignment horizontal="right" wrapText="1"/>
    </xf>
    <xf numFmtId="3" fontId="2" fillId="0" borderId="167" xfId="0" applyNumberFormat="1" applyFont="1" applyBorder="1"/>
    <xf numFmtId="3" fontId="2" fillId="0" borderId="168" xfId="0" applyNumberFormat="1" applyFont="1" applyBorder="1"/>
    <xf numFmtId="0" fontId="0" fillId="0" borderId="166" xfId="0" applyBorder="1"/>
    <xf numFmtId="0" fontId="33" fillId="5" borderId="153" xfId="0" applyFont="1" applyFill="1" applyBorder="1" applyAlignment="1">
      <alignment horizontal="center" wrapText="1" shrinkToFit="1"/>
    </xf>
    <xf numFmtId="0" fontId="2" fillId="0" borderId="172" xfId="0" applyFont="1" applyBorder="1" applyAlignment="1">
      <alignment horizontal="left" vertical="center"/>
    </xf>
    <xf numFmtId="0" fontId="2" fillId="0" borderId="166" xfId="0" applyFont="1" applyBorder="1" applyAlignment="1">
      <alignment horizontal="left" vertical="center"/>
    </xf>
    <xf numFmtId="3" fontId="2" fillId="0" borderId="166" xfId="0" applyNumberFormat="1" applyFont="1" applyBorder="1" applyAlignment="1">
      <alignment horizontal="right" wrapText="1"/>
    </xf>
    <xf numFmtId="0" fontId="2" fillId="0" borderId="172" xfId="0" applyFont="1" applyBorder="1" applyAlignment="1"/>
    <xf numFmtId="0" fontId="2" fillId="0" borderId="166" xfId="0" applyFont="1" applyBorder="1" applyAlignment="1"/>
    <xf numFmtId="3" fontId="2" fillId="0" borderId="166" xfId="0" applyNumberFormat="1" applyFont="1" applyBorder="1"/>
    <xf numFmtId="0" fontId="2" fillId="0" borderId="172" xfId="0" applyFont="1" applyBorder="1"/>
    <xf numFmtId="3" fontId="1" fillId="0" borderId="166" xfId="0" applyNumberFormat="1" applyFont="1" applyBorder="1"/>
    <xf numFmtId="0" fontId="2" fillId="0" borderId="166" xfId="0" applyFont="1" applyBorder="1"/>
    <xf numFmtId="0" fontId="2" fillId="0" borderId="172" xfId="0" applyFont="1" applyBorder="1" applyAlignment="1">
      <alignment horizontal="left"/>
    </xf>
    <xf numFmtId="0" fontId="1" fillId="0" borderId="166" xfId="0" applyFont="1" applyBorder="1"/>
    <xf numFmtId="0" fontId="1" fillId="0" borderId="172" xfId="0" applyFont="1" applyBorder="1"/>
    <xf numFmtId="0" fontId="1" fillId="0" borderId="166" xfId="0" applyFont="1" applyBorder="1" applyAlignment="1"/>
    <xf numFmtId="0" fontId="1" fillId="4" borderId="166" xfId="0" applyFont="1" applyFill="1" applyBorder="1"/>
    <xf numFmtId="3" fontId="3" fillId="0" borderId="166" xfId="0" applyNumberFormat="1" applyFont="1" applyBorder="1"/>
    <xf numFmtId="0" fontId="2" fillId="0" borderId="166" xfId="0" applyFont="1" applyBorder="1" applyAlignment="1">
      <alignment horizontal="left"/>
    </xf>
    <xf numFmtId="0" fontId="43" fillId="0" borderId="166" xfId="0" applyFont="1" applyBorder="1"/>
    <xf numFmtId="0" fontId="1" fillId="0" borderId="173" xfId="0" applyFont="1" applyBorder="1"/>
    <xf numFmtId="0" fontId="1" fillId="0" borderId="174" xfId="0" applyFont="1" applyBorder="1"/>
    <xf numFmtId="3" fontId="1" fillId="0" borderId="174" xfId="0" applyNumberFormat="1" applyFont="1" applyBorder="1"/>
    <xf numFmtId="0" fontId="0" fillId="0" borderId="174" xfId="0" applyBorder="1"/>
    <xf numFmtId="0" fontId="33" fillId="5" borderId="175" xfId="0" applyFont="1" applyFill="1" applyBorder="1" applyAlignment="1">
      <alignment horizontal="center" wrapText="1" shrinkToFit="1"/>
    </xf>
    <xf numFmtId="3" fontId="2" fillId="0" borderId="119" xfId="0" applyNumberFormat="1" applyFont="1" applyBorder="1"/>
    <xf numFmtId="3" fontId="2" fillId="0" borderId="168" xfId="0" applyNumberFormat="1" applyFont="1" applyBorder="1" applyAlignment="1">
      <alignment horizontal="right" wrapText="1"/>
    </xf>
    <xf numFmtId="0" fontId="33" fillId="5" borderId="167" xfId="0" applyFont="1" applyFill="1" applyBorder="1" applyAlignment="1">
      <alignment horizontal="center" wrapText="1" shrinkToFit="1"/>
    </xf>
    <xf numFmtId="3" fontId="1" fillId="0" borderId="167" xfId="0" applyNumberFormat="1" applyFont="1" applyBorder="1" applyAlignment="1">
      <alignment horizontal="right" wrapText="1"/>
    </xf>
    <xf numFmtId="3" fontId="2" fillId="0" borderId="153" xfId="0" applyNumberFormat="1" applyFont="1" applyBorder="1" applyAlignment="1">
      <alignment horizontal="right" wrapText="1"/>
    </xf>
    <xf numFmtId="3" fontId="1" fillId="0" borderId="153" xfId="0" applyNumberFormat="1" applyFont="1" applyBorder="1" applyAlignment="1">
      <alignment horizontal="right" wrapText="1"/>
    </xf>
    <xf numFmtId="3" fontId="2" fillId="0" borderId="153" xfId="0" applyNumberFormat="1" applyFont="1" applyBorder="1"/>
    <xf numFmtId="0" fontId="2" fillId="0" borderId="176" xfId="0" applyFont="1" applyBorder="1"/>
    <xf numFmtId="3" fontId="2" fillId="0" borderId="177" xfId="0" applyNumberFormat="1" applyFont="1" applyBorder="1"/>
    <xf numFmtId="3" fontId="2" fillId="0" borderId="178" xfId="0" applyNumberFormat="1" applyFont="1" applyBorder="1"/>
    <xf numFmtId="3" fontId="2" fillId="0" borderId="179" xfId="0" applyNumberFormat="1" applyFont="1" applyBorder="1"/>
    <xf numFmtId="0" fontId="2" fillId="0" borderId="173" xfId="0" applyFont="1" applyBorder="1" applyAlignment="1">
      <alignment horizontal="left"/>
    </xf>
    <xf numFmtId="0" fontId="2" fillId="0" borderId="174" xfId="0" applyFont="1" applyBorder="1" applyAlignment="1">
      <alignment horizontal="left"/>
    </xf>
    <xf numFmtId="3" fontId="2" fillId="0" borderId="174" xfId="0" applyNumberFormat="1" applyFont="1" applyBorder="1"/>
    <xf numFmtId="3" fontId="2" fillId="0" borderId="180" xfId="0" applyNumberFormat="1" applyFont="1" applyBorder="1" applyAlignment="1">
      <alignment horizontal="right"/>
    </xf>
    <xf numFmtId="3" fontId="1" fillId="0" borderId="180" xfId="0" applyNumberFormat="1" applyFont="1" applyBorder="1"/>
    <xf numFmtId="3" fontId="2" fillId="0" borderId="127" xfId="0" applyNumberFormat="1" applyFont="1" applyBorder="1" applyAlignment="1">
      <alignment horizontal="right"/>
    </xf>
    <xf numFmtId="3" fontId="2" fillId="0" borderId="166" xfId="0" applyNumberFormat="1" applyFont="1" applyBorder="1" applyAlignment="1">
      <alignment horizontal="right"/>
    </xf>
    <xf numFmtId="3" fontId="2" fillId="0" borderId="167" xfId="0" applyNumberFormat="1" applyFont="1" applyBorder="1" applyAlignment="1">
      <alignment horizontal="right"/>
    </xf>
    <xf numFmtId="3" fontId="2" fillId="0" borderId="182" xfId="0" applyNumberFormat="1" applyFont="1" applyBorder="1" applyAlignment="1">
      <alignment horizontal="right"/>
    </xf>
    <xf numFmtId="3" fontId="1" fillId="0" borderId="167" xfId="0" applyNumberFormat="1" applyFont="1" applyBorder="1"/>
    <xf numFmtId="3" fontId="1" fillId="0" borderId="182" xfId="0" applyNumberFormat="1" applyFont="1" applyBorder="1"/>
    <xf numFmtId="3" fontId="1" fillId="0" borderId="167" xfId="0" applyNumberFormat="1" applyFont="1" applyBorder="1" applyAlignment="1">
      <alignment horizontal="right"/>
    </xf>
    <xf numFmtId="3" fontId="1" fillId="0" borderId="166" xfId="0" applyNumberFormat="1" applyFont="1" applyBorder="1" applyAlignment="1">
      <alignment horizontal="right"/>
    </xf>
    <xf numFmtId="3" fontId="2" fillId="0" borderId="153" xfId="0" applyNumberFormat="1" applyFont="1" applyBorder="1" applyAlignment="1">
      <alignment horizontal="right"/>
    </xf>
    <xf numFmtId="3" fontId="2" fillId="0" borderId="138" xfId="0" applyNumberFormat="1" applyFont="1" applyBorder="1" applyAlignment="1">
      <alignment horizontal="right"/>
    </xf>
    <xf numFmtId="3" fontId="2" fillId="0" borderId="168" xfId="0" applyNumberFormat="1" applyFont="1" applyBorder="1" applyAlignment="1">
      <alignment horizontal="right"/>
    </xf>
    <xf numFmtId="3" fontId="2" fillId="0" borderId="174" xfId="0" applyNumberFormat="1" applyFont="1" applyBorder="1" applyAlignment="1">
      <alignment horizontal="right"/>
    </xf>
    <xf numFmtId="3" fontId="2" fillId="0" borderId="120" xfId="0" applyNumberFormat="1" applyFont="1" applyBorder="1" applyAlignment="1">
      <alignment horizontal="right"/>
    </xf>
    <xf numFmtId="3" fontId="2" fillId="0" borderId="123" xfId="0" applyNumberFormat="1" applyFont="1" applyBorder="1" applyAlignment="1">
      <alignment horizontal="right"/>
    </xf>
    <xf numFmtId="3" fontId="2" fillId="0" borderId="170" xfId="0" applyNumberFormat="1" applyFont="1" applyBorder="1" applyAlignment="1">
      <alignment horizontal="right"/>
    </xf>
    <xf numFmtId="3" fontId="2" fillId="0" borderId="145" xfId="0" applyNumberFormat="1" applyFont="1" applyBorder="1" applyAlignment="1">
      <alignment horizontal="right"/>
    </xf>
    <xf numFmtId="0" fontId="2" fillId="0" borderId="183" xfId="0" applyFont="1" applyBorder="1" applyAlignment="1">
      <alignment horizontal="center" wrapText="1"/>
    </xf>
    <xf numFmtId="0" fontId="2" fillId="0" borderId="184" xfId="0" applyFont="1" applyBorder="1" applyAlignment="1">
      <alignment horizontal="center" wrapText="1"/>
    </xf>
    <xf numFmtId="0" fontId="2" fillId="0" borderId="184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3" fontId="2" fillId="0" borderId="120" xfId="0" applyNumberFormat="1" applyFont="1" applyBorder="1" applyAlignment="1">
      <alignment horizontal="right" wrapText="1"/>
    </xf>
    <xf numFmtId="0" fontId="32" fillId="0" borderId="166" xfId="0" applyFont="1" applyBorder="1" applyAlignment="1">
      <alignment horizontal="center" wrapText="1" shrinkToFit="1"/>
    </xf>
    <xf numFmtId="3" fontId="2" fillId="0" borderId="166" xfId="0" applyNumberFormat="1" applyFont="1" applyBorder="1" applyAlignment="1">
      <alignment horizontal="center" wrapText="1"/>
    </xf>
    <xf numFmtId="0" fontId="1" fillId="0" borderId="166" xfId="0" applyFont="1" applyBorder="1" applyAlignment="1">
      <alignment horizontal="left"/>
    </xf>
    <xf numFmtId="0" fontId="1" fillId="0" borderId="172" xfId="0" applyFont="1" applyBorder="1" applyAlignment="1">
      <alignment horizontal="left"/>
    </xf>
    <xf numFmtId="0" fontId="2" fillId="0" borderId="176" xfId="0" applyFont="1" applyBorder="1" applyAlignment="1">
      <alignment horizontal="left"/>
    </xf>
    <xf numFmtId="3" fontId="2" fillId="0" borderId="177" xfId="0" applyNumberFormat="1" applyFont="1" applyBorder="1" applyAlignment="1">
      <alignment horizontal="right" wrapText="1"/>
    </xf>
    <xf numFmtId="3" fontId="2" fillId="0" borderId="174" xfId="0" applyNumberFormat="1" applyFont="1" applyBorder="1" applyAlignment="1">
      <alignment horizontal="right" wrapText="1"/>
    </xf>
    <xf numFmtId="3" fontId="2" fillId="0" borderId="138" xfId="0" applyNumberFormat="1" applyFont="1" applyBorder="1" applyAlignment="1">
      <alignment horizontal="right" wrapText="1"/>
    </xf>
    <xf numFmtId="0" fontId="1" fillId="0" borderId="102" xfId="0" applyFont="1" applyBorder="1"/>
    <xf numFmtId="3" fontId="2" fillId="0" borderId="133" xfId="0" applyNumberFormat="1" applyFont="1" applyBorder="1"/>
    <xf numFmtId="3" fontId="3" fillId="0" borderId="133" xfId="0" applyNumberFormat="1" applyFont="1" applyBorder="1"/>
    <xf numFmtId="0" fontId="0" fillId="0" borderId="133" xfId="0" applyBorder="1"/>
    <xf numFmtId="3" fontId="2" fillId="0" borderId="134" xfId="0" applyNumberFormat="1" applyFont="1" applyBorder="1"/>
    <xf numFmtId="0" fontId="6" fillId="0" borderId="166" xfId="0" applyFont="1" applyBorder="1"/>
    <xf numFmtId="0" fontId="33" fillId="5" borderId="120" xfId="0" applyFont="1" applyFill="1" applyBorder="1" applyAlignment="1">
      <alignment horizontal="center" wrapText="1" shrinkToFit="1"/>
    </xf>
    <xf numFmtId="0" fontId="33" fillId="5" borderId="171" xfId="0" applyFont="1" applyFill="1" applyBorder="1" applyAlignment="1">
      <alignment horizontal="center" wrapText="1" shrinkToFit="1"/>
    </xf>
    <xf numFmtId="0" fontId="33" fillId="5" borderId="130" xfId="0" applyFont="1" applyFill="1" applyBorder="1" applyAlignment="1">
      <alignment horizontal="center" wrapText="1" shrinkToFit="1"/>
    </xf>
    <xf numFmtId="0" fontId="45" fillId="0" borderId="0" xfId="4"/>
    <xf numFmtId="0" fontId="46" fillId="0" borderId="0" xfId="0" applyFont="1" applyAlignment="1">
      <alignment horizontal="right"/>
    </xf>
    <xf numFmtId="0" fontId="23" fillId="0" borderId="63" xfId="3" applyFont="1" applyBorder="1" applyAlignment="1">
      <alignment horizontal="center" vertical="center" wrapText="1"/>
    </xf>
    <xf numFmtId="0" fontId="23" fillId="0" borderId="132" xfId="3" applyFont="1" applyBorder="1" applyAlignment="1">
      <alignment horizontal="center" vertical="center"/>
    </xf>
    <xf numFmtId="0" fontId="0" fillId="0" borderId="35" xfId="3" applyFont="1" applyBorder="1" applyAlignment="1">
      <alignment horizontal="left" vertical="center" indent="1"/>
    </xf>
    <xf numFmtId="0" fontId="0" fillId="0" borderId="57" xfId="3" applyFont="1" applyBorder="1" applyAlignment="1">
      <alignment horizontal="left" vertical="center" indent="1"/>
    </xf>
    <xf numFmtId="0" fontId="23" fillId="0" borderId="184" xfId="3" applyFont="1" applyBorder="1" applyAlignment="1">
      <alignment horizontal="left" vertical="center" indent="1"/>
    </xf>
    <xf numFmtId="0" fontId="23" fillId="0" borderId="47" xfId="3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31" fillId="0" borderId="183" xfId="3" applyFont="1" applyBorder="1" applyAlignment="1">
      <alignment horizontal="left" vertical="center" indent="1"/>
    </xf>
    <xf numFmtId="3" fontId="31" fillId="0" borderId="184" xfId="3" applyNumberFormat="1" applyFont="1" applyBorder="1" applyAlignment="1">
      <alignment horizontal="center" vertical="center"/>
    </xf>
    <xf numFmtId="3" fontId="31" fillId="0" borderId="53" xfId="3" applyNumberFormat="1" applyFont="1" applyBorder="1" applyAlignment="1">
      <alignment horizontal="center" vertical="center"/>
    </xf>
    <xf numFmtId="0" fontId="1" fillId="0" borderId="28" xfId="3" applyFont="1" applyBorder="1" applyAlignment="1">
      <alignment horizontal="left" vertical="center" indent="1"/>
    </xf>
    <xf numFmtId="0" fontId="1" fillId="0" borderId="16" xfId="3" applyFont="1" applyBorder="1" applyAlignment="1">
      <alignment horizontal="left" vertical="center" wrapText="1" indent="1"/>
    </xf>
    <xf numFmtId="3" fontId="1" fillId="0" borderId="17" xfId="3" applyNumberFormat="1" applyFont="1" applyBorder="1" applyAlignment="1">
      <alignment horizontal="center" vertical="center" wrapText="1"/>
    </xf>
    <xf numFmtId="0" fontId="1" fillId="0" borderId="172" xfId="3" applyFont="1" applyBorder="1" applyAlignment="1">
      <alignment horizontal="left" vertical="center" indent="1"/>
    </xf>
    <xf numFmtId="0" fontId="1" fillId="0" borderId="166" xfId="3" applyFont="1" applyBorder="1" applyAlignment="1">
      <alignment horizontal="left" vertical="center" wrapText="1" indent="1"/>
    </xf>
    <xf numFmtId="3" fontId="1" fillId="0" borderId="167" xfId="3" applyNumberFormat="1" applyFont="1" applyBorder="1" applyAlignment="1">
      <alignment horizontal="center" vertical="center" wrapText="1"/>
    </xf>
    <xf numFmtId="0" fontId="1" fillId="0" borderId="120" xfId="3" applyFont="1" applyBorder="1" applyAlignment="1">
      <alignment horizontal="left" vertical="center" wrapText="1" indent="1"/>
    </xf>
    <xf numFmtId="3" fontId="1" fillId="0" borderId="123" xfId="3" applyNumberFormat="1" applyFont="1" applyBorder="1" applyAlignment="1">
      <alignment horizontal="center" vertical="center" wrapText="1"/>
    </xf>
    <xf numFmtId="0" fontId="1" fillId="0" borderId="166" xfId="3" applyFont="1" applyBorder="1" applyAlignment="1">
      <alignment horizontal="left" vertical="center" indent="1"/>
    </xf>
    <xf numFmtId="3" fontId="1" fillId="0" borderId="167" xfId="3" applyNumberFormat="1" applyFont="1" applyBorder="1" applyAlignment="1">
      <alignment horizontal="center" vertical="center"/>
    </xf>
    <xf numFmtId="0" fontId="1" fillId="0" borderId="57" xfId="3" applyFont="1" applyBorder="1" applyAlignment="1">
      <alignment horizontal="left" vertical="center" indent="1"/>
    </xf>
    <xf numFmtId="0" fontId="31" fillId="0" borderId="57" xfId="3" applyFont="1" applyBorder="1" applyAlignment="1">
      <alignment horizontal="left" vertical="center" indent="1"/>
    </xf>
    <xf numFmtId="0" fontId="1" fillId="0" borderId="35" xfId="3" applyFont="1" applyBorder="1" applyAlignment="1">
      <alignment horizontal="left" vertical="center" indent="1"/>
    </xf>
    <xf numFmtId="0" fontId="1" fillId="0" borderId="61" xfId="3" applyFont="1" applyBorder="1" applyAlignment="1">
      <alignment horizontal="left" vertical="center" indent="1"/>
    </xf>
    <xf numFmtId="0" fontId="1" fillId="0" borderId="120" xfId="3" applyFont="1" applyBorder="1" applyAlignment="1">
      <alignment horizontal="left" vertical="center" indent="1"/>
    </xf>
    <xf numFmtId="3" fontId="1" fillId="0" borderId="123" xfId="3" applyNumberFormat="1" applyFont="1" applyBorder="1" applyAlignment="1">
      <alignment horizontal="center" vertical="center"/>
    </xf>
    <xf numFmtId="0" fontId="23" fillId="0" borderId="187" xfId="3" applyFont="1" applyBorder="1" applyAlignment="1">
      <alignment horizontal="center" vertical="center" wrapText="1"/>
    </xf>
    <xf numFmtId="0" fontId="23" fillId="0" borderId="53" xfId="3" applyFont="1" applyBorder="1" applyAlignment="1">
      <alignment horizontal="center" vertical="center" wrapText="1"/>
    </xf>
    <xf numFmtId="3" fontId="1" fillId="0" borderId="31" xfId="3" applyNumberFormat="1" applyFont="1" applyBorder="1" applyAlignment="1">
      <alignment horizontal="center" vertical="center" wrapText="1"/>
    </xf>
    <xf numFmtId="3" fontId="1" fillId="0" borderId="153" xfId="3" applyNumberFormat="1" applyFont="1" applyBorder="1" applyAlignment="1">
      <alignment horizontal="center" vertical="center" wrapText="1"/>
    </xf>
    <xf numFmtId="3" fontId="1" fillId="0" borderId="130" xfId="3" applyNumberFormat="1" applyFont="1" applyBorder="1" applyAlignment="1">
      <alignment horizontal="center" vertical="center" wrapText="1"/>
    </xf>
    <xf numFmtId="3" fontId="1" fillId="0" borderId="153" xfId="3" applyNumberFormat="1" applyFont="1" applyBorder="1" applyAlignment="1">
      <alignment horizontal="center" vertical="center"/>
    </xf>
    <xf numFmtId="3" fontId="1" fillId="0" borderId="130" xfId="3" applyNumberFormat="1" applyFont="1" applyBorder="1" applyAlignment="1">
      <alignment horizontal="center" vertical="center"/>
    </xf>
    <xf numFmtId="0" fontId="48" fillId="0" borderId="0" xfId="0" applyFont="1"/>
    <xf numFmtId="0" fontId="49" fillId="0" borderId="0" xfId="0" applyFont="1" applyAlignment="1">
      <alignment horizontal="center" vertical="top" wrapText="1"/>
    </xf>
    <xf numFmtId="0" fontId="48" fillId="0" borderId="166" xfId="0" applyFont="1" applyBorder="1"/>
    <xf numFmtId="0" fontId="49" fillId="0" borderId="166" xfId="0" applyFont="1" applyBorder="1" applyAlignment="1">
      <alignment horizontal="center" vertical="top" wrapText="1"/>
    </xf>
    <xf numFmtId="0" fontId="48" fillId="0" borderId="166" xfId="0" applyFont="1" applyBorder="1" applyAlignment="1">
      <alignment horizontal="center" vertical="top" wrapText="1"/>
    </xf>
    <xf numFmtId="0" fontId="48" fillId="0" borderId="166" xfId="0" applyFont="1" applyBorder="1" applyAlignment="1">
      <alignment horizontal="left" vertical="top" wrapText="1"/>
    </xf>
    <xf numFmtId="3" fontId="48" fillId="0" borderId="166" xfId="0" applyNumberFormat="1" applyFont="1" applyBorder="1" applyAlignment="1">
      <alignment horizontal="right" vertical="top" wrapText="1"/>
    </xf>
    <xf numFmtId="0" fontId="31" fillId="0" borderId="166" xfId="0" applyFont="1" applyBorder="1" applyAlignment="1">
      <alignment horizontal="center" vertical="top" wrapText="1"/>
    </xf>
    <xf numFmtId="0" fontId="31" fillId="0" borderId="166" xfId="0" applyFont="1" applyBorder="1" applyAlignment="1">
      <alignment horizontal="left" vertical="top" wrapText="1"/>
    </xf>
    <xf numFmtId="3" fontId="31" fillId="0" borderId="166" xfId="0" applyNumberFormat="1" applyFont="1" applyBorder="1" applyAlignment="1">
      <alignment horizontal="right" vertical="top" wrapText="1"/>
    </xf>
    <xf numFmtId="0" fontId="49" fillId="0" borderId="0" xfId="0" applyFont="1"/>
    <xf numFmtId="0" fontId="48" fillId="0" borderId="0" xfId="0" applyFont="1" applyAlignment="1">
      <alignment horizontal="center" vertical="top" wrapText="1"/>
    </xf>
    <xf numFmtId="0" fontId="44" fillId="0" borderId="0" xfId="0" applyFont="1"/>
    <xf numFmtId="49" fontId="48" fillId="0" borderId="166" xfId="0" applyNumberFormat="1" applyFont="1" applyBorder="1" applyAlignment="1">
      <alignment horizontal="center" vertical="top" wrapText="1"/>
    </xf>
    <xf numFmtId="0" fontId="48" fillId="0" borderId="166" xfId="0" applyFont="1" applyBorder="1" applyAlignment="1">
      <alignment horizontal="right" vertical="top" wrapText="1"/>
    </xf>
    <xf numFmtId="0" fontId="31" fillId="0" borderId="166" xfId="0" applyFont="1" applyBorder="1" applyAlignment="1">
      <alignment horizontal="right" vertical="top" wrapText="1"/>
    </xf>
    <xf numFmtId="3" fontId="48" fillId="0" borderId="0" xfId="0" applyNumberFormat="1" applyFont="1" applyAlignment="1">
      <alignment horizontal="right" vertical="top" wrapText="1"/>
    </xf>
    <xf numFmtId="3" fontId="31" fillId="0" borderId="0" xfId="0" applyNumberFormat="1" applyFont="1" applyAlignment="1">
      <alignment horizontal="right" vertical="top" wrapText="1"/>
    </xf>
    <xf numFmtId="3" fontId="50" fillId="0" borderId="0" xfId="0" applyNumberFormat="1" applyFont="1" applyAlignment="1">
      <alignment horizontal="right" vertical="top" wrapText="1"/>
    </xf>
    <xf numFmtId="3" fontId="45" fillId="0" borderId="0" xfId="0" applyNumberFormat="1" applyFont="1" applyAlignment="1">
      <alignment horizontal="right" vertical="top" wrapText="1"/>
    </xf>
    <xf numFmtId="0" fontId="1" fillId="0" borderId="130" xfId="0" applyFont="1" applyBorder="1"/>
    <xf numFmtId="3" fontId="1" fillId="0" borderId="166" xfId="0" applyNumberFormat="1" applyFont="1" applyBorder="1" applyAlignment="1">
      <alignment horizontal="center" wrapText="1"/>
    </xf>
    <xf numFmtId="0" fontId="1" fillId="0" borderId="153" xfId="0" applyFont="1" applyBorder="1"/>
    <xf numFmtId="3" fontId="1" fillId="0" borderId="153" xfId="0" applyNumberFormat="1" applyFont="1" applyBorder="1"/>
    <xf numFmtId="0" fontId="2" fillId="0" borderId="166" xfId="0" applyFont="1" applyBorder="1" applyAlignment="1">
      <alignment vertical="center"/>
    </xf>
    <xf numFmtId="3" fontId="1" fillId="0" borderId="153" xfId="0" applyNumberFormat="1" applyFont="1" applyBorder="1" applyAlignment="1">
      <alignment horizontal="right"/>
    </xf>
    <xf numFmtId="0" fontId="0" fillId="0" borderId="0" xfId="0" applyAlignment="1"/>
    <xf numFmtId="0" fontId="27" fillId="0" borderId="0" xfId="0" applyFont="1" applyAlignment="1">
      <alignment vertical="center"/>
    </xf>
    <xf numFmtId="0" fontId="2" fillId="0" borderId="110" xfId="0" applyFont="1" applyBorder="1" applyAlignment="1">
      <alignment horizontal="left"/>
    </xf>
    <xf numFmtId="0" fontId="2" fillId="0" borderId="111" xfId="0" applyFont="1" applyBorder="1" applyAlignment="1">
      <alignment horizontal="left"/>
    </xf>
    <xf numFmtId="0" fontId="2" fillId="0" borderId="35" xfId="0" applyFont="1" applyBorder="1" applyAlignment="1">
      <alignment horizontal="left" wrapText="1" shrinkToFit="1"/>
    </xf>
    <xf numFmtId="0" fontId="2" fillId="0" borderId="59" xfId="0" applyFont="1" applyBorder="1" applyAlignment="1">
      <alignment horizontal="left" wrapText="1" shrinkToFit="1"/>
    </xf>
    <xf numFmtId="0" fontId="2" fillId="0" borderId="114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2" fillId="0" borderId="115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7" xfId="0" applyFont="1" applyBorder="1" applyAlignment="1">
      <alignment horizontal="left"/>
    </xf>
    <xf numFmtId="0" fontId="2" fillId="0" borderId="108" xfId="0" applyFont="1" applyBorder="1" applyAlignment="1">
      <alignment horizontal="left"/>
    </xf>
    <xf numFmtId="0" fontId="1" fillId="0" borderId="111" xfId="0" applyFont="1" applyBorder="1" applyAlignment="1">
      <alignment horizontal="left"/>
    </xf>
    <xf numFmtId="0" fontId="2" fillId="0" borderId="94" xfId="0" applyFont="1" applyBorder="1" applyAlignment="1">
      <alignment horizontal="center" vertical="center" wrapText="1"/>
    </xf>
    <xf numFmtId="0" fontId="2" fillId="0" borderId="11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wrapText="1"/>
    </xf>
    <xf numFmtId="0" fontId="2" fillId="0" borderId="108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 shrinkToFit="1"/>
    </xf>
    <xf numFmtId="0" fontId="3" fillId="0" borderId="0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wrapText="1"/>
    </xf>
    <xf numFmtId="0" fontId="2" fillId="0" borderId="107" xfId="0" applyFont="1" applyBorder="1" applyAlignment="1">
      <alignment horizontal="center" wrapText="1"/>
    </xf>
    <xf numFmtId="0" fontId="2" fillId="0" borderId="114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2" fillId="0" borderId="126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9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34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left"/>
    </xf>
    <xf numFmtId="0" fontId="2" fillId="0" borderId="144" xfId="0" applyFont="1" applyBorder="1" applyAlignment="1">
      <alignment horizontal="left"/>
    </xf>
    <xf numFmtId="0" fontId="1" fillId="0" borderId="8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" fillId="0" borderId="135" xfId="0" applyFont="1" applyBorder="1" applyAlignment="1">
      <alignment horizontal="left"/>
    </xf>
    <xf numFmtId="0" fontId="2" fillId="0" borderId="136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142" xfId="0" applyFont="1" applyBorder="1" applyAlignment="1"/>
    <xf numFmtId="0" fontId="2" fillId="0" borderId="144" xfId="0" applyFont="1" applyBorder="1" applyAlignment="1"/>
    <xf numFmtId="0" fontId="1" fillId="0" borderId="102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left"/>
    </xf>
    <xf numFmtId="0" fontId="1" fillId="0" borderId="139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 wrapText="1"/>
    </xf>
    <xf numFmtId="0" fontId="1" fillId="0" borderId="172" xfId="0" applyFont="1" applyBorder="1" applyAlignment="1">
      <alignment horizontal="center" vertical="center"/>
    </xf>
    <xf numFmtId="0" fontId="2" fillId="0" borderId="174" xfId="0" applyFont="1" applyBorder="1" applyAlignment="1">
      <alignment horizontal="center" vertical="center"/>
    </xf>
    <xf numFmtId="0" fontId="2" fillId="0" borderId="172" xfId="0" applyFont="1" applyBorder="1" applyAlignment="1">
      <alignment horizontal="left"/>
    </xf>
    <xf numFmtId="0" fontId="2" fillId="0" borderId="166" xfId="0" applyFont="1" applyBorder="1" applyAlignment="1">
      <alignment horizontal="left"/>
    </xf>
    <xf numFmtId="0" fontId="2" fillId="0" borderId="173" xfId="0" applyFont="1" applyBorder="1" applyAlignment="1">
      <alignment horizontal="left"/>
    </xf>
    <xf numFmtId="0" fontId="2" fillId="0" borderId="174" xfId="0" applyFont="1" applyBorder="1" applyAlignment="1">
      <alignment horizontal="left"/>
    </xf>
    <xf numFmtId="0" fontId="2" fillId="0" borderId="17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42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1" fillId="0" borderId="143" xfId="0" applyFont="1" applyBorder="1" applyAlignment="1">
      <alignment horizontal="center"/>
    </xf>
    <xf numFmtId="0" fontId="2" fillId="0" borderId="76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109" xfId="0" applyFont="1" applyBorder="1" applyAlignment="1">
      <alignment horizontal="left"/>
    </xf>
    <xf numFmtId="0" fontId="2" fillId="0" borderId="128" xfId="0" applyFont="1" applyBorder="1" applyAlignment="1">
      <alignment horizontal="center" wrapText="1"/>
    </xf>
    <xf numFmtId="0" fontId="2" fillId="0" borderId="117" xfId="0" applyFont="1" applyBorder="1" applyAlignment="1">
      <alignment horizontal="center" wrapText="1"/>
    </xf>
    <xf numFmtId="0" fontId="2" fillId="0" borderId="7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2" fillId="0" borderId="119" xfId="0" applyFont="1" applyBorder="1" applyAlignment="1">
      <alignment horizontal="center" wrapText="1"/>
    </xf>
    <xf numFmtId="0" fontId="2" fillId="0" borderId="137" xfId="0" applyFont="1" applyBorder="1" applyAlignment="1">
      <alignment horizontal="center" wrapText="1"/>
    </xf>
    <xf numFmtId="0" fontId="2" fillId="0" borderId="139" xfId="0" applyFont="1" applyBorder="1" applyAlignment="1">
      <alignment horizontal="left" vertical="center"/>
    </xf>
    <xf numFmtId="0" fontId="2" fillId="0" borderId="111" xfId="0" applyFont="1" applyBorder="1" applyAlignment="1">
      <alignment horizontal="left" vertical="center"/>
    </xf>
    <xf numFmtId="0" fontId="2" fillId="0" borderId="135" xfId="0" applyFont="1" applyBorder="1" applyAlignment="1"/>
    <xf numFmtId="0" fontId="2" fillId="0" borderId="136" xfId="0" applyFont="1" applyBorder="1" applyAlignment="1"/>
    <xf numFmtId="0" fontId="3" fillId="0" borderId="7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1" fillId="0" borderId="111" xfId="0" applyFont="1" applyBorder="1" applyAlignment="1">
      <alignment horizontal="left" wrapText="1"/>
    </xf>
    <xf numFmtId="0" fontId="2" fillId="0" borderId="111" xfId="0" applyFont="1" applyBorder="1" applyAlignment="1">
      <alignment horizontal="left" wrapText="1"/>
    </xf>
    <xf numFmtId="0" fontId="2" fillId="0" borderId="135" xfId="0" applyFont="1" applyBorder="1" applyAlignment="1">
      <alignment horizontal="left" wrapText="1"/>
    </xf>
    <xf numFmtId="0" fontId="2" fillId="0" borderId="136" xfId="0" applyFont="1" applyBorder="1" applyAlignment="1">
      <alignment horizontal="left" wrapText="1"/>
    </xf>
    <xf numFmtId="0" fontId="2" fillId="0" borderId="1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center" textRotation="180" wrapText="1"/>
    </xf>
    <xf numFmtId="164" fontId="10" fillId="0" borderId="35" xfId="0" applyNumberFormat="1" applyFont="1" applyFill="1" applyBorder="1" applyAlignment="1" applyProtection="1">
      <alignment horizontal="left" vertical="center" wrapText="1" indent="2"/>
    </xf>
    <xf numFmtId="164" fontId="10" fillId="0" borderId="42" xfId="0" applyNumberFormat="1" applyFont="1" applyFill="1" applyBorder="1" applyAlignment="1" applyProtection="1">
      <alignment horizontal="left" vertical="center" wrapText="1" indent="2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10" fillId="0" borderId="34" xfId="0" applyNumberFormat="1" applyFont="1" applyFill="1" applyBorder="1" applyAlignment="1" applyProtection="1">
      <alignment horizontal="center" vertical="center" wrapText="1"/>
    </xf>
    <xf numFmtId="164" fontId="10" fillId="0" borderId="33" xfId="0" applyNumberFormat="1" applyFont="1" applyFill="1" applyBorder="1" applyAlignment="1" applyProtection="1">
      <alignment horizontal="center" vertical="center"/>
    </xf>
    <xf numFmtId="164" fontId="10" fillId="0" borderId="34" xfId="0" applyNumberFormat="1" applyFont="1" applyFill="1" applyBorder="1" applyAlignment="1" applyProtection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 wrapText="1"/>
    </xf>
    <xf numFmtId="1" fontId="10" fillId="0" borderId="34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164" fontId="10" fillId="0" borderId="22" xfId="0" applyNumberFormat="1" applyFont="1" applyFill="1" applyBorder="1" applyAlignment="1" applyProtection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27" xfId="2" applyFont="1" applyFill="1" applyBorder="1" applyAlignment="1">
      <alignment horizontal="center" vertical="center" wrapText="1"/>
    </xf>
    <xf numFmtId="0" fontId="23" fillId="0" borderId="2" xfId="2" applyFont="1" applyFill="1" applyBorder="1" applyAlignment="1">
      <alignment horizontal="center" vertical="center" wrapText="1"/>
    </xf>
    <xf numFmtId="0" fontId="23" fillId="0" borderId="10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25" xfId="2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right"/>
    </xf>
    <xf numFmtId="164" fontId="11" fillId="0" borderId="0" xfId="2" applyNumberFormat="1" applyFont="1" applyAlignment="1">
      <alignment horizontal="center" vertical="center" wrapText="1"/>
    </xf>
    <xf numFmtId="0" fontId="10" fillId="0" borderId="157" xfId="2" applyFont="1" applyBorder="1" applyAlignment="1">
      <alignment horizontal="left"/>
    </xf>
    <xf numFmtId="0" fontId="10" fillId="0" borderId="158" xfId="2" applyFont="1" applyBorder="1" applyAlignment="1">
      <alignment horizontal="left"/>
    </xf>
    <xf numFmtId="0" fontId="14" fillId="0" borderId="0" xfId="2" applyFont="1" applyBorder="1" applyAlignment="1">
      <alignment horizontal="justify" vertical="center" wrapText="1"/>
    </xf>
    <xf numFmtId="0" fontId="14" fillId="0" borderId="0" xfId="2" applyFont="1" applyAlignment="1">
      <alignment horizontal="justify" vertical="center" wrapText="1"/>
    </xf>
    <xf numFmtId="0" fontId="38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justify" vertical="center" wrapText="1"/>
    </xf>
    <xf numFmtId="0" fontId="2" fillId="0" borderId="166" xfId="0" applyFont="1" applyBorder="1" applyAlignment="1">
      <alignment horizontal="center" wrapText="1"/>
    </xf>
    <xf numFmtId="0" fontId="2" fillId="0" borderId="175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53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wrapText="1" shrinkToFit="1"/>
    </xf>
    <xf numFmtId="0" fontId="2" fillId="0" borderId="21" xfId="0" applyFont="1" applyBorder="1" applyAlignment="1">
      <alignment horizontal="center" wrapText="1" shrinkToFit="1"/>
    </xf>
    <xf numFmtId="0" fontId="2" fillId="0" borderId="128" xfId="0" applyFont="1" applyBorder="1" applyAlignment="1">
      <alignment horizontal="center" wrapText="1" shrinkToFit="1"/>
    </xf>
    <xf numFmtId="0" fontId="1" fillId="0" borderId="0" xfId="0" applyFont="1" applyBorder="1" applyAlignment="1">
      <alignment horizontal="right" wrapText="1"/>
    </xf>
    <xf numFmtId="0" fontId="2" fillId="0" borderId="133" xfId="0" applyFont="1" applyBorder="1" applyAlignment="1">
      <alignment horizontal="left"/>
    </xf>
    <xf numFmtId="0" fontId="2" fillId="0" borderId="175" xfId="0" applyFont="1" applyBorder="1" applyAlignment="1">
      <alignment horizontal="center" wrapText="1"/>
    </xf>
    <xf numFmtId="0" fontId="2" fillId="0" borderId="167" xfId="0" applyFont="1" applyBorder="1" applyAlignment="1">
      <alignment horizontal="center" wrapText="1"/>
    </xf>
    <xf numFmtId="0" fontId="2" fillId="0" borderId="172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1" fillId="0" borderId="166" xfId="0" applyFont="1" applyBorder="1" applyAlignment="1">
      <alignment horizontal="left"/>
    </xf>
    <xf numFmtId="0" fontId="7" fillId="0" borderId="166" xfId="0" applyFont="1" applyBorder="1" applyAlignment="1">
      <alignment horizontal="left"/>
    </xf>
    <xf numFmtId="0" fontId="7" fillId="0" borderId="166" xfId="0" applyFont="1" applyBorder="1" applyAlignment="1">
      <alignment horizontal="left" wrapText="1"/>
    </xf>
    <xf numFmtId="0" fontId="2" fillId="0" borderId="167" xfId="0" applyFont="1" applyBorder="1" applyAlignment="1">
      <alignment horizontal="left"/>
    </xf>
    <xf numFmtId="0" fontId="2" fillId="0" borderId="175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right" wrapText="1"/>
    </xf>
    <xf numFmtId="0" fontId="2" fillId="0" borderId="3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32" fillId="0" borderId="166" xfId="0" applyFont="1" applyBorder="1" applyAlignment="1">
      <alignment horizontal="left"/>
    </xf>
    <xf numFmtId="164" fontId="40" fillId="0" borderId="0" xfId="2" applyNumberFormat="1" applyFont="1" applyAlignment="1">
      <alignment horizontal="center" vertical="center"/>
    </xf>
    <xf numFmtId="164" fontId="41" fillId="0" borderId="48" xfId="2" applyNumberFormat="1" applyFont="1" applyBorder="1" applyAlignment="1">
      <alignment horizontal="left" vertical="center"/>
    </xf>
    <xf numFmtId="164" fontId="41" fillId="0" borderId="48" xfId="2" applyNumberFormat="1" applyFont="1" applyBorder="1" applyAlignment="1">
      <alignment horizontal="left"/>
    </xf>
    <xf numFmtId="0" fontId="3" fillId="0" borderId="1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1" xfId="0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wrapText="1" shrinkToFit="1"/>
    </xf>
    <xf numFmtId="0" fontId="2" fillId="0" borderId="43" xfId="0" applyFont="1" applyBorder="1" applyAlignment="1">
      <alignment horizontal="left" wrapText="1" shrinkToFit="1"/>
    </xf>
    <xf numFmtId="0" fontId="3" fillId="0" borderId="3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2" fillId="0" borderId="185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/>
    </xf>
    <xf numFmtId="0" fontId="2" fillId="0" borderId="16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27" fillId="0" borderId="0" xfId="4" applyFont="1" applyAlignment="1">
      <alignment horizontal="center"/>
    </xf>
    <xf numFmtId="0" fontId="46" fillId="0" borderId="35" xfId="3" applyFont="1" applyBorder="1" applyAlignment="1">
      <alignment horizontal="center" vertical="center"/>
    </xf>
    <xf numFmtId="0" fontId="46" fillId="0" borderId="47" xfId="3" applyFont="1" applyBorder="1" applyAlignment="1">
      <alignment horizontal="center" vertical="center"/>
    </xf>
    <xf numFmtId="0" fontId="46" fillId="0" borderId="60" xfId="3" applyFont="1" applyBorder="1" applyAlignment="1">
      <alignment horizontal="center" vertical="center"/>
    </xf>
    <xf numFmtId="0" fontId="47" fillId="0" borderId="35" xfId="3" applyFont="1" applyBorder="1" applyAlignment="1">
      <alignment horizontal="center" vertical="center"/>
    </xf>
    <xf numFmtId="0" fontId="47" fillId="0" borderId="47" xfId="3" applyFont="1" applyBorder="1" applyAlignment="1">
      <alignment horizontal="center" vertical="center"/>
    </xf>
    <xf numFmtId="0" fontId="47" fillId="0" borderId="60" xfId="3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0" xfId="0" applyFont="1"/>
  </cellXfs>
  <cellStyles count="5">
    <cellStyle name="Ezres" xfId="1" builtinId="3"/>
    <cellStyle name="Normál" xfId="0" builtinId="0"/>
    <cellStyle name="Normál_3.sz. tájékoztató t." xfId="4"/>
    <cellStyle name="Normál_KVRENMUNKA" xfId="2"/>
    <cellStyle name="Normál_SEGEDLETEK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ke/Documents/2019/rendelet%20mell&#233;klete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8. sz tájékoztató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E2" t="str">
            <v>Forintban!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I2" t="str">
            <v>Forintban!</v>
          </cell>
        </row>
      </sheetData>
      <sheetData sheetId="29">
        <row r="2">
          <cell r="D2" t="str">
            <v>Forintban!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showWhiteSpace="0" view="pageLayout" zoomScaleNormal="100" workbookViewId="0">
      <selection sqref="A1:K1"/>
    </sheetView>
  </sheetViews>
  <sheetFormatPr defaultColWidth="9.140625" defaultRowHeight="12.75" x14ac:dyDescent="0.2"/>
  <cols>
    <col min="1" max="1" width="11" style="1" customWidth="1"/>
    <col min="2" max="2" width="42.140625" style="1" customWidth="1"/>
    <col min="3" max="3" width="12.85546875" style="1" customWidth="1"/>
    <col min="4" max="4" width="11.28515625" style="1" customWidth="1"/>
    <col min="5" max="5" width="11" style="1" customWidth="1"/>
    <col min="6" max="6" width="13.28515625" style="1" customWidth="1"/>
    <col min="7" max="8" width="13" style="1" customWidth="1"/>
    <col min="9" max="9" width="12.28515625" style="105" customWidth="1"/>
    <col min="10" max="10" width="12.85546875" style="1" customWidth="1"/>
    <col min="11" max="11" width="11.7109375" style="1" customWidth="1"/>
    <col min="12" max="16384" width="9.140625" style="1"/>
  </cols>
  <sheetData>
    <row r="1" spans="1:13" ht="32.25" customHeight="1" x14ac:dyDescent="0.2">
      <c r="A1" s="619" t="s">
        <v>664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</row>
    <row r="2" spans="1:13" x14ac:dyDescent="0.2">
      <c r="A2" s="620" t="s">
        <v>1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</row>
    <row r="3" spans="1:13" ht="27" customHeight="1" x14ac:dyDescent="0.2">
      <c r="A3" s="621" t="s">
        <v>254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4" spans="1:13" ht="13.5" thickBot="1" x14ac:dyDescent="0.25">
      <c r="A4" s="621" t="s">
        <v>0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</row>
    <row r="5" spans="1:13" ht="13.5" hidden="1" thickBot="1" x14ac:dyDescent="0.25">
      <c r="A5" s="5" t="s">
        <v>49</v>
      </c>
      <c r="B5" s="6" t="s">
        <v>50</v>
      </c>
      <c r="C5" s="6" t="s">
        <v>51</v>
      </c>
      <c r="D5" s="256"/>
      <c r="E5" s="256"/>
      <c r="F5" s="6" t="s">
        <v>52</v>
      </c>
      <c r="G5" s="256"/>
      <c r="H5" s="256"/>
      <c r="I5" s="106" t="s">
        <v>53</v>
      </c>
      <c r="J5" s="2"/>
      <c r="K5" s="2"/>
      <c r="L5" s="2"/>
      <c r="M5" s="2"/>
    </row>
    <row r="6" spans="1:13" hidden="1" x14ac:dyDescent="0.2">
      <c r="A6" s="5"/>
      <c r="B6" s="6"/>
      <c r="C6" s="6"/>
      <c r="D6" s="256"/>
      <c r="E6" s="256"/>
      <c r="F6" s="6"/>
      <c r="G6" s="256"/>
      <c r="H6" s="256"/>
      <c r="I6" s="106"/>
    </row>
    <row r="7" spans="1:13" ht="91.15" customHeight="1" x14ac:dyDescent="0.2">
      <c r="A7" s="615" t="s">
        <v>135</v>
      </c>
      <c r="B7" s="616"/>
      <c r="C7" s="370" t="s">
        <v>3</v>
      </c>
      <c r="D7" s="370" t="s">
        <v>3</v>
      </c>
      <c r="E7" s="370" t="s">
        <v>3</v>
      </c>
      <c r="F7" s="373" t="s">
        <v>4</v>
      </c>
      <c r="G7" s="374" t="s">
        <v>4</v>
      </c>
      <c r="H7" s="373" t="s">
        <v>4</v>
      </c>
      <c r="I7" s="371" t="s">
        <v>5</v>
      </c>
      <c r="J7" s="370" t="s">
        <v>5</v>
      </c>
      <c r="K7" s="372" t="s">
        <v>5</v>
      </c>
    </row>
    <row r="8" spans="1:13" ht="38.25" x14ac:dyDescent="0.2">
      <c r="A8" s="611" t="s">
        <v>2</v>
      </c>
      <c r="B8" s="612"/>
      <c r="C8" s="321" t="s">
        <v>234</v>
      </c>
      <c r="D8" s="321" t="s">
        <v>373</v>
      </c>
      <c r="E8" s="321" t="s">
        <v>393</v>
      </c>
      <c r="F8" s="321" t="s">
        <v>234</v>
      </c>
      <c r="G8" s="321" t="s">
        <v>373</v>
      </c>
      <c r="H8" s="332" t="s">
        <v>393</v>
      </c>
      <c r="I8" s="332" t="s">
        <v>234</v>
      </c>
      <c r="J8" s="321" t="s">
        <v>373</v>
      </c>
      <c r="K8" s="351" t="s">
        <v>391</v>
      </c>
    </row>
    <row r="9" spans="1:13" s="11" customFormat="1" x14ac:dyDescent="0.2">
      <c r="A9" s="298" t="s">
        <v>6</v>
      </c>
      <c r="B9" s="330"/>
      <c r="C9" s="307">
        <f t="shared" ref="C9:H9" si="0">SUM(C10:C13)</f>
        <v>165797000</v>
      </c>
      <c r="D9" s="307">
        <f t="shared" si="0"/>
        <v>123171095</v>
      </c>
      <c r="E9" s="307">
        <f t="shared" si="0"/>
        <v>123206011</v>
      </c>
      <c r="F9" s="307">
        <f t="shared" si="0"/>
        <v>2167000</v>
      </c>
      <c r="G9" s="307">
        <f t="shared" si="0"/>
        <v>1868196</v>
      </c>
      <c r="H9" s="307">
        <f t="shared" si="0"/>
        <v>1868196</v>
      </c>
      <c r="I9" s="307">
        <f>SUM(C9+F9)</f>
        <v>167964000</v>
      </c>
      <c r="J9" s="230">
        <f>(D9+G9)</f>
        <v>125039291</v>
      </c>
      <c r="K9" s="290">
        <f>(E9+H9)</f>
        <v>125074207</v>
      </c>
    </row>
    <row r="10" spans="1:13" x14ac:dyDescent="0.2">
      <c r="A10" s="300" t="s">
        <v>7</v>
      </c>
      <c r="B10" s="301" t="s">
        <v>8</v>
      </c>
      <c r="C10" s="309">
        <f>SUM('2. sz melléklet'!D10)</f>
        <v>104355106</v>
      </c>
      <c r="D10" s="309">
        <f>SUM('2. sz melléklet'!E10)</f>
        <v>108122316</v>
      </c>
      <c r="E10" s="309">
        <f>SUM('2. sz melléklet'!F10)</f>
        <v>108122316</v>
      </c>
      <c r="F10" s="309">
        <v>0</v>
      </c>
      <c r="G10" s="309">
        <v>0</v>
      </c>
      <c r="H10" s="309">
        <v>0</v>
      </c>
      <c r="I10" s="320">
        <f>SUM(C10+F10)</f>
        <v>104355106</v>
      </c>
      <c r="J10" s="246">
        <f t="shared" ref="J10:K27" si="1">(D10+G10)</f>
        <v>108122316</v>
      </c>
      <c r="K10" s="289">
        <f t="shared" si="1"/>
        <v>108122316</v>
      </c>
    </row>
    <row r="11" spans="1:13" x14ac:dyDescent="0.2">
      <c r="A11" s="300" t="s">
        <v>9</v>
      </c>
      <c r="B11" s="297" t="s">
        <v>10</v>
      </c>
      <c r="C11" s="309">
        <f>SUM('2. sz melléklet'!D19)</f>
        <v>46940000</v>
      </c>
      <c r="D11" s="309">
        <f>SUM('2. sz melléklet'!E19)</f>
        <v>3988883</v>
      </c>
      <c r="E11" s="309">
        <f>SUM('2. sz melléklet'!F19)</f>
        <v>4023799</v>
      </c>
      <c r="F11" s="309">
        <f>('6. sz melléklet'!D9)</f>
        <v>0</v>
      </c>
      <c r="G11" s="309">
        <f>('6. sz melléklet'!E9)</f>
        <v>0</v>
      </c>
      <c r="H11" s="309">
        <f>('6. sz melléklet'!F9)</f>
        <v>0</v>
      </c>
      <c r="I11" s="320">
        <f t="shared" ref="I11:I27" si="2">SUM(C11+F11)</f>
        <v>46940000</v>
      </c>
      <c r="J11" s="246">
        <f t="shared" si="1"/>
        <v>3988883</v>
      </c>
      <c r="K11" s="289">
        <f t="shared" si="1"/>
        <v>4023799</v>
      </c>
    </row>
    <row r="12" spans="1:13" x14ac:dyDescent="0.2">
      <c r="A12" s="300" t="s">
        <v>11</v>
      </c>
      <c r="B12" s="297" t="s">
        <v>70</v>
      </c>
      <c r="C12" s="309">
        <f>SUM('2. sz melléklet'!D27)</f>
        <v>14501894</v>
      </c>
      <c r="D12" s="309">
        <f>SUM('2. sz melléklet'!E27)</f>
        <v>11059896</v>
      </c>
      <c r="E12" s="309">
        <f>SUM('2. sz melléklet'!F27)</f>
        <v>11059896</v>
      </c>
      <c r="F12" s="309">
        <f>('6. sz melléklet'!D10)</f>
        <v>2167000</v>
      </c>
      <c r="G12" s="309">
        <f>('6. sz melléklet'!E10)</f>
        <v>1868196</v>
      </c>
      <c r="H12" s="309">
        <f>('6. sz melléklet'!F10)</f>
        <v>1868196</v>
      </c>
      <c r="I12" s="320">
        <f t="shared" si="2"/>
        <v>16668894</v>
      </c>
      <c r="J12" s="246">
        <f t="shared" si="1"/>
        <v>12928092</v>
      </c>
      <c r="K12" s="289">
        <f t="shared" si="1"/>
        <v>12928092</v>
      </c>
    </row>
    <row r="13" spans="1:13" x14ac:dyDescent="0.2">
      <c r="A13" s="300" t="s">
        <v>12</v>
      </c>
      <c r="B13" s="297" t="s">
        <v>13</v>
      </c>
      <c r="C13" s="309">
        <f>SUM('2. sz melléklet'!D36)</f>
        <v>0</v>
      </c>
      <c r="D13" s="309">
        <f>SUM('2. sz melléklet'!E36)</f>
        <v>0</v>
      </c>
      <c r="E13" s="309">
        <f>SUM('2. sz melléklet'!F36)</f>
        <v>0</v>
      </c>
      <c r="F13" s="309">
        <f>('6. sz melléklet'!D11)</f>
        <v>0</v>
      </c>
      <c r="G13" s="309">
        <f>('6. sz melléklet'!E11)</f>
        <v>0</v>
      </c>
      <c r="H13" s="309">
        <f>('6. sz melléklet'!F11)</f>
        <v>0</v>
      </c>
      <c r="I13" s="320">
        <f t="shared" si="2"/>
        <v>0</v>
      </c>
      <c r="J13" s="246">
        <f t="shared" si="1"/>
        <v>0</v>
      </c>
      <c r="K13" s="289">
        <f t="shared" si="1"/>
        <v>0</v>
      </c>
      <c r="M13" s="1" t="s">
        <v>232</v>
      </c>
    </row>
    <row r="14" spans="1:13" s="11" customFormat="1" x14ac:dyDescent="0.2">
      <c r="A14" s="328" t="s">
        <v>14</v>
      </c>
      <c r="B14" s="329"/>
      <c r="C14" s="308">
        <f>SUM(C15:C17)</f>
        <v>25380000</v>
      </c>
      <c r="D14" s="308">
        <f>SUM(D15:D17)</f>
        <v>55875483</v>
      </c>
      <c r="E14" s="308">
        <f>SUM(E15:E17)</f>
        <v>59648573</v>
      </c>
      <c r="F14" s="309">
        <f>('6. sz melléklet'!D12)</f>
        <v>0</v>
      </c>
      <c r="G14" s="309">
        <f>('6. sz melléklet'!E12)</f>
        <v>0</v>
      </c>
      <c r="H14" s="309">
        <f>('6. sz melléklet'!F12)</f>
        <v>0</v>
      </c>
      <c r="I14" s="307">
        <f t="shared" si="2"/>
        <v>25380000</v>
      </c>
      <c r="J14" s="230">
        <f t="shared" si="1"/>
        <v>55875483</v>
      </c>
      <c r="K14" s="290">
        <f t="shared" si="1"/>
        <v>59648573</v>
      </c>
    </row>
    <row r="15" spans="1:13" x14ac:dyDescent="0.2">
      <c r="A15" s="300" t="s">
        <v>7</v>
      </c>
      <c r="B15" s="297" t="s">
        <v>15</v>
      </c>
      <c r="C15" s="309">
        <f>SUM('2. sz melléklet'!D38)</f>
        <v>0</v>
      </c>
      <c r="D15" s="309">
        <f>SUM('2. sz melléklet'!E38)</f>
        <v>55875483</v>
      </c>
      <c r="E15" s="309">
        <f>SUM('2. sz melléklet'!F38)</f>
        <v>59648573</v>
      </c>
      <c r="F15" s="309">
        <f>('6. sz melléklet'!D13)</f>
        <v>0</v>
      </c>
      <c r="G15" s="309">
        <f>('6. sz melléklet'!E13)</f>
        <v>0</v>
      </c>
      <c r="H15" s="309">
        <f>('6. sz melléklet'!F13)</f>
        <v>0</v>
      </c>
      <c r="I15" s="320">
        <f t="shared" si="2"/>
        <v>0</v>
      </c>
      <c r="J15" s="246">
        <f t="shared" si="1"/>
        <v>55875483</v>
      </c>
      <c r="K15" s="289">
        <f t="shared" si="1"/>
        <v>59648573</v>
      </c>
      <c r="L15" s="11"/>
    </row>
    <row r="16" spans="1:13" x14ac:dyDescent="0.2">
      <c r="A16" s="300" t="s">
        <v>9</v>
      </c>
      <c r="B16" s="297" t="s">
        <v>16</v>
      </c>
      <c r="C16" s="309">
        <f>SUM('2. sz melléklet'!D41)</f>
        <v>0</v>
      </c>
      <c r="D16" s="309">
        <f>SUM('2. sz melléklet'!E41)</f>
        <v>0</v>
      </c>
      <c r="E16" s="309">
        <f>SUM('2. sz melléklet'!F41)</f>
        <v>0</v>
      </c>
      <c r="F16" s="309">
        <f>('6. sz melléklet'!D14)</f>
        <v>0</v>
      </c>
      <c r="G16" s="309">
        <f>('6. sz melléklet'!E14)</f>
        <v>0</v>
      </c>
      <c r="H16" s="309">
        <f>('6. sz melléklet'!F14)</f>
        <v>0</v>
      </c>
      <c r="I16" s="320">
        <f t="shared" si="2"/>
        <v>0</v>
      </c>
      <c r="J16" s="246">
        <f t="shared" si="1"/>
        <v>0</v>
      </c>
      <c r="K16" s="289">
        <f t="shared" si="1"/>
        <v>0</v>
      </c>
    </row>
    <row r="17" spans="1:11" x14ac:dyDescent="0.2">
      <c r="A17" s="300" t="s">
        <v>17</v>
      </c>
      <c r="B17" s="297" t="s">
        <v>18</v>
      </c>
      <c r="C17" s="309">
        <f>SUM('2. sz melléklet'!D44)</f>
        <v>25380000</v>
      </c>
      <c r="D17" s="309">
        <f>SUM('2. sz melléklet'!E44)</f>
        <v>0</v>
      </c>
      <c r="E17" s="309">
        <f>SUM('2. sz melléklet'!F44)</f>
        <v>0</v>
      </c>
      <c r="F17" s="309">
        <f>('6. sz melléklet'!D15)</f>
        <v>0</v>
      </c>
      <c r="G17" s="309">
        <f>('6. sz melléklet'!E15)</f>
        <v>0</v>
      </c>
      <c r="H17" s="309">
        <f>('6. sz melléklet'!F15)</f>
        <v>0</v>
      </c>
      <c r="I17" s="320">
        <f t="shared" si="2"/>
        <v>25380000</v>
      </c>
      <c r="J17" s="246">
        <f t="shared" si="1"/>
        <v>0</v>
      </c>
      <c r="K17" s="289">
        <f t="shared" si="1"/>
        <v>0</v>
      </c>
    </row>
    <row r="18" spans="1:11" s="11" customFormat="1" x14ac:dyDescent="0.2">
      <c r="A18" s="328" t="s">
        <v>28</v>
      </c>
      <c r="B18" s="329"/>
      <c r="C18" s="308">
        <f>SUM(C9+C14)</f>
        <v>191177000</v>
      </c>
      <c r="D18" s="308">
        <f>SUM(D9+D14)</f>
        <v>179046578</v>
      </c>
      <c r="E18" s="308">
        <f>SUM(E9+E14)</f>
        <v>182854584</v>
      </c>
      <c r="F18" s="308">
        <f t="shared" ref="F18" si="3">SUM(F9+F14)</f>
        <v>2167000</v>
      </c>
      <c r="G18" s="308">
        <f t="shared" ref="G18:H18" si="4">SUM(G9+G14)</f>
        <v>1868196</v>
      </c>
      <c r="H18" s="308">
        <f t="shared" si="4"/>
        <v>1868196</v>
      </c>
      <c r="I18" s="307">
        <f t="shared" si="2"/>
        <v>193344000</v>
      </c>
      <c r="J18" s="230">
        <f t="shared" si="1"/>
        <v>180914774</v>
      </c>
      <c r="K18" s="290">
        <f t="shared" si="1"/>
        <v>184722780</v>
      </c>
    </row>
    <row r="19" spans="1:11" s="11" customFormat="1" x14ac:dyDescent="0.2">
      <c r="A19" s="328" t="s">
        <v>19</v>
      </c>
      <c r="B19" s="329"/>
      <c r="C19" s="308">
        <f t="shared" ref="C19:H19" si="5">SUM(C20+C23+C25)</f>
        <v>79000000</v>
      </c>
      <c r="D19" s="308">
        <f t="shared" si="5"/>
        <v>84721080</v>
      </c>
      <c r="E19" s="308">
        <f t="shared" si="5"/>
        <v>84721080</v>
      </c>
      <c r="F19" s="308">
        <f t="shared" si="5"/>
        <v>61695000</v>
      </c>
      <c r="G19" s="308">
        <f t="shared" si="5"/>
        <v>56219259</v>
      </c>
      <c r="H19" s="308">
        <f t="shared" si="5"/>
        <v>56219259</v>
      </c>
      <c r="I19" s="307">
        <f t="shared" si="2"/>
        <v>140695000</v>
      </c>
      <c r="J19" s="230">
        <f t="shared" si="1"/>
        <v>140940339</v>
      </c>
      <c r="K19" s="290">
        <f t="shared" si="1"/>
        <v>140940339</v>
      </c>
    </row>
    <row r="20" spans="1:11" s="11" customFormat="1" x14ac:dyDescent="0.2">
      <c r="A20" s="296" t="s">
        <v>7</v>
      </c>
      <c r="B20" s="302" t="s">
        <v>20</v>
      </c>
      <c r="C20" s="308">
        <f>SUM('2. sz melléklet'!D47)</f>
        <v>79000000</v>
      </c>
      <c r="D20" s="308">
        <f>SUM('2. sz melléklet'!E47)</f>
        <v>80384007</v>
      </c>
      <c r="E20" s="308">
        <f>SUM('2. sz melléklet'!F47)</f>
        <v>80384007</v>
      </c>
      <c r="F20" s="308">
        <f>SUM(F21:F22)</f>
        <v>4000000</v>
      </c>
      <c r="G20" s="308">
        <f>SUM(G21:G22)</f>
        <v>4667986</v>
      </c>
      <c r="H20" s="308">
        <f>SUM(H21:H22)</f>
        <v>4667986</v>
      </c>
      <c r="I20" s="307">
        <f t="shared" si="2"/>
        <v>83000000</v>
      </c>
      <c r="J20" s="230">
        <f t="shared" si="1"/>
        <v>85051993</v>
      </c>
      <c r="K20" s="290">
        <f t="shared" si="1"/>
        <v>85051993</v>
      </c>
    </row>
    <row r="21" spans="1:11" x14ac:dyDescent="0.2">
      <c r="A21" s="300"/>
      <c r="B21" s="297" t="s">
        <v>21</v>
      </c>
      <c r="C21" s="309">
        <f>SUM('2. sz melléklet'!D48)</f>
        <v>79000000</v>
      </c>
      <c r="D21" s="309">
        <f>SUM('2. sz melléklet'!E48)</f>
        <v>80384007</v>
      </c>
      <c r="E21" s="309">
        <f>SUM('2. sz melléklet'!F48)</f>
        <v>80384007</v>
      </c>
      <c r="F21" s="309">
        <f>('6. sz melléklet'!D39)</f>
        <v>4000000</v>
      </c>
      <c r="G21" s="309">
        <f>('6. sz melléklet'!E39)</f>
        <v>4667986</v>
      </c>
      <c r="H21" s="309">
        <f>('6. sz melléklet'!F39)</f>
        <v>4667986</v>
      </c>
      <c r="I21" s="320">
        <f t="shared" si="2"/>
        <v>83000000</v>
      </c>
      <c r="J21" s="246">
        <f t="shared" si="1"/>
        <v>85051993</v>
      </c>
      <c r="K21" s="289">
        <f t="shared" si="1"/>
        <v>85051993</v>
      </c>
    </row>
    <row r="22" spans="1:11" x14ac:dyDescent="0.2">
      <c r="A22" s="300"/>
      <c r="B22" s="297" t="s">
        <v>22</v>
      </c>
      <c r="C22" s="309">
        <f>SUM('2. sz melléklet'!D49)</f>
        <v>0</v>
      </c>
      <c r="D22" s="309">
        <f>SUM('2. sz melléklet'!E49)</f>
        <v>0</v>
      </c>
      <c r="E22" s="309">
        <f>SUM('2. sz melléklet'!F49)</f>
        <v>0</v>
      </c>
      <c r="F22" s="309"/>
      <c r="G22" s="309"/>
      <c r="H22" s="309"/>
      <c r="I22" s="320">
        <f t="shared" si="2"/>
        <v>0</v>
      </c>
      <c r="J22" s="246">
        <f t="shared" si="1"/>
        <v>0</v>
      </c>
      <c r="K22" s="289">
        <f t="shared" si="1"/>
        <v>0</v>
      </c>
    </row>
    <row r="23" spans="1:11" s="11" customFormat="1" x14ac:dyDescent="0.2">
      <c r="A23" s="296" t="s">
        <v>9</v>
      </c>
      <c r="B23" s="302" t="s">
        <v>23</v>
      </c>
      <c r="C23" s="308">
        <f>SUM('2. sz melléklet'!D50)</f>
        <v>0</v>
      </c>
      <c r="D23" s="308">
        <f>SUM('2. sz melléklet'!E50)</f>
        <v>0</v>
      </c>
      <c r="E23" s="308">
        <f>SUM('2. sz melléklet'!F50)</f>
        <v>0</v>
      </c>
      <c r="F23" s="308"/>
      <c r="G23" s="308"/>
      <c r="H23" s="308"/>
      <c r="I23" s="320">
        <f t="shared" si="2"/>
        <v>0</v>
      </c>
      <c r="J23" s="246">
        <f t="shared" si="1"/>
        <v>0</v>
      </c>
      <c r="K23" s="289">
        <f t="shared" si="1"/>
        <v>0</v>
      </c>
    </row>
    <row r="24" spans="1:11" x14ac:dyDescent="0.2">
      <c r="A24" s="300"/>
      <c r="B24" s="297" t="s">
        <v>24</v>
      </c>
      <c r="C24" s="309">
        <f>SUM('2. sz melléklet'!D51)</f>
        <v>0</v>
      </c>
      <c r="D24" s="309">
        <f>SUM('2. sz melléklet'!E51)</f>
        <v>0</v>
      </c>
      <c r="E24" s="309">
        <f>SUM('2. sz melléklet'!F51)</f>
        <v>0</v>
      </c>
      <c r="F24" s="309"/>
      <c r="G24" s="309"/>
      <c r="H24" s="309"/>
      <c r="I24" s="320">
        <f t="shared" si="2"/>
        <v>0</v>
      </c>
      <c r="J24" s="246">
        <f t="shared" si="1"/>
        <v>0</v>
      </c>
      <c r="K24" s="289">
        <f t="shared" si="1"/>
        <v>0</v>
      </c>
    </row>
    <row r="25" spans="1:11" s="11" customFormat="1" x14ac:dyDescent="0.2">
      <c r="A25" s="296" t="s">
        <v>17</v>
      </c>
      <c r="B25" s="302" t="s">
        <v>25</v>
      </c>
      <c r="C25" s="308">
        <f>SUM('2. sz melléklet'!D53)</f>
        <v>0</v>
      </c>
      <c r="D25" s="308">
        <f>SUM('2. sz melléklet'!E53)</f>
        <v>4337073</v>
      </c>
      <c r="E25" s="308">
        <f>SUM('2. sz melléklet'!F53)</f>
        <v>4337073</v>
      </c>
      <c r="F25" s="308">
        <f>('6. sz melléklet'!D41)</f>
        <v>57695000</v>
      </c>
      <c r="G25" s="308">
        <f>('6. sz melléklet'!E41)</f>
        <v>51551273</v>
      </c>
      <c r="H25" s="308">
        <f>('6. sz melléklet'!F41)</f>
        <v>51551273</v>
      </c>
      <c r="I25" s="307">
        <f t="shared" si="2"/>
        <v>57695000</v>
      </c>
      <c r="J25" s="230">
        <f t="shared" si="1"/>
        <v>55888346</v>
      </c>
      <c r="K25" s="290">
        <f t="shared" si="1"/>
        <v>55888346</v>
      </c>
    </row>
    <row r="26" spans="1:11" s="11" customFormat="1" ht="14.45" customHeight="1" thickBot="1" x14ac:dyDescent="0.25">
      <c r="A26" s="325" t="s">
        <v>26</v>
      </c>
      <c r="B26" s="326"/>
      <c r="C26" s="310">
        <f>SUM(C19+C18)</f>
        <v>270177000</v>
      </c>
      <c r="D26" s="310">
        <f>SUM(D19+D18)</f>
        <v>263767658</v>
      </c>
      <c r="E26" s="310">
        <f>SUM(E19+E18)</f>
        <v>267575664</v>
      </c>
      <c r="F26" s="310">
        <f t="shared" ref="F26" si="6">SUM(F19+F18)</f>
        <v>63862000</v>
      </c>
      <c r="G26" s="232">
        <f t="shared" ref="G26:H26" si="7">SUM(G19+G18)</f>
        <v>58087455</v>
      </c>
      <c r="H26" s="232">
        <f t="shared" si="7"/>
        <v>58087455</v>
      </c>
      <c r="I26" s="350">
        <f t="shared" si="2"/>
        <v>334039000</v>
      </c>
      <c r="J26" s="333">
        <f t="shared" si="1"/>
        <v>321855113</v>
      </c>
      <c r="K26" s="248">
        <f t="shared" si="1"/>
        <v>325663119</v>
      </c>
    </row>
    <row r="27" spans="1:11" s="11" customFormat="1" ht="16.899999999999999" customHeight="1" thickBot="1" x14ac:dyDescent="0.25">
      <c r="A27" s="609" t="s">
        <v>378</v>
      </c>
      <c r="B27" s="610"/>
      <c r="C27" s="114">
        <f>SUM(C26-C25)</f>
        <v>270177000</v>
      </c>
      <c r="D27" s="114">
        <f>SUM(D26-D25)</f>
        <v>259430585</v>
      </c>
      <c r="E27" s="114">
        <f>SUM(E26-E25)</f>
        <v>263238591</v>
      </c>
      <c r="F27" s="231">
        <f t="shared" ref="F27" si="8">SUM(F26-F25)</f>
        <v>6167000</v>
      </c>
      <c r="G27" s="257">
        <f t="shared" ref="G27:H27" si="9">SUM(G26-G25)</f>
        <v>6536182</v>
      </c>
      <c r="H27" s="257">
        <f t="shared" si="9"/>
        <v>6536182</v>
      </c>
      <c r="I27" s="247">
        <f t="shared" si="2"/>
        <v>276344000</v>
      </c>
      <c r="J27" s="257">
        <f t="shared" si="1"/>
        <v>265966767</v>
      </c>
      <c r="K27" s="258">
        <f t="shared" si="1"/>
        <v>269774773</v>
      </c>
    </row>
    <row r="31" spans="1:11" x14ac:dyDescent="0.2">
      <c r="I31" s="108"/>
    </row>
    <row r="32" spans="1:11" ht="13.9" customHeight="1" thickBot="1" x14ac:dyDescent="0.25">
      <c r="A32" s="619" t="s">
        <v>395</v>
      </c>
      <c r="B32" s="619"/>
      <c r="C32" s="619"/>
      <c r="D32" s="619"/>
      <c r="E32" s="619"/>
      <c r="F32" s="619"/>
      <c r="G32" s="619"/>
      <c r="H32" s="619"/>
      <c r="I32" s="619"/>
      <c r="J32" s="619"/>
      <c r="K32" s="619"/>
    </row>
    <row r="33" spans="1:11" ht="15.75" hidden="1" thickBot="1" x14ac:dyDescent="0.3">
      <c r="A33"/>
      <c r="B33"/>
      <c r="C33"/>
      <c r="D33"/>
      <c r="E33"/>
      <c r="F33"/>
      <c r="G33"/>
      <c r="H33"/>
      <c r="I33"/>
    </row>
    <row r="34" spans="1:11" ht="63.6" customHeight="1" x14ac:dyDescent="0.2">
      <c r="A34" s="617" t="s">
        <v>136</v>
      </c>
      <c r="B34" s="618"/>
      <c r="C34" s="373" t="s">
        <v>3</v>
      </c>
      <c r="D34" s="370" t="s">
        <v>3</v>
      </c>
      <c r="E34" s="370" t="s">
        <v>3</v>
      </c>
      <c r="F34" s="373" t="s">
        <v>4</v>
      </c>
      <c r="G34" s="373" t="s">
        <v>4</v>
      </c>
      <c r="H34" s="373" t="s">
        <v>4</v>
      </c>
      <c r="I34" s="374" t="s">
        <v>5</v>
      </c>
      <c r="J34" s="370" t="s">
        <v>5</v>
      </c>
      <c r="K34" s="372" t="s">
        <v>5</v>
      </c>
    </row>
    <row r="35" spans="1:11" ht="39" customHeight="1" x14ac:dyDescent="0.2">
      <c r="A35" s="613" t="s">
        <v>2</v>
      </c>
      <c r="B35" s="614"/>
      <c r="C35" s="321" t="s">
        <v>234</v>
      </c>
      <c r="D35" s="321" t="s">
        <v>373</v>
      </c>
      <c r="E35" s="321" t="s">
        <v>393</v>
      </c>
      <c r="F35" s="321" t="s">
        <v>234</v>
      </c>
      <c r="G35" s="321" t="s">
        <v>373</v>
      </c>
      <c r="H35" s="321" t="s">
        <v>393</v>
      </c>
      <c r="I35" s="321" t="s">
        <v>234</v>
      </c>
      <c r="J35" s="336" t="s">
        <v>373</v>
      </c>
      <c r="K35" s="334" t="s">
        <v>393</v>
      </c>
    </row>
    <row r="36" spans="1:11" s="11" customFormat="1" x14ac:dyDescent="0.2">
      <c r="A36" s="607" t="s">
        <v>29</v>
      </c>
      <c r="B36" s="608"/>
      <c r="C36" s="308">
        <f t="shared" ref="C36:H36" si="10">SUM(C37:C41)</f>
        <v>123459155</v>
      </c>
      <c r="D36" s="308">
        <f t="shared" si="10"/>
        <v>139252971</v>
      </c>
      <c r="E36" s="308">
        <f t="shared" si="10"/>
        <v>79850716</v>
      </c>
      <c r="F36" s="308">
        <f t="shared" si="10"/>
        <v>62414000</v>
      </c>
      <c r="G36" s="308">
        <f t="shared" si="10"/>
        <v>55975353</v>
      </c>
      <c r="H36" s="308">
        <f t="shared" si="10"/>
        <v>54506660</v>
      </c>
      <c r="I36" s="313">
        <f>SUM(C36+F36)</f>
        <v>185873155</v>
      </c>
      <c r="J36" s="230">
        <f>(D36+G36)</f>
        <v>195228324</v>
      </c>
      <c r="K36" s="290">
        <f>(E36+H36)</f>
        <v>134357376</v>
      </c>
    </row>
    <row r="37" spans="1:11" x14ac:dyDescent="0.2">
      <c r="A37" s="300" t="s">
        <v>7</v>
      </c>
      <c r="B37" s="297" t="s">
        <v>30</v>
      </c>
      <c r="C37" s="309">
        <f>SUM('3. sz melléklet'!D11)</f>
        <v>34712000</v>
      </c>
      <c r="D37" s="309">
        <f>SUM('3. sz melléklet'!E11)</f>
        <v>31396020</v>
      </c>
      <c r="E37" s="309">
        <f>SUM('3. sz melléklet'!F11)</f>
        <v>31396020</v>
      </c>
      <c r="F37" s="309">
        <f>('6. sz melléklet'!D49)</f>
        <v>37373000</v>
      </c>
      <c r="G37" s="309">
        <f>('6. sz melléklet'!E49)</f>
        <v>36048338</v>
      </c>
      <c r="H37" s="309">
        <f>('6. sz melléklet'!F49)</f>
        <v>36048338</v>
      </c>
      <c r="I37" s="314">
        <f t="shared" ref="I37:I53" si="11">SUM(C37+F37)</f>
        <v>72085000</v>
      </c>
      <c r="J37" s="246">
        <f t="shared" ref="J37:K53" si="12">(D37+G37)</f>
        <v>67444358</v>
      </c>
      <c r="K37" s="289">
        <f t="shared" si="12"/>
        <v>67444358</v>
      </c>
    </row>
    <row r="38" spans="1:11" x14ac:dyDescent="0.2">
      <c r="A38" s="300" t="s">
        <v>9</v>
      </c>
      <c r="B38" s="297" t="s">
        <v>31</v>
      </c>
      <c r="C38" s="309">
        <f>SUM('3. sz melléklet'!D14)</f>
        <v>7021000</v>
      </c>
      <c r="D38" s="309">
        <f>SUM('3. sz melléklet'!E14)</f>
        <v>4185450</v>
      </c>
      <c r="E38" s="309">
        <f>SUM('3. sz melléklet'!F14)</f>
        <v>4185450</v>
      </c>
      <c r="F38" s="309">
        <f>('6. sz melléklet'!D52)</f>
        <v>7624000</v>
      </c>
      <c r="G38" s="309">
        <f>('6. sz melléklet'!E52)</f>
        <v>6091442</v>
      </c>
      <c r="H38" s="309">
        <f>('6. sz melléklet'!F52)</f>
        <v>6091442</v>
      </c>
      <c r="I38" s="314">
        <f t="shared" si="11"/>
        <v>14645000</v>
      </c>
      <c r="J38" s="246">
        <f t="shared" si="12"/>
        <v>10276892</v>
      </c>
      <c r="K38" s="289">
        <f t="shared" si="12"/>
        <v>10276892</v>
      </c>
    </row>
    <row r="39" spans="1:11" x14ac:dyDescent="0.2">
      <c r="A39" s="300" t="s">
        <v>17</v>
      </c>
      <c r="B39" s="297" t="s">
        <v>32</v>
      </c>
      <c r="C39" s="309">
        <f>SUM('3. sz melléklet'!D15)</f>
        <v>62974000</v>
      </c>
      <c r="D39" s="309">
        <f>SUM('3. sz melléklet'!E15)</f>
        <v>93134538</v>
      </c>
      <c r="E39" s="309">
        <f>SUM('3. sz melléklet'!F15)</f>
        <v>33732283</v>
      </c>
      <c r="F39" s="309">
        <f>('6. sz melléklet'!D53)</f>
        <v>17417000</v>
      </c>
      <c r="G39" s="309">
        <f>('6. sz melléklet'!E53)</f>
        <v>13835573</v>
      </c>
      <c r="H39" s="309">
        <f>('6. sz melléklet'!F53)</f>
        <v>12366880</v>
      </c>
      <c r="I39" s="314">
        <f t="shared" si="11"/>
        <v>80391000</v>
      </c>
      <c r="J39" s="246">
        <f t="shared" si="12"/>
        <v>106970111</v>
      </c>
      <c r="K39" s="289">
        <f t="shared" si="12"/>
        <v>46099163</v>
      </c>
    </row>
    <row r="40" spans="1:11" x14ac:dyDescent="0.2">
      <c r="A40" s="300" t="s">
        <v>12</v>
      </c>
      <c r="B40" s="297" t="s">
        <v>33</v>
      </c>
      <c r="C40" s="309">
        <f>SUM('3. sz melléklet'!D16)</f>
        <v>1905000</v>
      </c>
      <c r="D40" s="309">
        <f>SUM('3. sz melléklet'!E16)</f>
        <v>1781229</v>
      </c>
      <c r="E40" s="309">
        <f>SUM('3. sz melléklet'!F16)</f>
        <v>1781229</v>
      </c>
      <c r="F40" s="309">
        <f>('6. sz melléklet'!D54)</f>
        <v>0</v>
      </c>
      <c r="G40" s="309">
        <f>('6. sz melléklet'!E54)</f>
        <v>0</v>
      </c>
      <c r="H40" s="309">
        <f>('6. sz melléklet'!F54)</f>
        <v>0</v>
      </c>
      <c r="I40" s="314">
        <f t="shared" si="11"/>
        <v>1905000</v>
      </c>
      <c r="J40" s="246">
        <f t="shared" si="12"/>
        <v>1781229</v>
      </c>
      <c r="K40" s="289">
        <f t="shared" si="12"/>
        <v>1781229</v>
      </c>
    </row>
    <row r="41" spans="1:11" x14ac:dyDescent="0.2">
      <c r="A41" s="300" t="s">
        <v>34</v>
      </c>
      <c r="B41" s="297" t="s">
        <v>35</v>
      </c>
      <c r="C41" s="309">
        <f>SUM('3. sz melléklet'!D17)</f>
        <v>16847155</v>
      </c>
      <c r="D41" s="309">
        <f>SUM('3. sz melléklet'!E17)</f>
        <v>8755734</v>
      </c>
      <c r="E41" s="309">
        <f>SUM('3. sz melléklet'!F17)</f>
        <v>8755734</v>
      </c>
      <c r="F41" s="309">
        <f>('6. sz melléklet'!D55)</f>
        <v>0</v>
      </c>
      <c r="G41" s="309">
        <f>('6. sz melléklet'!E55)</f>
        <v>0</v>
      </c>
      <c r="H41" s="309">
        <f>('6. sz melléklet'!F55)</f>
        <v>0</v>
      </c>
      <c r="I41" s="314">
        <f t="shared" si="11"/>
        <v>16847155</v>
      </c>
      <c r="J41" s="246">
        <f t="shared" si="12"/>
        <v>8755734</v>
      </c>
      <c r="K41" s="289">
        <f t="shared" si="12"/>
        <v>8755734</v>
      </c>
    </row>
    <row r="42" spans="1:11" s="11" customFormat="1" x14ac:dyDescent="0.2">
      <c r="A42" s="607" t="s">
        <v>36</v>
      </c>
      <c r="B42" s="608"/>
      <c r="C42" s="308">
        <f t="shared" ref="C42:H42" si="13">SUM(C43:C45)</f>
        <v>85345000</v>
      </c>
      <c r="D42" s="308">
        <f t="shared" si="13"/>
        <v>69285569</v>
      </c>
      <c r="E42" s="308">
        <f t="shared" si="13"/>
        <v>69285569</v>
      </c>
      <c r="F42" s="308">
        <f t="shared" si="13"/>
        <v>1448000</v>
      </c>
      <c r="G42" s="308">
        <f t="shared" si="13"/>
        <v>2112102</v>
      </c>
      <c r="H42" s="308">
        <f t="shared" si="13"/>
        <v>2112102</v>
      </c>
      <c r="I42" s="313">
        <f t="shared" si="11"/>
        <v>86793000</v>
      </c>
      <c r="J42" s="230">
        <f t="shared" si="12"/>
        <v>71397671</v>
      </c>
      <c r="K42" s="290">
        <f t="shared" si="12"/>
        <v>71397671</v>
      </c>
    </row>
    <row r="43" spans="1:11" x14ac:dyDescent="0.2">
      <c r="A43" s="300" t="s">
        <v>7</v>
      </c>
      <c r="B43" s="297" t="s">
        <v>37</v>
      </c>
      <c r="C43" s="309">
        <f>SUM('3. sz melléklet'!D25)</f>
        <v>15509000</v>
      </c>
      <c r="D43" s="309">
        <f>SUM('3. sz melléklet'!E25)</f>
        <v>20654150</v>
      </c>
      <c r="E43" s="309">
        <f>SUM('3. sz melléklet'!F25)</f>
        <v>20654150</v>
      </c>
      <c r="F43" s="309">
        <f>('6. sz melléklet'!D61)</f>
        <v>1448000</v>
      </c>
      <c r="G43" s="309">
        <f>('6. sz melléklet'!E61)</f>
        <v>2112102</v>
      </c>
      <c r="H43" s="309">
        <f>('6. sz melléklet'!F61)</f>
        <v>2112102</v>
      </c>
      <c r="I43" s="314">
        <f t="shared" si="11"/>
        <v>16957000</v>
      </c>
      <c r="J43" s="246">
        <f t="shared" si="12"/>
        <v>22766252</v>
      </c>
      <c r="K43" s="289">
        <f t="shared" si="12"/>
        <v>22766252</v>
      </c>
    </row>
    <row r="44" spans="1:11" x14ac:dyDescent="0.2">
      <c r="A44" s="300" t="s">
        <v>38</v>
      </c>
      <c r="B44" s="297" t="s">
        <v>39</v>
      </c>
      <c r="C44" s="309">
        <f>SUM('3. sz melléklet'!D26)</f>
        <v>44636000</v>
      </c>
      <c r="D44" s="309">
        <f>SUM('3. sz melléklet'!E26)</f>
        <v>48631419</v>
      </c>
      <c r="E44" s="309">
        <f>SUM('3. sz melléklet'!F26)</f>
        <v>48631419</v>
      </c>
      <c r="F44" s="309">
        <f>('6. sz melléklet'!D62)</f>
        <v>0</v>
      </c>
      <c r="G44" s="309">
        <f>('6. sz melléklet'!E62)</f>
        <v>0</v>
      </c>
      <c r="H44" s="309">
        <f>('6. sz melléklet'!F62)</f>
        <v>0</v>
      </c>
      <c r="I44" s="314">
        <f t="shared" si="11"/>
        <v>44636000</v>
      </c>
      <c r="J44" s="246">
        <f t="shared" si="12"/>
        <v>48631419</v>
      </c>
      <c r="K44" s="289">
        <f t="shared" si="12"/>
        <v>48631419</v>
      </c>
    </row>
    <row r="45" spans="1:11" s="3" customFormat="1" x14ac:dyDescent="0.2">
      <c r="A45" s="300" t="s">
        <v>17</v>
      </c>
      <c r="B45" s="297" t="s">
        <v>40</v>
      </c>
      <c r="C45" s="309">
        <f>SUM('3. sz melléklet'!D27)</f>
        <v>25200000</v>
      </c>
      <c r="D45" s="309">
        <f>SUM('3. sz melléklet'!E27)</f>
        <v>0</v>
      </c>
      <c r="E45" s="309">
        <f>SUM('3. sz melléklet'!F27)</f>
        <v>0</v>
      </c>
      <c r="F45" s="309">
        <f>('6. sz melléklet'!D63)</f>
        <v>0</v>
      </c>
      <c r="G45" s="309">
        <f>('6. sz melléklet'!E59)</f>
        <v>0</v>
      </c>
      <c r="H45" s="309">
        <f>('6. sz melléklet'!F59)</f>
        <v>0</v>
      </c>
      <c r="I45" s="314">
        <f t="shared" si="11"/>
        <v>25200000</v>
      </c>
      <c r="J45" s="230">
        <f t="shared" si="12"/>
        <v>0</v>
      </c>
      <c r="K45" s="290">
        <f t="shared" si="12"/>
        <v>0</v>
      </c>
    </row>
    <row r="46" spans="1:11" s="11" customFormat="1" x14ac:dyDescent="0.2">
      <c r="A46" s="607" t="s">
        <v>41</v>
      </c>
      <c r="B46" s="608"/>
      <c r="C46" s="313">
        <f t="shared" ref="C46:H46" si="14">SUM(C36+C42)</f>
        <v>208804155</v>
      </c>
      <c r="D46" s="313">
        <f t="shared" si="14"/>
        <v>208538540</v>
      </c>
      <c r="E46" s="313">
        <f t="shared" si="14"/>
        <v>149136285</v>
      </c>
      <c r="F46" s="313">
        <f t="shared" si="14"/>
        <v>63862000</v>
      </c>
      <c r="G46" s="313">
        <f t="shared" si="14"/>
        <v>58087455</v>
      </c>
      <c r="H46" s="313">
        <f t="shared" si="14"/>
        <v>56618762</v>
      </c>
      <c r="I46" s="313">
        <f t="shared" si="11"/>
        <v>272666155</v>
      </c>
      <c r="J46" s="230">
        <f t="shared" si="12"/>
        <v>266625995</v>
      </c>
      <c r="K46" s="290">
        <f t="shared" si="12"/>
        <v>205755047</v>
      </c>
    </row>
    <row r="47" spans="1:11" s="11" customFormat="1" x14ac:dyDescent="0.2">
      <c r="A47" s="607" t="s">
        <v>42</v>
      </c>
      <c r="B47" s="608"/>
      <c r="C47" s="308">
        <f>SUM(C48:C51)</f>
        <v>61372845</v>
      </c>
      <c r="D47" s="308">
        <f>SUM(D48:D51)</f>
        <v>55229118</v>
      </c>
      <c r="E47" s="308">
        <f>SUM(E48:E51)</f>
        <v>55229118</v>
      </c>
      <c r="F47" s="313"/>
      <c r="G47" s="309"/>
      <c r="H47" s="309"/>
      <c r="I47" s="313">
        <f t="shared" si="11"/>
        <v>61372845</v>
      </c>
      <c r="J47" s="230">
        <f t="shared" si="12"/>
        <v>55229118</v>
      </c>
      <c r="K47" s="290">
        <f t="shared" si="12"/>
        <v>55229118</v>
      </c>
    </row>
    <row r="48" spans="1:11" x14ac:dyDescent="0.2">
      <c r="A48" s="300" t="s">
        <v>7</v>
      </c>
      <c r="B48" s="297" t="s">
        <v>43</v>
      </c>
      <c r="C48" s="309">
        <f>SUM('3. sz melléklet'!D35)</f>
        <v>57695000</v>
      </c>
      <c r="D48" s="309">
        <f>SUM('3. sz melléklet'!E35)</f>
        <v>51551273</v>
      </c>
      <c r="E48" s="309">
        <f>SUM('3. sz melléklet'!F35)</f>
        <v>51551273</v>
      </c>
      <c r="F48" s="313"/>
      <c r="G48" s="309"/>
      <c r="H48" s="309"/>
      <c r="I48" s="314">
        <f t="shared" si="11"/>
        <v>57695000</v>
      </c>
      <c r="J48" s="246">
        <f t="shared" si="12"/>
        <v>51551273</v>
      </c>
      <c r="K48" s="289">
        <f t="shared" si="12"/>
        <v>51551273</v>
      </c>
    </row>
    <row r="49" spans="1:14" x14ac:dyDescent="0.2">
      <c r="A49" s="300" t="s">
        <v>38</v>
      </c>
      <c r="B49" s="297" t="s">
        <v>44</v>
      </c>
      <c r="C49" s="309"/>
      <c r="D49" s="309">
        <f>SUM('3. sz melléklet'!E23)</f>
        <v>0</v>
      </c>
      <c r="E49" s="309">
        <f>SUM('3. sz melléklet'!F23)</f>
        <v>0</v>
      </c>
      <c r="F49" s="313"/>
      <c r="G49" s="309"/>
      <c r="H49" s="309"/>
      <c r="I49" s="313">
        <f t="shared" si="11"/>
        <v>0</v>
      </c>
      <c r="J49" s="230">
        <f t="shared" si="12"/>
        <v>0</v>
      </c>
      <c r="K49" s="290">
        <f t="shared" si="12"/>
        <v>0</v>
      </c>
    </row>
    <row r="50" spans="1:14" x14ac:dyDescent="0.2">
      <c r="A50" s="300" t="s">
        <v>17</v>
      </c>
      <c r="B50" s="297" t="s">
        <v>45</v>
      </c>
      <c r="C50" s="309"/>
      <c r="D50" s="309"/>
      <c r="E50" s="309"/>
      <c r="F50" s="313"/>
      <c r="G50" s="309"/>
      <c r="H50" s="309"/>
      <c r="I50" s="313">
        <f t="shared" si="11"/>
        <v>0</v>
      </c>
      <c r="J50" s="230">
        <f t="shared" si="12"/>
        <v>0</v>
      </c>
      <c r="K50" s="290">
        <f t="shared" si="12"/>
        <v>0</v>
      </c>
    </row>
    <row r="51" spans="1:14" s="3" customFormat="1" ht="13.5" thickBot="1" x14ac:dyDescent="0.25">
      <c r="A51" s="300" t="s">
        <v>12</v>
      </c>
      <c r="B51" s="297" t="s">
        <v>46</v>
      </c>
      <c r="C51" s="309">
        <f>SUM('3. sz melléklet'!D38)</f>
        <v>3677845</v>
      </c>
      <c r="D51" s="309">
        <f>SUM('3. sz melléklet'!E38)</f>
        <v>3677845</v>
      </c>
      <c r="E51" s="309">
        <f>SUM('3. sz melléklet'!F38)</f>
        <v>3677845</v>
      </c>
      <c r="F51" s="313">
        <f t="shared" ref="F51" si="15">SUM(F41+F47)</f>
        <v>0</v>
      </c>
      <c r="G51" s="309">
        <f>('6. sz melléklet'!E62)</f>
        <v>0</v>
      </c>
      <c r="H51" s="309">
        <f>('6. sz melléklet'!F62)</f>
        <v>0</v>
      </c>
      <c r="I51" s="314">
        <f t="shared" si="11"/>
        <v>3677845</v>
      </c>
      <c r="J51" s="246">
        <f t="shared" si="12"/>
        <v>3677845</v>
      </c>
      <c r="K51" s="289">
        <f t="shared" si="12"/>
        <v>3677845</v>
      </c>
    </row>
    <row r="52" spans="1:14" s="3" customFormat="1" ht="13.5" thickBot="1" x14ac:dyDescent="0.25">
      <c r="A52" s="607" t="s">
        <v>47</v>
      </c>
      <c r="B52" s="608"/>
      <c r="C52" s="313">
        <f>SUM(C46+C47)</f>
        <v>270177000</v>
      </c>
      <c r="D52" s="313">
        <f>SUM(D46+D47)</f>
        <v>263767658</v>
      </c>
      <c r="E52" s="313">
        <f>SUM(E46+E47)</f>
        <v>204365403</v>
      </c>
      <c r="F52" s="313">
        <f t="shared" ref="F52:G52" si="16">SUM(F46+F47)</f>
        <v>63862000</v>
      </c>
      <c r="G52" s="313">
        <f t="shared" si="16"/>
        <v>58087455</v>
      </c>
      <c r="H52" s="313">
        <f t="shared" ref="H52" si="17">SUM(H46+H47)</f>
        <v>56618762</v>
      </c>
      <c r="I52" s="313">
        <f t="shared" si="11"/>
        <v>334039000</v>
      </c>
      <c r="J52" s="230">
        <f t="shared" si="12"/>
        <v>321855113</v>
      </c>
      <c r="K52" s="290">
        <f t="shared" si="12"/>
        <v>260984165</v>
      </c>
      <c r="N52" s="335"/>
    </row>
    <row r="53" spans="1:14" s="11" customFormat="1" ht="16.149999999999999" customHeight="1" thickBot="1" x14ac:dyDescent="0.25">
      <c r="A53" s="622" t="s">
        <v>48</v>
      </c>
      <c r="B53" s="623"/>
      <c r="C53" s="316">
        <f>SUM(C52-C48)</f>
        <v>212482000</v>
      </c>
      <c r="D53" s="316">
        <f>SUM(D52-D48)</f>
        <v>212216385</v>
      </c>
      <c r="E53" s="316">
        <f>SUM(E52-E48)</f>
        <v>152814130</v>
      </c>
      <c r="F53" s="316">
        <f t="shared" ref="F53:G53" si="18">SUM(F52-F48)</f>
        <v>63862000</v>
      </c>
      <c r="G53" s="316">
        <f t="shared" si="18"/>
        <v>58087455</v>
      </c>
      <c r="H53" s="316">
        <f t="shared" ref="H53" si="19">SUM(H52-H48)</f>
        <v>56618762</v>
      </c>
      <c r="I53" s="316">
        <f t="shared" si="11"/>
        <v>276344000</v>
      </c>
      <c r="J53" s="292">
        <f t="shared" si="12"/>
        <v>270303840</v>
      </c>
      <c r="K53" s="293">
        <f t="shared" si="12"/>
        <v>209432892</v>
      </c>
    </row>
  </sheetData>
  <mergeCells count="16">
    <mergeCell ref="A42:B42"/>
    <mergeCell ref="A46:B46"/>
    <mergeCell ref="A47:B47"/>
    <mergeCell ref="A52:B52"/>
    <mergeCell ref="A53:B53"/>
    <mergeCell ref="A1:K1"/>
    <mergeCell ref="A2:K2"/>
    <mergeCell ref="A3:K3"/>
    <mergeCell ref="A4:K4"/>
    <mergeCell ref="A32:K32"/>
    <mergeCell ref="A36:B36"/>
    <mergeCell ref="A27:B27"/>
    <mergeCell ref="A8:B8"/>
    <mergeCell ref="A35:B35"/>
    <mergeCell ref="A7:B7"/>
    <mergeCell ref="A34:B34"/>
  </mergeCells>
  <printOptions horizontalCentered="1" verticalCentered="1"/>
  <pageMargins left="0.59055118110236227" right="0.70866141732283472" top="0.74803149606299213" bottom="0.74803149606299213" header="0.31496062992125984" footer="0.31496062992125984"/>
  <pageSetup paperSize="9" scale="69" fitToHeight="0" orientation="landscape" r:id="rId1"/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F1"/>
    </sheetView>
  </sheetViews>
  <sheetFormatPr defaultRowHeight="15" x14ac:dyDescent="0.25"/>
  <cols>
    <col min="1" max="1" width="34.42578125" customWidth="1"/>
    <col min="2" max="5" width="18.7109375" customWidth="1"/>
    <col min="6" max="6" width="13.28515625" customWidth="1"/>
  </cols>
  <sheetData>
    <row r="1" spans="1:7" ht="15" customHeight="1" x14ac:dyDescent="0.25">
      <c r="A1" s="619" t="s">
        <v>673</v>
      </c>
      <c r="B1" s="619"/>
      <c r="C1" s="619"/>
      <c r="D1" s="619"/>
      <c r="E1" s="619"/>
      <c r="F1" s="619"/>
    </row>
    <row r="2" spans="1:7" x14ac:dyDescent="0.25">
      <c r="A2" s="621" t="s">
        <v>252</v>
      </c>
      <c r="B2" s="621"/>
      <c r="C2" s="621"/>
      <c r="D2" s="621"/>
      <c r="E2" s="621"/>
      <c r="F2" s="621"/>
    </row>
    <row r="3" spans="1:7" x14ac:dyDescent="0.25">
      <c r="A3" s="621" t="s">
        <v>132</v>
      </c>
      <c r="B3" s="621"/>
      <c r="C3" s="621"/>
      <c r="D3" s="621"/>
      <c r="E3" s="621"/>
      <c r="F3" s="621"/>
    </row>
    <row r="4" spans="1:7" ht="15.75" thickBot="1" x14ac:dyDescent="0.3">
      <c r="A4" s="20"/>
      <c r="B4" s="20"/>
      <c r="C4" s="20"/>
      <c r="D4" s="20"/>
    </row>
    <row r="5" spans="1:7" ht="39" customHeight="1" x14ac:dyDescent="0.25">
      <c r="A5" s="726" t="s">
        <v>130</v>
      </c>
      <c r="B5" s="217" t="s">
        <v>133</v>
      </c>
      <c r="C5" s="711" t="s">
        <v>236</v>
      </c>
      <c r="D5" s="728"/>
      <c r="E5" s="729" t="s">
        <v>237</v>
      </c>
      <c r="F5" s="724" t="s">
        <v>374</v>
      </c>
      <c r="G5" s="21"/>
    </row>
    <row r="6" spans="1:7" ht="30" thickBot="1" x14ac:dyDescent="0.3">
      <c r="A6" s="727"/>
      <c r="B6" s="224" t="s">
        <v>235</v>
      </c>
      <c r="C6" s="224" t="s">
        <v>131</v>
      </c>
      <c r="D6" s="224" t="s">
        <v>256</v>
      </c>
      <c r="E6" s="730"/>
      <c r="F6" s="725"/>
    </row>
    <row r="7" spans="1:7" s="4" customFormat="1" ht="19.899999999999999" customHeight="1" x14ac:dyDescent="0.25">
      <c r="A7" s="221" t="s">
        <v>254</v>
      </c>
      <c r="B7" s="222">
        <v>9</v>
      </c>
      <c r="C7" s="222">
        <v>6</v>
      </c>
      <c r="D7" s="222">
        <v>3</v>
      </c>
      <c r="E7" s="223">
        <v>9</v>
      </c>
      <c r="F7" s="259">
        <v>9</v>
      </c>
    </row>
    <row r="8" spans="1:7" s="4" customFormat="1" ht="27.6" customHeight="1" x14ac:dyDescent="0.25">
      <c r="A8" s="218" t="s">
        <v>255</v>
      </c>
      <c r="B8" s="216">
        <v>9</v>
      </c>
      <c r="C8" s="216">
        <v>9</v>
      </c>
      <c r="D8" s="216">
        <v>0</v>
      </c>
      <c r="E8" s="214">
        <v>9</v>
      </c>
      <c r="F8" s="260">
        <v>9</v>
      </c>
    </row>
    <row r="9" spans="1:7" s="4" customFormat="1" ht="19.899999999999999" customHeight="1" thickBot="1" x14ac:dyDescent="0.3">
      <c r="A9" s="219" t="s">
        <v>5</v>
      </c>
      <c r="B9" s="220">
        <f>SUM(B7:B8)</f>
        <v>18</v>
      </c>
      <c r="C9" s="220">
        <f t="shared" ref="C9:E9" si="0">SUM(C7:C8)</f>
        <v>15</v>
      </c>
      <c r="D9" s="220">
        <f t="shared" si="0"/>
        <v>3</v>
      </c>
      <c r="E9" s="215">
        <f t="shared" si="0"/>
        <v>18</v>
      </c>
      <c r="F9" s="261">
        <v>18</v>
      </c>
    </row>
    <row r="20" spans="3:3" x14ac:dyDescent="0.25">
      <c r="C20" s="4"/>
    </row>
  </sheetData>
  <mergeCells count="7">
    <mergeCell ref="A1:F1"/>
    <mergeCell ref="F5:F6"/>
    <mergeCell ref="A5:A6"/>
    <mergeCell ref="C5:D5"/>
    <mergeCell ref="E5:E6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C1" workbookViewId="0">
      <selection sqref="A1:J1"/>
    </sheetView>
  </sheetViews>
  <sheetFormatPr defaultColWidth="9.140625" defaultRowHeight="12.75" x14ac:dyDescent="0.2"/>
  <cols>
    <col min="1" max="1" width="4.140625" style="1" hidden="1" customWidth="1"/>
    <col min="2" max="2" width="4.28515625" style="1" hidden="1" customWidth="1"/>
    <col min="3" max="3" width="42.5703125" style="1" customWidth="1"/>
    <col min="4" max="4" width="14.7109375" style="1" customWidth="1"/>
    <col min="5" max="5" width="15.28515625" style="1" customWidth="1"/>
    <col min="6" max="6" width="14.28515625" style="1" customWidth="1"/>
    <col min="7" max="7" width="39.5703125" style="1" customWidth="1"/>
    <col min="8" max="9" width="15" style="1" customWidth="1"/>
    <col min="10" max="10" width="13.28515625" style="1" customWidth="1"/>
    <col min="11" max="16384" width="9.140625" style="1"/>
  </cols>
  <sheetData>
    <row r="1" spans="1:11" ht="22.9" customHeight="1" x14ac:dyDescent="0.2">
      <c r="A1" s="619" t="s">
        <v>674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1" x14ac:dyDescent="0.2">
      <c r="A2" s="620" t="s">
        <v>1</v>
      </c>
      <c r="B2" s="620"/>
      <c r="C2" s="620"/>
      <c r="D2" s="620"/>
      <c r="E2" s="620"/>
      <c r="F2" s="620"/>
      <c r="G2" s="620"/>
      <c r="H2" s="620"/>
      <c r="I2" s="620"/>
      <c r="J2" s="620"/>
    </row>
    <row r="3" spans="1:11" x14ac:dyDescent="0.2">
      <c r="A3" s="621" t="s">
        <v>252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11" x14ac:dyDescent="0.2">
      <c r="A4" s="621" t="s">
        <v>257</v>
      </c>
      <c r="B4" s="621"/>
      <c r="C4" s="621"/>
      <c r="D4" s="621"/>
      <c r="E4" s="621"/>
      <c r="F4" s="621"/>
      <c r="G4" s="621"/>
      <c r="H4" s="621"/>
      <c r="I4" s="621"/>
      <c r="J4" s="621"/>
    </row>
    <row r="5" spans="1:11" ht="13.5" thickBot="1" x14ac:dyDescent="0.25">
      <c r="A5" s="656"/>
      <c r="B5" s="656"/>
      <c r="C5" s="656"/>
      <c r="D5" s="656"/>
      <c r="E5" s="197"/>
      <c r="F5" s="367"/>
    </row>
    <row r="6" spans="1:11" hidden="1" x14ac:dyDescent="0.2">
      <c r="A6" s="5" t="s">
        <v>49</v>
      </c>
      <c r="B6" s="7"/>
      <c r="C6" s="6" t="s">
        <v>50</v>
      </c>
      <c r="D6" s="6" t="s">
        <v>51</v>
      </c>
      <c r="E6" s="225"/>
      <c r="F6" s="225"/>
      <c r="G6" s="2"/>
      <c r="H6" s="2"/>
      <c r="I6" s="2"/>
      <c r="J6" s="2"/>
      <c r="K6" s="2"/>
    </row>
    <row r="7" spans="1:11" hidden="1" x14ac:dyDescent="0.2">
      <c r="A7" s="5"/>
      <c r="B7" s="7"/>
      <c r="C7" s="6"/>
      <c r="D7" s="6"/>
      <c r="E7" s="225"/>
      <c r="F7" s="225"/>
    </row>
    <row r="8" spans="1:11" ht="15" customHeight="1" x14ac:dyDescent="0.2">
      <c r="A8" s="632" t="s">
        <v>135</v>
      </c>
      <c r="B8" s="680"/>
      <c r="C8" s="680"/>
      <c r="D8" s="677" t="s">
        <v>234</v>
      </c>
      <c r="E8" s="709" t="s">
        <v>373</v>
      </c>
      <c r="F8" s="739" t="s">
        <v>393</v>
      </c>
      <c r="G8" s="737" t="s">
        <v>136</v>
      </c>
      <c r="H8" s="682" t="s">
        <v>234</v>
      </c>
      <c r="I8" s="709" t="s">
        <v>373</v>
      </c>
      <c r="J8" s="735" t="s">
        <v>393</v>
      </c>
    </row>
    <row r="9" spans="1:11" ht="28.15" customHeight="1" thickBot="1" x14ac:dyDescent="0.25">
      <c r="A9" s="679"/>
      <c r="B9" s="681"/>
      <c r="C9" s="681"/>
      <c r="D9" s="678"/>
      <c r="E9" s="710"/>
      <c r="F9" s="740"/>
      <c r="G9" s="738"/>
      <c r="H9" s="683"/>
      <c r="I9" s="710"/>
      <c r="J9" s="736"/>
    </row>
    <row r="10" spans="1:11" x14ac:dyDescent="0.2">
      <c r="A10" s="200" t="s">
        <v>55</v>
      </c>
      <c r="B10" s="349"/>
      <c r="C10" s="349"/>
      <c r="D10" s="436"/>
      <c r="E10" s="436"/>
      <c r="F10" s="436"/>
      <c r="G10" s="340" t="s">
        <v>30</v>
      </c>
      <c r="H10" s="428">
        <f>SUM('1. sz melléklet'!I37)</f>
        <v>72085000</v>
      </c>
      <c r="I10" s="437">
        <f>SUM('1. sz melléklet'!J37)</f>
        <v>67444358</v>
      </c>
      <c r="J10" s="435">
        <f>SUM('1. sz melléklet'!K37)</f>
        <v>67444358</v>
      </c>
    </row>
    <row r="11" spans="1:11" ht="15" customHeight="1" x14ac:dyDescent="0.2">
      <c r="A11" s="429" t="s">
        <v>7</v>
      </c>
      <c r="B11" s="731" t="s">
        <v>137</v>
      </c>
      <c r="C11" s="731"/>
      <c r="D11" s="309">
        <f>SUM('1. sz melléklet'!I10)</f>
        <v>104355106</v>
      </c>
      <c r="E11" s="309">
        <f>SUM('1. sz melléklet'!J10)</f>
        <v>108122316</v>
      </c>
      <c r="F11" s="309">
        <f>SUM('1. sz melléklet'!K10)</f>
        <v>108122316</v>
      </c>
      <c r="G11" s="112" t="s">
        <v>138</v>
      </c>
      <c r="H11" s="402">
        <f>SUM('1. sz melléklet'!I38)</f>
        <v>14645000</v>
      </c>
      <c r="I11" s="437">
        <f>SUM('1. sz melléklet'!J38)</f>
        <v>10276892</v>
      </c>
      <c r="J11" s="435">
        <f>SUM('1. sz melléklet'!K38)</f>
        <v>10276892</v>
      </c>
    </row>
    <row r="12" spans="1:11" x14ac:dyDescent="0.2">
      <c r="A12" s="430" t="s">
        <v>9</v>
      </c>
      <c r="B12" s="731" t="s">
        <v>10</v>
      </c>
      <c r="C12" s="731"/>
      <c r="D12" s="309">
        <f>SUM('1. sz melléklet'!I11)</f>
        <v>46940000</v>
      </c>
      <c r="E12" s="309">
        <f>SUM('1. sz melléklet'!J11)</f>
        <v>3988883</v>
      </c>
      <c r="F12" s="309">
        <f>SUM('1. sz melléklet'!K11)</f>
        <v>4023799</v>
      </c>
      <c r="G12" s="297" t="s">
        <v>32</v>
      </c>
      <c r="H12" s="402">
        <f>SUM('1. sz melléklet'!I39)</f>
        <v>80391000</v>
      </c>
      <c r="I12" s="437">
        <f>SUM('1. sz melléklet'!J39)</f>
        <v>106970111</v>
      </c>
      <c r="J12" s="435">
        <f>SUM('1. sz melléklet'!K39)</f>
        <v>46099163</v>
      </c>
    </row>
    <row r="13" spans="1:11" x14ac:dyDescent="0.2">
      <c r="A13" s="430" t="s">
        <v>17</v>
      </c>
      <c r="B13" s="731" t="s">
        <v>70</v>
      </c>
      <c r="C13" s="731"/>
      <c r="D13" s="309">
        <f>SUM('1. sz melléklet'!I12)</f>
        <v>16668894</v>
      </c>
      <c r="E13" s="309">
        <f>SUM('1. sz melléklet'!J12)</f>
        <v>12928092</v>
      </c>
      <c r="F13" s="309">
        <f>SUM('1. sz melléklet'!K12)</f>
        <v>12928092</v>
      </c>
      <c r="G13" s="297" t="s">
        <v>33</v>
      </c>
      <c r="H13" s="402">
        <f>SUM('1. sz melléklet'!I40)</f>
        <v>1905000</v>
      </c>
      <c r="I13" s="437">
        <f>SUM('1. sz melléklet'!J40)</f>
        <v>1781229</v>
      </c>
      <c r="J13" s="435">
        <f>SUM('1. sz melléklet'!K40)</f>
        <v>1781229</v>
      </c>
    </row>
    <row r="14" spans="1:11" x14ac:dyDescent="0.2">
      <c r="A14" s="430" t="s">
        <v>12</v>
      </c>
      <c r="B14" s="731" t="s">
        <v>13</v>
      </c>
      <c r="C14" s="731"/>
      <c r="D14" s="309">
        <f>SUM('1. sz melléklet'!I13)</f>
        <v>0</v>
      </c>
      <c r="E14" s="309">
        <f>SUM('1. sz melléklet'!J13)</f>
        <v>0</v>
      </c>
      <c r="F14" s="309">
        <f>SUM('1. sz melléklet'!K13)</f>
        <v>0</v>
      </c>
      <c r="G14" s="297" t="s">
        <v>35</v>
      </c>
      <c r="H14" s="402">
        <f>SUM('1. sz melléklet'!I41)</f>
        <v>16847155</v>
      </c>
      <c r="I14" s="437">
        <f>SUM('1. sz melléklet'!J41)</f>
        <v>8755734</v>
      </c>
      <c r="J14" s="435">
        <f>SUM('1. sz melléklet'!K41)</f>
        <v>8755734</v>
      </c>
    </row>
    <row r="15" spans="1:11" x14ac:dyDescent="0.2">
      <c r="A15" s="430"/>
      <c r="B15" s="431"/>
      <c r="C15" s="431" t="s">
        <v>134</v>
      </c>
      <c r="D15" s="308">
        <f>SUM(D11:D14)</f>
        <v>167964000</v>
      </c>
      <c r="E15" s="308">
        <f>SUM(E11:E14)</f>
        <v>125039291</v>
      </c>
      <c r="F15" s="308">
        <f>SUM(F11:F14)</f>
        <v>125074207</v>
      </c>
      <c r="G15" s="18" t="s">
        <v>139</v>
      </c>
      <c r="H15" s="403">
        <f>SUM(H10:H14)</f>
        <v>185873155</v>
      </c>
      <c r="I15" s="403">
        <f t="shared" ref="I15:J15" si="0">SUM(I10:I14)</f>
        <v>195228324</v>
      </c>
      <c r="J15" s="387">
        <f t="shared" si="0"/>
        <v>134357376</v>
      </c>
    </row>
    <row r="16" spans="1:11" ht="15" customHeight="1" x14ac:dyDescent="0.2">
      <c r="A16" s="429" t="s">
        <v>7</v>
      </c>
      <c r="B16" s="731" t="s">
        <v>81</v>
      </c>
      <c r="C16" s="731"/>
      <c r="D16" s="309">
        <f>SUM('1. sz melléklet'!I15)</f>
        <v>0</v>
      </c>
      <c r="E16" s="309">
        <f>SUM('1. sz melléklet'!J15)</f>
        <v>55875483</v>
      </c>
      <c r="F16" s="309">
        <f>SUM('1. sz melléklet'!K15)</f>
        <v>59648573</v>
      </c>
      <c r="G16" s="297" t="s">
        <v>37</v>
      </c>
      <c r="H16" s="402">
        <f>SUM('1. sz melléklet'!I43)</f>
        <v>16957000</v>
      </c>
      <c r="I16" s="402">
        <f>SUM('1. sz melléklet'!J43)</f>
        <v>22766252</v>
      </c>
      <c r="J16" s="380">
        <f>SUM('1. sz melléklet'!K43)</f>
        <v>22766252</v>
      </c>
    </row>
    <row r="17" spans="1:10" x14ac:dyDescent="0.2">
      <c r="A17" s="429"/>
      <c r="B17" s="432" t="s">
        <v>7</v>
      </c>
      <c r="C17" s="432" t="s">
        <v>82</v>
      </c>
      <c r="D17" s="309">
        <f>SUM('1. sz melléklet'!I16)</f>
        <v>0</v>
      </c>
      <c r="E17" s="309">
        <f>SUM('1. sz melléklet'!J16)</f>
        <v>0</v>
      </c>
      <c r="F17" s="309">
        <f>SUM('1. sz melléklet'!K16)</f>
        <v>0</v>
      </c>
      <c r="G17" s="297" t="s">
        <v>39</v>
      </c>
      <c r="H17" s="402">
        <f>SUM('1. sz melléklet'!I44)</f>
        <v>44636000</v>
      </c>
      <c r="I17" s="402">
        <f>SUM('1. sz melléklet'!J44)</f>
        <v>48631419</v>
      </c>
      <c r="J17" s="380">
        <f>SUM('1. sz melléklet'!K44)</f>
        <v>48631419</v>
      </c>
    </row>
    <row r="18" spans="1:10" ht="25.5" x14ac:dyDescent="0.2">
      <c r="A18" s="429"/>
      <c r="B18" s="432" t="s">
        <v>9</v>
      </c>
      <c r="C18" s="432" t="s">
        <v>83</v>
      </c>
      <c r="D18" s="309">
        <f>SUM('1. sz melléklet'!I17)</f>
        <v>25380000</v>
      </c>
      <c r="E18" s="309">
        <f>SUM('1. sz melléklet'!J17)</f>
        <v>0</v>
      </c>
      <c r="F18" s="309">
        <f>SUM('1. sz melléklet'!K17)</f>
        <v>0</v>
      </c>
      <c r="G18" s="297" t="s">
        <v>40</v>
      </c>
      <c r="H18" s="402">
        <f>SUM('1. sz melléklet'!I45)</f>
        <v>25200000</v>
      </c>
      <c r="I18" s="437">
        <f>SUM('1. sz melléklet'!J45)</f>
        <v>0</v>
      </c>
      <c r="J18" s="435">
        <f>SUM('1. sz melléklet'!K45)</f>
        <v>0</v>
      </c>
    </row>
    <row r="19" spans="1:10" s="11" customFormat="1" ht="15" customHeight="1" x14ac:dyDescent="0.2">
      <c r="A19" s="433" t="s">
        <v>9</v>
      </c>
      <c r="B19" s="732" t="s">
        <v>16</v>
      </c>
      <c r="C19" s="732"/>
      <c r="D19" s="308">
        <f>SUM(D16:D18)</f>
        <v>25380000</v>
      </c>
      <c r="E19" s="308">
        <f>SUM(E16:E18)</f>
        <v>55875483</v>
      </c>
      <c r="F19" s="308">
        <f>SUM(F16:F18)</f>
        <v>59648573</v>
      </c>
      <c r="G19" s="302" t="s">
        <v>140</v>
      </c>
      <c r="H19" s="403">
        <f>SUM(H16:H18)</f>
        <v>86793000</v>
      </c>
      <c r="I19" s="403">
        <f t="shared" ref="I19:J19" si="1">SUM(I16:I18)</f>
        <v>71397671</v>
      </c>
      <c r="J19" s="387">
        <f t="shared" si="1"/>
        <v>71397671</v>
      </c>
    </row>
    <row r="20" spans="1:10" s="11" customFormat="1" ht="15" customHeight="1" x14ac:dyDescent="0.2">
      <c r="A20" s="430" t="s">
        <v>87</v>
      </c>
      <c r="B20" s="732" t="s">
        <v>88</v>
      </c>
      <c r="C20" s="732"/>
      <c r="D20" s="308">
        <f>SUM(D21:D23)</f>
        <v>140695000</v>
      </c>
      <c r="E20" s="308">
        <f>SUM('1. sz melléklet'!J19)</f>
        <v>140940339</v>
      </c>
      <c r="F20" s="308">
        <f>SUM('1. sz melléklet'!K19)</f>
        <v>140940339</v>
      </c>
      <c r="G20" s="302" t="s">
        <v>107</v>
      </c>
      <c r="H20" s="403">
        <f>('1. sz melléklet'!I47)</f>
        <v>61372845</v>
      </c>
      <c r="I20" s="403">
        <f>('1. sz melléklet'!J47)</f>
        <v>55229118</v>
      </c>
      <c r="J20" s="387">
        <f>('1. sz melléklet'!K47)</f>
        <v>55229118</v>
      </c>
    </row>
    <row r="21" spans="1:10" s="11" customFormat="1" ht="15" customHeight="1" x14ac:dyDescent="0.2">
      <c r="A21" s="430" t="s">
        <v>7</v>
      </c>
      <c r="B21" s="732" t="s">
        <v>20</v>
      </c>
      <c r="C21" s="732"/>
      <c r="D21" s="308">
        <f>SUM('1. sz melléklet'!I20)</f>
        <v>83000000</v>
      </c>
      <c r="E21" s="308">
        <f>SUM('1. sz melléklet'!J20)</f>
        <v>85051993</v>
      </c>
      <c r="F21" s="308">
        <f>SUM('1. sz melléklet'!K20)</f>
        <v>85051993</v>
      </c>
      <c r="G21" s="297"/>
      <c r="H21" s="403"/>
      <c r="I21" s="403"/>
      <c r="J21" s="387"/>
    </row>
    <row r="22" spans="1:10" s="11" customFormat="1" ht="15" customHeight="1" x14ac:dyDescent="0.2">
      <c r="A22" s="430" t="s">
        <v>9</v>
      </c>
      <c r="B22" s="732" t="s">
        <v>23</v>
      </c>
      <c r="C22" s="732"/>
      <c r="D22" s="308">
        <f>SUM('1. sz melléklet'!I23)</f>
        <v>0</v>
      </c>
      <c r="E22" s="308"/>
      <c r="F22" s="308"/>
      <c r="G22" s="302"/>
      <c r="H22" s="403"/>
      <c r="I22" s="437">
        <f>SUM('1. sz melléklet'!J49)</f>
        <v>0</v>
      </c>
      <c r="J22" s="435">
        <f>SUM('1. sz melléklet'!K49)</f>
        <v>0</v>
      </c>
    </row>
    <row r="23" spans="1:10" s="11" customFormat="1" ht="15" customHeight="1" x14ac:dyDescent="0.2">
      <c r="A23" s="430" t="s">
        <v>17</v>
      </c>
      <c r="B23" s="732" t="s">
        <v>25</v>
      </c>
      <c r="C23" s="732"/>
      <c r="D23" s="308">
        <f>SUM('1. sz melléklet'!I25)</f>
        <v>57695000</v>
      </c>
      <c r="E23" s="308">
        <f>SUM('1. sz melléklet'!J25)</f>
        <v>55888346</v>
      </c>
      <c r="F23" s="308">
        <f>SUM('1. sz melléklet'!K25)</f>
        <v>55888346</v>
      </c>
      <c r="G23" s="302"/>
      <c r="H23" s="403"/>
      <c r="I23" s="437">
        <f>SUM('1. sz melléklet'!J50)</f>
        <v>0</v>
      </c>
      <c r="J23" s="435">
        <f>SUM('1. sz melléklet'!K50)</f>
        <v>0</v>
      </c>
    </row>
    <row r="24" spans="1:10" s="11" customFormat="1" ht="15" customHeight="1" thickBot="1" x14ac:dyDescent="0.25">
      <c r="A24" s="733" t="s">
        <v>26</v>
      </c>
      <c r="B24" s="734"/>
      <c r="C24" s="734"/>
      <c r="D24" s="427">
        <f>SUM(D15+D19+D20)</f>
        <v>334039000</v>
      </c>
      <c r="E24" s="427">
        <f>SUM(E15+E19+E20)</f>
        <v>321855113</v>
      </c>
      <c r="F24" s="427">
        <f>SUM(F15+F19+F20)</f>
        <v>325663119</v>
      </c>
      <c r="G24" s="434" t="s">
        <v>109</v>
      </c>
      <c r="H24" s="396">
        <f>SUM(H15+H19+H20)</f>
        <v>334039000</v>
      </c>
      <c r="I24" s="396">
        <f t="shared" ref="I24:J24" si="2">SUM(I15+I19+I20)</f>
        <v>321855113</v>
      </c>
      <c r="J24" s="397">
        <f t="shared" si="2"/>
        <v>260984165</v>
      </c>
    </row>
    <row r="25" spans="1:10" x14ac:dyDescent="0.2">
      <c r="A25" s="18"/>
      <c r="B25" s="18"/>
      <c r="C25" s="18"/>
      <c r="D25" s="13"/>
      <c r="E25" s="13"/>
      <c r="F25" s="13"/>
    </row>
    <row r="26" spans="1:10" ht="15" customHeight="1" x14ac:dyDescent="0.2">
      <c r="A26" s="630"/>
      <c r="B26" s="630"/>
      <c r="C26" s="630"/>
      <c r="D26" s="13"/>
      <c r="E26" s="13"/>
      <c r="F26" s="13"/>
    </row>
    <row r="30" spans="1:10" ht="12" customHeight="1" x14ac:dyDescent="0.2"/>
    <row r="31" spans="1:10" ht="12.75" hidden="1" customHeight="1" x14ac:dyDescent="0.2">
      <c r="A31" s="14"/>
      <c r="B31" s="14"/>
      <c r="C31" s="14"/>
      <c r="D31" s="14"/>
      <c r="E31" s="14"/>
      <c r="F31" s="14"/>
    </row>
    <row r="32" spans="1:10" x14ac:dyDescent="0.2">
      <c r="A32" s="14"/>
      <c r="B32" s="14"/>
      <c r="C32" s="14"/>
      <c r="D32" s="14"/>
      <c r="E32" s="14"/>
      <c r="F32" s="14"/>
    </row>
    <row r="33" spans="1:6" x14ac:dyDescent="0.2">
      <c r="A33" s="631"/>
      <c r="B33" s="631"/>
      <c r="C33" s="631"/>
      <c r="D33" s="15"/>
      <c r="E33" s="15"/>
      <c r="F33" s="15"/>
    </row>
    <row r="34" spans="1:6" x14ac:dyDescent="0.2">
      <c r="A34" s="631"/>
      <c r="B34" s="631"/>
      <c r="C34" s="631"/>
      <c r="D34" s="15"/>
      <c r="E34" s="15"/>
      <c r="F34" s="15"/>
    </row>
    <row r="35" spans="1:6" x14ac:dyDescent="0.2">
      <c r="A35" s="629"/>
      <c r="B35" s="629"/>
      <c r="C35" s="629"/>
      <c r="D35" s="13"/>
      <c r="E35" s="13"/>
      <c r="F35" s="13"/>
    </row>
    <row r="36" spans="1:6" x14ac:dyDescent="0.2">
      <c r="A36" s="13"/>
      <c r="B36" s="13"/>
      <c r="C36" s="13"/>
      <c r="D36" s="13"/>
      <c r="E36" s="13"/>
      <c r="F36" s="13"/>
    </row>
    <row r="37" spans="1:6" x14ac:dyDescent="0.2">
      <c r="A37" s="13"/>
      <c r="B37" s="13"/>
      <c r="C37" s="13"/>
      <c r="D37" s="13"/>
      <c r="E37" s="13"/>
      <c r="F37" s="13"/>
    </row>
    <row r="38" spans="1:6" x14ac:dyDescent="0.2">
      <c r="A38" s="13"/>
      <c r="B38" s="13"/>
      <c r="C38" s="13"/>
      <c r="D38" s="13"/>
      <c r="E38" s="13"/>
      <c r="F38" s="13"/>
    </row>
    <row r="39" spans="1:6" x14ac:dyDescent="0.2">
      <c r="A39" s="13"/>
      <c r="B39" s="13"/>
      <c r="C39" s="13"/>
      <c r="D39" s="13"/>
      <c r="E39" s="13"/>
      <c r="F39" s="13"/>
    </row>
    <row r="40" spans="1:6" x14ac:dyDescent="0.2">
      <c r="A40" s="13"/>
      <c r="B40" s="13"/>
      <c r="C40" s="13"/>
      <c r="D40" s="13"/>
      <c r="E40" s="13"/>
      <c r="F40" s="13"/>
    </row>
    <row r="41" spans="1:6" x14ac:dyDescent="0.2">
      <c r="A41" s="629"/>
      <c r="B41" s="629"/>
      <c r="C41" s="629"/>
      <c r="D41" s="13"/>
      <c r="E41" s="13"/>
      <c r="F41" s="13"/>
    </row>
    <row r="42" spans="1:6" x14ac:dyDescent="0.2">
      <c r="A42" s="13"/>
      <c r="B42" s="13"/>
      <c r="C42" s="13"/>
      <c r="D42" s="13"/>
      <c r="E42" s="13"/>
      <c r="F42" s="13"/>
    </row>
    <row r="43" spans="1:6" x14ac:dyDescent="0.2">
      <c r="A43" s="13"/>
      <c r="B43" s="13"/>
      <c r="C43" s="13"/>
      <c r="D43" s="13"/>
      <c r="E43" s="13"/>
      <c r="F43" s="13"/>
    </row>
    <row r="44" spans="1:6" s="3" customFormat="1" x14ac:dyDescent="0.2">
      <c r="A44" s="13"/>
      <c r="B44" s="13"/>
      <c r="C44" s="13"/>
      <c r="D44" s="13"/>
      <c r="E44" s="13"/>
      <c r="F44" s="13"/>
    </row>
    <row r="45" spans="1:6" x14ac:dyDescent="0.2">
      <c r="A45" s="629"/>
      <c r="B45" s="629"/>
      <c r="C45" s="629"/>
      <c r="D45" s="12"/>
      <c r="E45" s="196"/>
      <c r="F45" s="366"/>
    </row>
    <row r="46" spans="1:6" x14ac:dyDescent="0.2">
      <c r="A46" s="629"/>
      <c r="B46" s="629"/>
      <c r="C46" s="629"/>
      <c r="D46" s="13"/>
      <c r="E46" s="13"/>
      <c r="F46" s="13"/>
    </row>
    <row r="47" spans="1:6" x14ac:dyDescent="0.2">
      <c r="A47" s="13"/>
      <c r="B47" s="13"/>
      <c r="C47" s="13"/>
      <c r="D47" s="13"/>
      <c r="E47" s="13"/>
      <c r="F47" s="13"/>
    </row>
    <row r="48" spans="1:6" x14ac:dyDescent="0.2">
      <c r="A48" s="13"/>
      <c r="B48" s="13"/>
      <c r="C48" s="13"/>
      <c r="D48" s="13"/>
      <c r="E48" s="13"/>
      <c r="F48" s="13"/>
    </row>
    <row r="49" spans="1:6" x14ac:dyDescent="0.2">
      <c r="A49" s="13"/>
      <c r="B49" s="13"/>
      <c r="C49" s="13"/>
      <c r="D49" s="13"/>
      <c r="E49" s="13"/>
      <c r="F49" s="13"/>
    </row>
    <row r="50" spans="1:6" s="3" customFormat="1" x14ac:dyDescent="0.2">
      <c r="A50" s="13"/>
      <c r="B50" s="13"/>
      <c r="C50" s="13"/>
      <c r="D50" s="13"/>
      <c r="E50" s="13"/>
      <c r="F50" s="13"/>
    </row>
    <row r="51" spans="1:6" s="3" customFormat="1" x14ac:dyDescent="0.2">
      <c r="A51" s="629"/>
      <c r="B51" s="629"/>
      <c r="C51" s="629"/>
      <c r="D51" s="12"/>
      <c r="E51" s="196"/>
      <c r="F51" s="366"/>
    </row>
    <row r="52" spans="1:6" x14ac:dyDescent="0.2">
      <c r="A52" s="629"/>
      <c r="B52" s="629"/>
      <c r="C52" s="629"/>
      <c r="D52" s="12"/>
      <c r="E52" s="196"/>
      <c r="F52" s="366"/>
    </row>
    <row r="53" spans="1:6" x14ac:dyDescent="0.2">
      <c r="A53" s="13"/>
      <c r="B53" s="13"/>
      <c r="C53" s="13"/>
      <c r="D53" s="13"/>
      <c r="E53" s="13"/>
      <c r="F53" s="13"/>
    </row>
    <row r="54" spans="1:6" x14ac:dyDescent="0.2">
      <c r="A54" s="13"/>
      <c r="B54" s="13"/>
      <c r="C54" s="13"/>
      <c r="D54" s="13"/>
      <c r="E54" s="13"/>
      <c r="F54" s="13"/>
    </row>
    <row r="55" spans="1:6" x14ac:dyDescent="0.2">
      <c r="A55" s="13"/>
      <c r="B55" s="13"/>
      <c r="C55" s="13"/>
      <c r="D55" s="13"/>
      <c r="E55" s="13"/>
      <c r="F55" s="13"/>
    </row>
  </sheetData>
  <mergeCells count="32">
    <mergeCell ref="J8:J9"/>
    <mergeCell ref="A1:J1"/>
    <mergeCell ref="A2:J2"/>
    <mergeCell ref="B11:C11"/>
    <mergeCell ref="B12:C12"/>
    <mergeCell ref="H8:H9"/>
    <mergeCell ref="G8:G9"/>
    <mergeCell ref="D8:D9"/>
    <mergeCell ref="A5:D5"/>
    <mergeCell ref="A8:C9"/>
    <mergeCell ref="E8:E9"/>
    <mergeCell ref="A3:J3"/>
    <mergeCell ref="A4:J4"/>
    <mergeCell ref="F8:F9"/>
    <mergeCell ref="I8:I9"/>
    <mergeCell ref="B13:C13"/>
    <mergeCell ref="B14:C14"/>
    <mergeCell ref="A35:C35"/>
    <mergeCell ref="B16:C16"/>
    <mergeCell ref="B19:C19"/>
    <mergeCell ref="B20:C20"/>
    <mergeCell ref="B21:C21"/>
    <mergeCell ref="B22:C22"/>
    <mergeCell ref="B23:C23"/>
    <mergeCell ref="A24:C24"/>
    <mergeCell ref="A26:C26"/>
    <mergeCell ref="A33:C34"/>
    <mergeCell ref="A41:C41"/>
    <mergeCell ref="A45:C45"/>
    <mergeCell ref="A46:C46"/>
    <mergeCell ref="A51:C51"/>
    <mergeCell ref="A52:C52"/>
  </mergeCells>
  <phoneticPr fontId="4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I2"/>
    </sheetView>
  </sheetViews>
  <sheetFormatPr defaultRowHeight="15" x14ac:dyDescent="0.25"/>
  <cols>
    <col min="1" max="1" width="5.85546875" style="24" customWidth="1"/>
    <col min="2" max="2" width="42.5703125" style="23" customWidth="1"/>
    <col min="3" max="8" width="11" style="23" customWidth="1"/>
    <col min="9" max="9" width="12.28515625" style="23" customWidth="1"/>
    <col min="10" max="10" width="2.85546875" style="23" customWidth="1"/>
    <col min="11" max="256" width="9.140625" style="23"/>
    <col min="257" max="257" width="5.85546875" style="23" customWidth="1"/>
    <col min="258" max="258" width="42.5703125" style="23" customWidth="1"/>
    <col min="259" max="264" width="11" style="23" customWidth="1"/>
    <col min="265" max="265" width="12.28515625" style="23" customWidth="1"/>
    <col min="266" max="266" width="2.85546875" style="23" customWidth="1"/>
    <col min="267" max="512" width="9.140625" style="23"/>
    <col min="513" max="513" width="5.85546875" style="23" customWidth="1"/>
    <col min="514" max="514" width="42.5703125" style="23" customWidth="1"/>
    <col min="515" max="520" width="11" style="23" customWidth="1"/>
    <col min="521" max="521" width="12.28515625" style="23" customWidth="1"/>
    <col min="522" max="522" width="2.85546875" style="23" customWidth="1"/>
    <col min="523" max="768" width="9.140625" style="23"/>
    <col min="769" max="769" width="5.85546875" style="23" customWidth="1"/>
    <col min="770" max="770" width="42.5703125" style="23" customWidth="1"/>
    <col min="771" max="776" width="11" style="23" customWidth="1"/>
    <col min="777" max="777" width="12.28515625" style="23" customWidth="1"/>
    <col min="778" max="778" width="2.85546875" style="23" customWidth="1"/>
    <col min="779" max="1024" width="9.140625" style="23"/>
    <col min="1025" max="1025" width="5.85546875" style="23" customWidth="1"/>
    <col min="1026" max="1026" width="42.5703125" style="23" customWidth="1"/>
    <col min="1027" max="1032" width="11" style="23" customWidth="1"/>
    <col min="1033" max="1033" width="12.28515625" style="23" customWidth="1"/>
    <col min="1034" max="1034" width="2.85546875" style="23" customWidth="1"/>
    <col min="1035" max="1280" width="9.140625" style="23"/>
    <col min="1281" max="1281" width="5.85546875" style="23" customWidth="1"/>
    <col min="1282" max="1282" width="42.5703125" style="23" customWidth="1"/>
    <col min="1283" max="1288" width="11" style="23" customWidth="1"/>
    <col min="1289" max="1289" width="12.28515625" style="23" customWidth="1"/>
    <col min="1290" max="1290" width="2.85546875" style="23" customWidth="1"/>
    <col min="1291" max="1536" width="9.140625" style="23"/>
    <col min="1537" max="1537" width="5.85546875" style="23" customWidth="1"/>
    <col min="1538" max="1538" width="42.5703125" style="23" customWidth="1"/>
    <col min="1539" max="1544" width="11" style="23" customWidth="1"/>
    <col min="1545" max="1545" width="12.28515625" style="23" customWidth="1"/>
    <col min="1546" max="1546" width="2.85546875" style="23" customWidth="1"/>
    <col min="1547" max="1792" width="9.140625" style="23"/>
    <col min="1793" max="1793" width="5.85546875" style="23" customWidth="1"/>
    <col min="1794" max="1794" width="42.5703125" style="23" customWidth="1"/>
    <col min="1795" max="1800" width="11" style="23" customWidth="1"/>
    <col min="1801" max="1801" width="12.28515625" style="23" customWidth="1"/>
    <col min="1802" max="1802" width="2.85546875" style="23" customWidth="1"/>
    <col min="1803" max="2048" width="9.140625" style="23"/>
    <col min="2049" max="2049" width="5.85546875" style="23" customWidth="1"/>
    <col min="2050" max="2050" width="42.5703125" style="23" customWidth="1"/>
    <col min="2051" max="2056" width="11" style="23" customWidth="1"/>
    <col min="2057" max="2057" width="12.28515625" style="23" customWidth="1"/>
    <col min="2058" max="2058" width="2.85546875" style="23" customWidth="1"/>
    <col min="2059" max="2304" width="9.140625" style="23"/>
    <col min="2305" max="2305" width="5.85546875" style="23" customWidth="1"/>
    <col min="2306" max="2306" width="42.5703125" style="23" customWidth="1"/>
    <col min="2307" max="2312" width="11" style="23" customWidth="1"/>
    <col min="2313" max="2313" width="12.28515625" style="23" customWidth="1"/>
    <col min="2314" max="2314" width="2.85546875" style="23" customWidth="1"/>
    <col min="2315" max="2560" width="9.140625" style="23"/>
    <col min="2561" max="2561" width="5.85546875" style="23" customWidth="1"/>
    <col min="2562" max="2562" width="42.5703125" style="23" customWidth="1"/>
    <col min="2563" max="2568" width="11" style="23" customWidth="1"/>
    <col min="2569" max="2569" width="12.28515625" style="23" customWidth="1"/>
    <col min="2570" max="2570" width="2.85546875" style="23" customWidth="1"/>
    <col min="2571" max="2816" width="9.140625" style="23"/>
    <col min="2817" max="2817" width="5.85546875" style="23" customWidth="1"/>
    <col min="2818" max="2818" width="42.5703125" style="23" customWidth="1"/>
    <col min="2819" max="2824" width="11" style="23" customWidth="1"/>
    <col min="2825" max="2825" width="12.28515625" style="23" customWidth="1"/>
    <col min="2826" max="2826" width="2.85546875" style="23" customWidth="1"/>
    <col min="2827" max="3072" width="9.140625" style="23"/>
    <col min="3073" max="3073" width="5.85546875" style="23" customWidth="1"/>
    <col min="3074" max="3074" width="42.5703125" style="23" customWidth="1"/>
    <col min="3075" max="3080" width="11" style="23" customWidth="1"/>
    <col min="3081" max="3081" width="12.28515625" style="23" customWidth="1"/>
    <col min="3082" max="3082" width="2.85546875" style="23" customWidth="1"/>
    <col min="3083" max="3328" width="9.140625" style="23"/>
    <col min="3329" max="3329" width="5.85546875" style="23" customWidth="1"/>
    <col min="3330" max="3330" width="42.5703125" style="23" customWidth="1"/>
    <col min="3331" max="3336" width="11" style="23" customWidth="1"/>
    <col min="3337" max="3337" width="12.28515625" style="23" customWidth="1"/>
    <col min="3338" max="3338" width="2.85546875" style="23" customWidth="1"/>
    <col min="3339" max="3584" width="9.140625" style="23"/>
    <col min="3585" max="3585" width="5.85546875" style="23" customWidth="1"/>
    <col min="3586" max="3586" width="42.5703125" style="23" customWidth="1"/>
    <col min="3587" max="3592" width="11" style="23" customWidth="1"/>
    <col min="3593" max="3593" width="12.28515625" style="23" customWidth="1"/>
    <col min="3594" max="3594" width="2.85546875" style="23" customWidth="1"/>
    <col min="3595" max="3840" width="9.140625" style="23"/>
    <col min="3841" max="3841" width="5.85546875" style="23" customWidth="1"/>
    <col min="3842" max="3842" width="42.5703125" style="23" customWidth="1"/>
    <col min="3843" max="3848" width="11" style="23" customWidth="1"/>
    <col min="3849" max="3849" width="12.28515625" style="23" customWidth="1"/>
    <col min="3850" max="3850" width="2.85546875" style="23" customWidth="1"/>
    <col min="3851" max="4096" width="9.140625" style="23"/>
    <col min="4097" max="4097" width="5.85546875" style="23" customWidth="1"/>
    <col min="4098" max="4098" width="42.5703125" style="23" customWidth="1"/>
    <col min="4099" max="4104" width="11" style="23" customWidth="1"/>
    <col min="4105" max="4105" width="12.28515625" style="23" customWidth="1"/>
    <col min="4106" max="4106" width="2.85546875" style="23" customWidth="1"/>
    <col min="4107" max="4352" width="9.140625" style="23"/>
    <col min="4353" max="4353" width="5.85546875" style="23" customWidth="1"/>
    <col min="4354" max="4354" width="42.5703125" style="23" customWidth="1"/>
    <col min="4355" max="4360" width="11" style="23" customWidth="1"/>
    <col min="4361" max="4361" width="12.28515625" style="23" customWidth="1"/>
    <col min="4362" max="4362" width="2.85546875" style="23" customWidth="1"/>
    <col min="4363" max="4608" width="9.140625" style="23"/>
    <col min="4609" max="4609" width="5.85546875" style="23" customWidth="1"/>
    <col min="4610" max="4610" width="42.5703125" style="23" customWidth="1"/>
    <col min="4611" max="4616" width="11" style="23" customWidth="1"/>
    <col min="4617" max="4617" width="12.28515625" style="23" customWidth="1"/>
    <col min="4618" max="4618" width="2.85546875" style="23" customWidth="1"/>
    <col min="4619" max="4864" width="9.140625" style="23"/>
    <col min="4865" max="4865" width="5.85546875" style="23" customWidth="1"/>
    <col min="4866" max="4866" width="42.5703125" style="23" customWidth="1"/>
    <col min="4867" max="4872" width="11" style="23" customWidth="1"/>
    <col min="4873" max="4873" width="12.28515625" style="23" customWidth="1"/>
    <col min="4874" max="4874" width="2.85546875" style="23" customWidth="1"/>
    <col min="4875" max="5120" width="9.140625" style="23"/>
    <col min="5121" max="5121" width="5.85546875" style="23" customWidth="1"/>
    <col min="5122" max="5122" width="42.5703125" style="23" customWidth="1"/>
    <col min="5123" max="5128" width="11" style="23" customWidth="1"/>
    <col min="5129" max="5129" width="12.28515625" style="23" customWidth="1"/>
    <col min="5130" max="5130" width="2.85546875" style="23" customWidth="1"/>
    <col min="5131" max="5376" width="9.140625" style="23"/>
    <col min="5377" max="5377" width="5.85546875" style="23" customWidth="1"/>
    <col min="5378" max="5378" width="42.5703125" style="23" customWidth="1"/>
    <col min="5379" max="5384" width="11" style="23" customWidth="1"/>
    <col min="5385" max="5385" width="12.28515625" style="23" customWidth="1"/>
    <col min="5386" max="5386" width="2.85546875" style="23" customWidth="1"/>
    <col min="5387" max="5632" width="9.140625" style="23"/>
    <col min="5633" max="5633" width="5.85546875" style="23" customWidth="1"/>
    <col min="5634" max="5634" width="42.5703125" style="23" customWidth="1"/>
    <col min="5635" max="5640" width="11" style="23" customWidth="1"/>
    <col min="5641" max="5641" width="12.28515625" style="23" customWidth="1"/>
    <col min="5642" max="5642" width="2.85546875" style="23" customWidth="1"/>
    <col min="5643" max="5888" width="9.140625" style="23"/>
    <col min="5889" max="5889" width="5.85546875" style="23" customWidth="1"/>
    <col min="5890" max="5890" width="42.5703125" style="23" customWidth="1"/>
    <col min="5891" max="5896" width="11" style="23" customWidth="1"/>
    <col min="5897" max="5897" width="12.28515625" style="23" customWidth="1"/>
    <col min="5898" max="5898" width="2.85546875" style="23" customWidth="1"/>
    <col min="5899" max="6144" width="9.140625" style="23"/>
    <col min="6145" max="6145" width="5.85546875" style="23" customWidth="1"/>
    <col min="6146" max="6146" width="42.5703125" style="23" customWidth="1"/>
    <col min="6147" max="6152" width="11" style="23" customWidth="1"/>
    <col min="6153" max="6153" width="12.28515625" style="23" customWidth="1"/>
    <col min="6154" max="6154" width="2.85546875" style="23" customWidth="1"/>
    <col min="6155" max="6400" width="9.140625" style="23"/>
    <col min="6401" max="6401" width="5.85546875" style="23" customWidth="1"/>
    <col min="6402" max="6402" width="42.5703125" style="23" customWidth="1"/>
    <col min="6403" max="6408" width="11" style="23" customWidth="1"/>
    <col min="6409" max="6409" width="12.28515625" style="23" customWidth="1"/>
    <col min="6410" max="6410" width="2.85546875" style="23" customWidth="1"/>
    <col min="6411" max="6656" width="9.140625" style="23"/>
    <col min="6657" max="6657" width="5.85546875" style="23" customWidth="1"/>
    <col min="6658" max="6658" width="42.5703125" style="23" customWidth="1"/>
    <col min="6659" max="6664" width="11" style="23" customWidth="1"/>
    <col min="6665" max="6665" width="12.28515625" style="23" customWidth="1"/>
    <col min="6666" max="6666" width="2.85546875" style="23" customWidth="1"/>
    <col min="6667" max="6912" width="9.140625" style="23"/>
    <col min="6913" max="6913" width="5.85546875" style="23" customWidth="1"/>
    <col min="6914" max="6914" width="42.5703125" style="23" customWidth="1"/>
    <col min="6915" max="6920" width="11" style="23" customWidth="1"/>
    <col min="6921" max="6921" width="12.28515625" style="23" customWidth="1"/>
    <col min="6922" max="6922" width="2.85546875" style="23" customWidth="1"/>
    <col min="6923" max="7168" width="9.140625" style="23"/>
    <col min="7169" max="7169" width="5.85546875" style="23" customWidth="1"/>
    <col min="7170" max="7170" width="42.5703125" style="23" customWidth="1"/>
    <col min="7171" max="7176" width="11" style="23" customWidth="1"/>
    <col min="7177" max="7177" width="12.28515625" style="23" customWidth="1"/>
    <col min="7178" max="7178" width="2.85546875" style="23" customWidth="1"/>
    <col min="7179" max="7424" width="9.140625" style="23"/>
    <col min="7425" max="7425" width="5.85546875" style="23" customWidth="1"/>
    <col min="7426" max="7426" width="42.5703125" style="23" customWidth="1"/>
    <col min="7427" max="7432" width="11" style="23" customWidth="1"/>
    <col min="7433" max="7433" width="12.28515625" style="23" customWidth="1"/>
    <col min="7434" max="7434" width="2.85546875" style="23" customWidth="1"/>
    <col min="7435" max="7680" width="9.140625" style="23"/>
    <col min="7681" max="7681" width="5.85546875" style="23" customWidth="1"/>
    <col min="7682" max="7682" width="42.5703125" style="23" customWidth="1"/>
    <col min="7683" max="7688" width="11" style="23" customWidth="1"/>
    <col min="7689" max="7689" width="12.28515625" style="23" customWidth="1"/>
    <col min="7690" max="7690" width="2.85546875" style="23" customWidth="1"/>
    <col min="7691" max="7936" width="9.140625" style="23"/>
    <col min="7937" max="7937" width="5.85546875" style="23" customWidth="1"/>
    <col min="7938" max="7938" width="42.5703125" style="23" customWidth="1"/>
    <col min="7939" max="7944" width="11" style="23" customWidth="1"/>
    <col min="7945" max="7945" width="12.28515625" style="23" customWidth="1"/>
    <col min="7946" max="7946" width="2.85546875" style="23" customWidth="1"/>
    <col min="7947" max="8192" width="9.140625" style="23"/>
    <col min="8193" max="8193" width="5.85546875" style="23" customWidth="1"/>
    <col min="8194" max="8194" width="42.5703125" style="23" customWidth="1"/>
    <col min="8195" max="8200" width="11" style="23" customWidth="1"/>
    <col min="8201" max="8201" width="12.28515625" style="23" customWidth="1"/>
    <col min="8202" max="8202" width="2.85546875" style="23" customWidth="1"/>
    <col min="8203" max="8448" width="9.140625" style="23"/>
    <col min="8449" max="8449" width="5.85546875" style="23" customWidth="1"/>
    <col min="8450" max="8450" width="42.5703125" style="23" customWidth="1"/>
    <col min="8451" max="8456" width="11" style="23" customWidth="1"/>
    <col min="8457" max="8457" width="12.28515625" style="23" customWidth="1"/>
    <col min="8458" max="8458" width="2.85546875" style="23" customWidth="1"/>
    <col min="8459" max="8704" width="9.140625" style="23"/>
    <col min="8705" max="8705" width="5.85546875" style="23" customWidth="1"/>
    <col min="8706" max="8706" width="42.5703125" style="23" customWidth="1"/>
    <col min="8707" max="8712" width="11" style="23" customWidth="1"/>
    <col min="8713" max="8713" width="12.28515625" style="23" customWidth="1"/>
    <col min="8714" max="8714" width="2.85546875" style="23" customWidth="1"/>
    <col min="8715" max="8960" width="9.140625" style="23"/>
    <col min="8961" max="8961" width="5.85546875" style="23" customWidth="1"/>
    <col min="8962" max="8962" width="42.5703125" style="23" customWidth="1"/>
    <col min="8963" max="8968" width="11" style="23" customWidth="1"/>
    <col min="8969" max="8969" width="12.28515625" style="23" customWidth="1"/>
    <col min="8970" max="8970" width="2.85546875" style="23" customWidth="1"/>
    <col min="8971" max="9216" width="9.140625" style="23"/>
    <col min="9217" max="9217" width="5.85546875" style="23" customWidth="1"/>
    <col min="9218" max="9218" width="42.5703125" style="23" customWidth="1"/>
    <col min="9219" max="9224" width="11" style="23" customWidth="1"/>
    <col min="9225" max="9225" width="12.28515625" style="23" customWidth="1"/>
    <col min="9226" max="9226" width="2.85546875" style="23" customWidth="1"/>
    <col min="9227" max="9472" width="9.140625" style="23"/>
    <col min="9473" max="9473" width="5.85546875" style="23" customWidth="1"/>
    <col min="9474" max="9474" width="42.5703125" style="23" customWidth="1"/>
    <col min="9475" max="9480" width="11" style="23" customWidth="1"/>
    <col min="9481" max="9481" width="12.28515625" style="23" customWidth="1"/>
    <col min="9482" max="9482" width="2.85546875" style="23" customWidth="1"/>
    <col min="9483" max="9728" width="9.140625" style="23"/>
    <col min="9729" max="9729" width="5.85546875" style="23" customWidth="1"/>
    <col min="9730" max="9730" width="42.5703125" style="23" customWidth="1"/>
    <col min="9731" max="9736" width="11" style="23" customWidth="1"/>
    <col min="9737" max="9737" width="12.28515625" style="23" customWidth="1"/>
    <col min="9738" max="9738" width="2.85546875" style="23" customWidth="1"/>
    <col min="9739" max="9984" width="9.140625" style="23"/>
    <col min="9985" max="9985" width="5.85546875" style="23" customWidth="1"/>
    <col min="9986" max="9986" width="42.5703125" style="23" customWidth="1"/>
    <col min="9987" max="9992" width="11" style="23" customWidth="1"/>
    <col min="9993" max="9993" width="12.28515625" style="23" customWidth="1"/>
    <col min="9994" max="9994" width="2.85546875" style="23" customWidth="1"/>
    <col min="9995" max="10240" width="9.140625" style="23"/>
    <col min="10241" max="10241" width="5.85546875" style="23" customWidth="1"/>
    <col min="10242" max="10242" width="42.5703125" style="23" customWidth="1"/>
    <col min="10243" max="10248" width="11" style="23" customWidth="1"/>
    <col min="10249" max="10249" width="12.28515625" style="23" customWidth="1"/>
    <col min="10250" max="10250" width="2.85546875" style="23" customWidth="1"/>
    <col min="10251" max="10496" width="9.140625" style="23"/>
    <col min="10497" max="10497" width="5.85546875" style="23" customWidth="1"/>
    <col min="10498" max="10498" width="42.5703125" style="23" customWidth="1"/>
    <col min="10499" max="10504" width="11" style="23" customWidth="1"/>
    <col min="10505" max="10505" width="12.28515625" style="23" customWidth="1"/>
    <col min="10506" max="10506" width="2.85546875" style="23" customWidth="1"/>
    <col min="10507" max="10752" width="9.140625" style="23"/>
    <col min="10753" max="10753" width="5.85546875" style="23" customWidth="1"/>
    <col min="10754" max="10754" width="42.5703125" style="23" customWidth="1"/>
    <col min="10755" max="10760" width="11" style="23" customWidth="1"/>
    <col min="10761" max="10761" width="12.28515625" style="23" customWidth="1"/>
    <col min="10762" max="10762" width="2.85546875" style="23" customWidth="1"/>
    <col min="10763" max="11008" width="9.140625" style="23"/>
    <col min="11009" max="11009" width="5.85546875" style="23" customWidth="1"/>
    <col min="11010" max="11010" width="42.5703125" style="23" customWidth="1"/>
    <col min="11011" max="11016" width="11" style="23" customWidth="1"/>
    <col min="11017" max="11017" width="12.28515625" style="23" customWidth="1"/>
    <col min="11018" max="11018" width="2.85546875" style="23" customWidth="1"/>
    <col min="11019" max="11264" width="9.140625" style="23"/>
    <col min="11265" max="11265" width="5.85546875" style="23" customWidth="1"/>
    <col min="11266" max="11266" width="42.5703125" style="23" customWidth="1"/>
    <col min="11267" max="11272" width="11" style="23" customWidth="1"/>
    <col min="11273" max="11273" width="12.28515625" style="23" customWidth="1"/>
    <col min="11274" max="11274" width="2.85546875" style="23" customWidth="1"/>
    <col min="11275" max="11520" width="9.140625" style="23"/>
    <col min="11521" max="11521" width="5.85546875" style="23" customWidth="1"/>
    <col min="11522" max="11522" width="42.5703125" style="23" customWidth="1"/>
    <col min="11523" max="11528" width="11" style="23" customWidth="1"/>
    <col min="11529" max="11529" width="12.28515625" style="23" customWidth="1"/>
    <col min="11530" max="11530" width="2.85546875" style="23" customWidth="1"/>
    <col min="11531" max="11776" width="9.140625" style="23"/>
    <col min="11777" max="11777" width="5.85546875" style="23" customWidth="1"/>
    <col min="11778" max="11778" width="42.5703125" style="23" customWidth="1"/>
    <col min="11779" max="11784" width="11" style="23" customWidth="1"/>
    <col min="11785" max="11785" width="12.28515625" style="23" customWidth="1"/>
    <col min="11786" max="11786" width="2.85546875" style="23" customWidth="1"/>
    <col min="11787" max="12032" width="9.140625" style="23"/>
    <col min="12033" max="12033" width="5.85546875" style="23" customWidth="1"/>
    <col min="12034" max="12034" width="42.5703125" style="23" customWidth="1"/>
    <col min="12035" max="12040" width="11" style="23" customWidth="1"/>
    <col min="12041" max="12041" width="12.28515625" style="23" customWidth="1"/>
    <col min="12042" max="12042" width="2.85546875" style="23" customWidth="1"/>
    <col min="12043" max="12288" width="9.140625" style="23"/>
    <col min="12289" max="12289" width="5.85546875" style="23" customWidth="1"/>
    <col min="12290" max="12290" width="42.5703125" style="23" customWidth="1"/>
    <col min="12291" max="12296" width="11" style="23" customWidth="1"/>
    <col min="12297" max="12297" width="12.28515625" style="23" customWidth="1"/>
    <col min="12298" max="12298" width="2.85546875" style="23" customWidth="1"/>
    <col min="12299" max="12544" width="9.140625" style="23"/>
    <col min="12545" max="12545" width="5.85546875" style="23" customWidth="1"/>
    <col min="12546" max="12546" width="42.5703125" style="23" customWidth="1"/>
    <col min="12547" max="12552" width="11" style="23" customWidth="1"/>
    <col min="12553" max="12553" width="12.28515625" style="23" customWidth="1"/>
    <col min="12554" max="12554" width="2.85546875" style="23" customWidth="1"/>
    <col min="12555" max="12800" width="9.140625" style="23"/>
    <col min="12801" max="12801" width="5.85546875" style="23" customWidth="1"/>
    <col min="12802" max="12802" width="42.5703125" style="23" customWidth="1"/>
    <col min="12803" max="12808" width="11" style="23" customWidth="1"/>
    <col min="12809" max="12809" width="12.28515625" style="23" customWidth="1"/>
    <col min="12810" max="12810" width="2.85546875" style="23" customWidth="1"/>
    <col min="12811" max="13056" width="9.140625" style="23"/>
    <col min="13057" max="13057" width="5.85546875" style="23" customWidth="1"/>
    <col min="13058" max="13058" width="42.5703125" style="23" customWidth="1"/>
    <col min="13059" max="13064" width="11" style="23" customWidth="1"/>
    <col min="13065" max="13065" width="12.28515625" style="23" customWidth="1"/>
    <col min="13066" max="13066" width="2.85546875" style="23" customWidth="1"/>
    <col min="13067" max="13312" width="9.140625" style="23"/>
    <col min="13313" max="13313" width="5.85546875" style="23" customWidth="1"/>
    <col min="13314" max="13314" width="42.5703125" style="23" customWidth="1"/>
    <col min="13315" max="13320" width="11" style="23" customWidth="1"/>
    <col min="13321" max="13321" width="12.28515625" style="23" customWidth="1"/>
    <col min="13322" max="13322" width="2.85546875" style="23" customWidth="1"/>
    <col min="13323" max="13568" width="9.140625" style="23"/>
    <col min="13569" max="13569" width="5.85546875" style="23" customWidth="1"/>
    <col min="13570" max="13570" width="42.5703125" style="23" customWidth="1"/>
    <col min="13571" max="13576" width="11" style="23" customWidth="1"/>
    <col min="13577" max="13577" width="12.28515625" style="23" customWidth="1"/>
    <col min="13578" max="13578" width="2.85546875" style="23" customWidth="1"/>
    <col min="13579" max="13824" width="9.140625" style="23"/>
    <col min="13825" max="13825" width="5.85546875" style="23" customWidth="1"/>
    <col min="13826" max="13826" width="42.5703125" style="23" customWidth="1"/>
    <col min="13827" max="13832" width="11" style="23" customWidth="1"/>
    <col min="13833" max="13833" width="12.28515625" style="23" customWidth="1"/>
    <col min="13834" max="13834" width="2.85546875" style="23" customWidth="1"/>
    <col min="13835" max="14080" width="9.140625" style="23"/>
    <col min="14081" max="14081" width="5.85546875" style="23" customWidth="1"/>
    <col min="14082" max="14082" width="42.5703125" style="23" customWidth="1"/>
    <col min="14083" max="14088" width="11" style="23" customWidth="1"/>
    <col min="14089" max="14089" width="12.28515625" style="23" customWidth="1"/>
    <col min="14090" max="14090" width="2.85546875" style="23" customWidth="1"/>
    <col min="14091" max="14336" width="9.140625" style="23"/>
    <col min="14337" max="14337" width="5.85546875" style="23" customWidth="1"/>
    <col min="14338" max="14338" width="42.5703125" style="23" customWidth="1"/>
    <col min="14339" max="14344" width="11" style="23" customWidth="1"/>
    <col min="14345" max="14345" width="12.28515625" style="23" customWidth="1"/>
    <col min="14346" max="14346" width="2.85546875" style="23" customWidth="1"/>
    <col min="14347" max="14592" width="9.140625" style="23"/>
    <col min="14593" max="14593" width="5.85546875" style="23" customWidth="1"/>
    <col min="14594" max="14594" width="42.5703125" style="23" customWidth="1"/>
    <col min="14595" max="14600" width="11" style="23" customWidth="1"/>
    <col min="14601" max="14601" width="12.28515625" style="23" customWidth="1"/>
    <col min="14602" max="14602" width="2.85546875" style="23" customWidth="1"/>
    <col min="14603" max="14848" width="9.140625" style="23"/>
    <col min="14849" max="14849" width="5.85546875" style="23" customWidth="1"/>
    <col min="14850" max="14850" width="42.5703125" style="23" customWidth="1"/>
    <col min="14851" max="14856" width="11" style="23" customWidth="1"/>
    <col min="14857" max="14857" width="12.28515625" style="23" customWidth="1"/>
    <col min="14858" max="14858" width="2.85546875" style="23" customWidth="1"/>
    <col min="14859" max="15104" width="9.140625" style="23"/>
    <col min="15105" max="15105" width="5.85546875" style="23" customWidth="1"/>
    <col min="15106" max="15106" width="42.5703125" style="23" customWidth="1"/>
    <col min="15107" max="15112" width="11" style="23" customWidth="1"/>
    <col min="15113" max="15113" width="12.28515625" style="23" customWidth="1"/>
    <col min="15114" max="15114" width="2.85546875" style="23" customWidth="1"/>
    <col min="15115" max="15360" width="9.140625" style="23"/>
    <col min="15361" max="15361" width="5.85546875" style="23" customWidth="1"/>
    <col min="15362" max="15362" width="42.5703125" style="23" customWidth="1"/>
    <col min="15363" max="15368" width="11" style="23" customWidth="1"/>
    <col min="15369" max="15369" width="12.28515625" style="23" customWidth="1"/>
    <col min="15370" max="15370" width="2.85546875" style="23" customWidth="1"/>
    <col min="15371" max="15616" width="9.140625" style="23"/>
    <col min="15617" max="15617" width="5.85546875" style="23" customWidth="1"/>
    <col min="15618" max="15618" width="42.5703125" style="23" customWidth="1"/>
    <col min="15619" max="15624" width="11" style="23" customWidth="1"/>
    <col min="15625" max="15625" width="12.28515625" style="23" customWidth="1"/>
    <col min="15626" max="15626" width="2.85546875" style="23" customWidth="1"/>
    <col min="15627" max="15872" width="9.140625" style="23"/>
    <col min="15873" max="15873" width="5.85546875" style="23" customWidth="1"/>
    <col min="15874" max="15874" width="42.5703125" style="23" customWidth="1"/>
    <col min="15875" max="15880" width="11" style="23" customWidth="1"/>
    <col min="15881" max="15881" width="12.28515625" style="23" customWidth="1"/>
    <col min="15882" max="15882" width="2.85546875" style="23" customWidth="1"/>
    <col min="15883" max="16128" width="9.140625" style="23"/>
    <col min="16129" max="16129" width="5.85546875" style="23" customWidth="1"/>
    <col min="16130" max="16130" width="42.5703125" style="23" customWidth="1"/>
    <col min="16131" max="16136" width="11" style="23" customWidth="1"/>
    <col min="16137" max="16137" width="12.28515625" style="23" customWidth="1"/>
    <col min="16138" max="16138" width="2.85546875" style="23" customWidth="1"/>
    <col min="16139" max="16384" width="9.140625" style="23"/>
  </cols>
  <sheetData>
    <row r="1" spans="1:10" ht="15" customHeight="1" x14ac:dyDescent="0.25">
      <c r="A1" s="619" t="s">
        <v>675</v>
      </c>
      <c r="B1" s="619"/>
      <c r="C1" s="619"/>
      <c r="D1" s="619"/>
      <c r="E1" s="619"/>
      <c r="F1" s="619"/>
      <c r="G1" s="619"/>
      <c r="H1" s="619"/>
      <c r="I1" s="619"/>
    </row>
    <row r="2" spans="1:10" x14ac:dyDescent="0.25">
      <c r="A2" s="619"/>
      <c r="B2" s="619"/>
      <c r="C2" s="619"/>
      <c r="D2" s="619"/>
      <c r="E2" s="619"/>
      <c r="F2" s="619"/>
      <c r="G2" s="619"/>
      <c r="H2" s="619"/>
      <c r="I2" s="619"/>
    </row>
    <row r="3" spans="1:10" ht="15" customHeight="1" x14ac:dyDescent="0.2">
      <c r="A3" s="621" t="s">
        <v>242</v>
      </c>
      <c r="B3" s="621"/>
      <c r="C3" s="621"/>
      <c r="D3" s="621"/>
      <c r="E3" s="621"/>
      <c r="F3" s="621"/>
      <c r="G3" s="621"/>
      <c r="H3" s="621"/>
      <c r="I3" s="621"/>
    </row>
    <row r="4" spans="1:10" ht="16.5" thickBot="1" x14ac:dyDescent="0.3">
      <c r="B4" s="744" t="s">
        <v>141</v>
      </c>
      <c r="C4" s="744"/>
      <c r="D4" s="744"/>
      <c r="E4" s="744"/>
      <c r="F4" s="744"/>
      <c r="G4" s="744"/>
      <c r="H4" s="744"/>
      <c r="I4" s="744"/>
      <c r="J4" s="744"/>
    </row>
    <row r="5" spans="1:10" s="25" customFormat="1" ht="14.25" x14ac:dyDescent="0.25">
      <c r="A5" s="745" t="s">
        <v>142</v>
      </c>
      <c r="B5" s="747" t="s">
        <v>143</v>
      </c>
      <c r="C5" s="745" t="s">
        <v>144</v>
      </c>
      <c r="D5" s="749">
        <v>2020</v>
      </c>
      <c r="E5" s="751" t="s">
        <v>145</v>
      </c>
      <c r="F5" s="752"/>
      <c r="G5" s="752"/>
      <c r="H5" s="753"/>
      <c r="I5" s="747" t="s">
        <v>5</v>
      </c>
    </row>
    <row r="6" spans="1:10" s="26" customFormat="1" thickBot="1" x14ac:dyDescent="0.3">
      <c r="A6" s="746"/>
      <c r="B6" s="748"/>
      <c r="C6" s="748"/>
      <c r="D6" s="750"/>
      <c r="E6" s="115">
        <v>2021</v>
      </c>
      <c r="F6" s="115">
        <v>2022</v>
      </c>
      <c r="G6" s="115">
        <v>2023</v>
      </c>
      <c r="H6" s="116">
        <v>2024</v>
      </c>
      <c r="I6" s="748"/>
    </row>
    <row r="7" spans="1:10" s="32" customFormat="1" ht="21.75" thickBot="1" x14ac:dyDescent="0.3">
      <c r="A7" s="27" t="s">
        <v>146</v>
      </c>
      <c r="B7" s="28" t="s">
        <v>147</v>
      </c>
      <c r="C7" s="29" t="s">
        <v>148</v>
      </c>
      <c r="D7" s="28" t="s">
        <v>149</v>
      </c>
      <c r="E7" s="27" t="s">
        <v>150</v>
      </c>
      <c r="F7" s="29" t="s">
        <v>151</v>
      </c>
      <c r="G7" s="29" t="s">
        <v>152</v>
      </c>
      <c r="H7" s="30" t="s">
        <v>153</v>
      </c>
      <c r="I7" s="31" t="s">
        <v>154</v>
      </c>
    </row>
    <row r="8" spans="1:10" ht="21.75" thickBot="1" x14ac:dyDescent="0.3">
      <c r="A8" s="33" t="s">
        <v>7</v>
      </c>
      <c r="B8" s="34" t="s">
        <v>155</v>
      </c>
      <c r="C8" s="35"/>
      <c r="D8" s="36">
        <f>+D9+D10</f>
        <v>0</v>
      </c>
      <c r="E8" s="37">
        <f>+E9+E10</f>
        <v>0</v>
      </c>
      <c r="F8" s="38">
        <f>+F9+F10</f>
        <v>0</v>
      </c>
      <c r="G8" s="38">
        <f>+G9+G10</f>
        <v>0</v>
      </c>
      <c r="H8" s="39">
        <f>+H9+H10</f>
        <v>0</v>
      </c>
      <c r="I8" s="40">
        <f t="shared" ref="I8:I19" si="0">SUM(D8:H8)</f>
        <v>0</v>
      </c>
    </row>
    <row r="9" spans="1:10" x14ac:dyDescent="0.25">
      <c r="A9" s="41" t="s">
        <v>9</v>
      </c>
      <c r="B9" s="42" t="s">
        <v>156</v>
      </c>
      <c r="C9" s="43"/>
      <c r="D9" s="44"/>
      <c r="E9" s="45"/>
      <c r="F9" s="46"/>
      <c r="G9" s="46"/>
      <c r="H9" s="47"/>
      <c r="I9" s="48">
        <f t="shared" si="0"/>
        <v>0</v>
      </c>
      <c r="J9" s="741"/>
    </row>
    <row r="10" spans="1:10" ht="15.75" thickBot="1" x14ac:dyDescent="0.3">
      <c r="A10" s="41" t="s">
        <v>17</v>
      </c>
      <c r="B10" s="42" t="s">
        <v>156</v>
      </c>
      <c r="C10" s="43"/>
      <c r="D10" s="44"/>
      <c r="E10" s="45"/>
      <c r="F10" s="46"/>
      <c r="G10" s="46"/>
      <c r="H10" s="47"/>
      <c r="I10" s="48">
        <f t="shared" si="0"/>
        <v>0</v>
      </c>
      <c r="J10" s="741"/>
    </row>
    <row r="11" spans="1:10" ht="21.75" thickBot="1" x14ac:dyDescent="0.3">
      <c r="A11" s="33" t="s">
        <v>12</v>
      </c>
      <c r="B11" s="34" t="s">
        <v>157</v>
      </c>
      <c r="C11" s="35"/>
      <c r="D11" s="36">
        <f>+D12+D13</f>
        <v>0</v>
      </c>
      <c r="E11" s="37">
        <f>+E12+E13</f>
        <v>0</v>
      </c>
      <c r="F11" s="38">
        <f>+F12+F13</f>
        <v>0</v>
      </c>
      <c r="G11" s="38">
        <f>+G12+G13</f>
        <v>0</v>
      </c>
      <c r="H11" s="39">
        <f>+H12+H13</f>
        <v>0</v>
      </c>
      <c r="I11" s="40">
        <f t="shared" si="0"/>
        <v>0</v>
      </c>
      <c r="J11" s="741"/>
    </row>
    <row r="12" spans="1:10" x14ac:dyDescent="0.25">
      <c r="A12" s="41" t="s">
        <v>34</v>
      </c>
      <c r="B12" s="42" t="s">
        <v>156</v>
      </c>
      <c r="C12" s="43"/>
      <c r="D12" s="44"/>
      <c r="E12" s="45"/>
      <c r="F12" s="46"/>
      <c r="G12" s="46"/>
      <c r="H12" s="47"/>
      <c r="I12" s="48">
        <f t="shared" si="0"/>
        <v>0</v>
      </c>
      <c r="J12" s="741"/>
    </row>
    <row r="13" spans="1:10" ht="15.75" thickBot="1" x14ac:dyDescent="0.3">
      <c r="A13" s="41" t="s">
        <v>158</v>
      </c>
      <c r="B13" s="42" t="s">
        <v>156</v>
      </c>
      <c r="C13" s="43"/>
      <c r="D13" s="44"/>
      <c r="E13" s="45"/>
      <c r="F13" s="46"/>
      <c r="G13" s="46"/>
      <c r="H13" s="47"/>
      <c r="I13" s="48">
        <f t="shared" si="0"/>
        <v>0</v>
      </c>
      <c r="J13" s="741"/>
    </row>
    <row r="14" spans="1:10" ht="15.75" thickBot="1" x14ac:dyDescent="0.3">
      <c r="A14" s="33" t="s">
        <v>159</v>
      </c>
      <c r="B14" s="34" t="s">
        <v>160</v>
      </c>
      <c r="C14" s="35"/>
      <c r="D14" s="36">
        <f>+D15</f>
        <v>0</v>
      </c>
      <c r="E14" s="37">
        <f>+E15</f>
        <v>0</v>
      </c>
      <c r="F14" s="38">
        <f>+F15</f>
        <v>0</v>
      </c>
      <c r="G14" s="38">
        <f>+G15</f>
        <v>0</v>
      </c>
      <c r="H14" s="39">
        <f>+H15</f>
        <v>0</v>
      </c>
      <c r="I14" s="40">
        <f t="shared" si="0"/>
        <v>0</v>
      </c>
      <c r="J14" s="741"/>
    </row>
    <row r="15" spans="1:10" ht="15.75" thickBot="1" x14ac:dyDescent="0.3">
      <c r="A15" s="41" t="s">
        <v>161</v>
      </c>
      <c r="B15" s="42" t="s">
        <v>156</v>
      </c>
      <c r="C15" s="43"/>
      <c r="D15" s="44"/>
      <c r="E15" s="45"/>
      <c r="F15" s="46"/>
      <c r="G15" s="46"/>
      <c r="H15" s="47"/>
      <c r="I15" s="48">
        <f t="shared" si="0"/>
        <v>0</v>
      </c>
      <c r="J15" s="741"/>
    </row>
    <row r="16" spans="1:10" ht="15.75" thickBot="1" x14ac:dyDescent="0.3">
      <c r="A16" s="33" t="s">
        <v>162</v>
      </c>
      <c r="B16" s="34" t="s">
        <v>163</v>
      </c>
      <c r="C16" s="35"/>
      <c r="D16" s="36">
        <f>+D17</f>
        <v>0</v>
      </c>
      <c r="E16" s="37">
        <f>+E17</f>
        <v>0</v>
      </c>
      <c r="F16" s="38">
        <f>+F17</f>
        <v>0</v>
      </c>
      <c r="G16" s="38">
        <f>+G17</f>
        <v>0</v>
      </c>
      <c r="H16" s="39">
        <f>+H17</f>
        <v>0</v>
      </c>
      <c r="I16" s="40">
        <f t="shared" si="0"/>
        <v>0</v>
      </c>
      <c r="J16" s="741"/>
    </row>
    <row r="17" spans="1:10" ht="15.75" thickBot="1" x14ac:dyDescent="0.3">
      <c r="A17" s="49" t="s">
        <v>164</v>
      </c>
      <c r="B17" s="50" t="s">
        <v>156</v>
      </c>
      <c r="C17" s="51"/>
      <c r="D17" s="52"/>
      <c r="E17" s="53"/>
      <c r="F17" s="54"/>
      <c r="G17" s="54"/>
      <c r="H17" s="55"/>
      <c r="I17" s="56">
        <f t="shared" si="0"/>
        <v>0</v>
      </c>
      <c r="J17" s="741"/>
    </row>
    <row r="18" spans="1:10" ht="15.75" thickBot="1" x14ac:dyDescent="0.3">
      <c r="A18" s="33" t="s">
        <v>165</v>
      </c>
      <c r="B18" s="57" t="s">
        <v>166</v>
      </c>
      <c r="C18" s="35"/>
      <c r="D18" s="36">
        <f>+D19</f>
        <v>0</v>
      </c>
      <c r="E18" s="37">
        <f>+E19</f>
        <v>0</v>
      </c>
      <c r="F18" s="38">
        <f>+F19</f>
        <v>0</v>
      </c>
      <c r="G18" s="38">
        <f>+G19</f>
        <v>0</v>
      </c>
      <c r="H18" s="39">
        <f>+H19</f>
        <v>0</v>
      </c>
      <c r="I18" s="40">
        <f t="shared" si="0"/>
        <v>0</v>
      </c>
      <c r="J18" s="741"/>
    </row>
    <row r="19" spans="1:10" ht="15.75" thickBot="1" x14ac:dyDescent="0.3">
      <c r="A19" s="58" t="s">
        <v>167</v>
      </c>
      <c r="B19" s="59" t="s">
        <v>156</v>
      </c>
      <c r="C19" s="60"/>
      <c r="D19" s="61"/>
      <c r="E19" s="62"/>
      <c r="F19" s="63"/>
      <c r="G19" s="63"/>
      <c r="H19" s="64"/>
      <c r="I19" s="65">
        <f t="shared" si="0"/>
        <v>0</v>
      </c>
      <c r="J19" s="741"/>
    </row>
    <row r="20" spans="1:10" ht="15.75" thickBot="1" x14ac:dyDescent="0.3">
      <c r="A20" s="742" t="s">
        <v>168</v>
      </c>
      <c r="B20" s="743"/>
      <c r="C20" s="66"/>
      <c r="D20" s="36">
        <f t="shared" ref="D20:I20" si="1">+D8+D11+D14+D16+D18</f>
        <v>0</v>
      </c>
      <c r="E20" s="37">
        <f t="shared" si="1"/>
        <v>0</v>
      </c>
      <c r="F20" s="38">
        <f t="shared" si="1"/>
        <v>0</v>
      </c>
      <c r="G20" s="38">
        <f t="shared" si="1"/>
        <v>0</v>
      </c>
      <c r="H20" s="39">
        <f t="shared" si="1"/>
        <v>0</v>
      </c>
      <c r="I20" s="40">
        <f t="shared" si="1"/>
        <v>0</v>
      </c>
      <c r="J20" s="741"/>
    </row>
  </sheetData>
  <mergeCells count="11">
    <mergeCell ref="J9:J20"/>
    <mergeCell ref="A20:B20"/>
    <mergeCell ref="A1:I2"/>
    <mergeCell ref="A3:I3"/>
    <mergeCell ref="B4:J4"/>
    <mergeCell ref="A5:A6"/>
    <mergeCell ref="B5:B6"/>
    <mergeCell ref="C5:C6"/>
    <mergeCell ref="D5:D6"/>
    <mergeCell ref="E5:H5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G2"/>
    </sheetView>
  </sheetViews>
  <sheetFormatPr defaultRowHeight="15" x14ac:dyDescent="0.25"/>
  <cols>
    <col min="1" max="1" width="4.85546875" style="67" customWidth="1"/>
    <col min="2" max="2" width="30.5703125" style="67" customWidth="1"/>
    <col min="3" max="7" width="16.7109375" style="67" customWidth="1"/>
    <col min="8" max="257" width="9.140625" style="67"/>
    <col min="258" max="258" width="4.85546875" style="67" customWidth="1"/>
    <col min="259" max="259" width="30.5703125" style="67" customWidth="1"/>
    <col min="260" max="263" width="12" style="67" customWidth="1"/>
    <col min="264" max="513" width="9.140625" style="67"/>
    <col min="514" max="514" width="4.85546875" style="67" customWidth="1"/>
    <col min="515" max="515" width="30.5703125" style="67" customWidth="1"/>
    <col min="516" max="519" width="12" style="67" customWidth="1"/>
    <col min="520" max="769" width="9.140625" style="67"/>
    <col min="770" max="770" width="4.85546875" style="67" customWidth="1"/>
    <col min="771" max="771" width="30.5703125" style="67" customWidth="1"/>
    <col min="772" max="775" width="12" style="67" customWidth="1"/>
    <col min="776" max="1025" width="9.140625" style="67"/>
    <col min="1026" max="1026" width="4.85546875" style="67" customWidth="1"/>
    <col min="1027" max="1027" width="30.5703125" style="67" customWidth="1"/>
    <col min="1028" max="1031" width="12" style="67" customWidth="1"/>
    <col min="1032" max="1281" width="9.140625" style="67"/>
    <col min="1282" max="1282" width="4.85546875" style="67" customWidth="1"/>
    <col min="1283" max="1283" width="30.5703125" style="67" customWidth="1"/>
    <col min="1284" max="1287" width="12" style="67" customWidth="1"/>
    <col min="1288" max="1537" width="9.140625" style="67"/>
    <col min="1538" max="1538" width="4.85546875" style="67" customWidth="1"/>
    <col min="1539" max="1539" width="30.5703125" style="67" customWidth="1"/>
    <col min="1540" max="1543" width="12" style="67" customWidth="1"/>
    <col min="1544" max="1793" width="9.140625" style="67"/>
    <col min="1794" max="1794" width="4.85546875" style="67" customWidth="1"/>
    <col min="1795" max="1795" width="30.5703125" style="67" customWidth="1"/>
    <col min="1796" max="1799" width="12" style="67" customWidth="1"/>
    <col min="1800" max="2049" width="9.140625" style="67"/>
    <col min="2050" max="2050" width="4.85546875" style="67" customWidth="1"/>
    <col min="2051" max="2051" width="30.5703125" style="67" customWidth="1"/>
    <col min="2052" max="2055" width="12" style="67" customWidth="1"/>
    <col min="2056" max="2305" width="9.140625" style="67"/>
    <col min="2306" max="2306" width="4.85546875" style="67" customWidth="1"/>
    <col min="2307" max="2307" width="30.5703125" style="67" customWidth="1"/>
    <col min="2308" max="2311" width="12" style="67" customWidth="1"/>
    <col min="2312" max="2561" width="9.140625" style="67"/>
    <col min="2562" max="2562" width="4.85546875" style="67" customWidth="1"/>
    <col min="2563" max="2563" width="30.5703125" style="67" customWidth="1"/>
    <col min="2564" max="2567" width="12" style="67" customWidth="1"/>
    <col min="2568" max="2817" width="9.140625" style="67"/>
    <col min="2818" max="2818" width="4.85546875" style="67" customWidth="1"/>
    <col min="2819" max="2819" width="30.5703125" style="67" customWidth="1"/>
    <col min="2820" max="2823" width="12" style="67" customWidth="1"/>
    <col min="2824" max="3073" width="9.140625" style="67"/>
    <col min="3074" max="3074" width="4.85546875" style="67" customWidth="1"/>
    <col min="3075" max="3075" width="30.5703125" style="67" customWidth="1"/>
    <col min="3076" max="3079" width="12" style="67" customWidth="1"/>
    <col min="3080" max="3329" width="9.140625" style="67"/>
    <col min="3330" max="3330" width="4.85546875" style="67" customWidth="1"/>
    <col min="3331" max="3331" width="30.5703125" style="67" customWidth="1"/>
    <col min="3332" max="3335" width="12" style="67" customWidth="1"/>
    <col min="3336" max="3585" width="9.140625" style="67"/>
    <col min="3586" max="3586" width="4.85546875" style="67" customWidth="1"/>
    <col min="3587" max="3587" width="30.5703125" style="67" customWidth="1"/>
    <col min="3588" max="3591" width="12" style="67" customWidth="1"/>
    <col min="3592" max="3841" width="9.140625" style="67"/>
    <col min="3842" max="3842" width="4.85546875" style="67" customWidth="1"/>
    <col min="3843" max="3843" width="30.5703125" style="67" customWidth="1"/>
    <col min="3844" max="3847" width="12" style="67" customWidth="1"/>
    <col min="3848" max="4097" width="9.140625" style="67"/>
    <col min="4098" max="4098" width="4.85546875" style="67" customWidth="1"/>
    <col min="4099" max="4099" width="30.5703125" style="67" customWidth="1"/>
    <col min="4100" max="4103" width="12" style="67" customWidth="1"/>
    <col min="4104" max="4353" width="9.140625" style="67"/>
    <col min="4354" max="4354" width="4.85546875" style="67" customWidth="1"/>
    <col min="4355" max="4355" width="30.5703125" style="67" customWidth="1"/>
    <col min="4356" max="4359" width="12" style="67" customWidth="1"/>
    <col min="4360" max="4609" width="9.140625" style="67"/>
    <col min="4610" max="4610" width="4.85546875" style="67" customWidth="1"/>
    <col min="4611" max="4611" width="30.5703125" style="67" customWidth="1"/>
    <col min="4612" max="4615" width="12" style="67" customWidth="1"/>
    <col min="4616" max="4865" width="9.140625" style="67"/>
    <col min="4866" max="4866" width="4.85546875" style="67" customWidth="1"/>
    <col min="4867" max="4867" width="30.5703125" style="67" customWidth="1"/>
    <col min="4868" max="4871" width="12" style="67" customWidth="1"/>
    <col min="4872" max="5121" width="9.140625" style="67"/>
    <col min="5122" max="5122" width="4.85546875" style="67" customWidth="1"/>
    <col min="5123" max="5123" width="30.5703125" style="67" customWidth="1"/>
    <col min="5124" max="5127" width="12" style="67" customWidth="1"/>
    <col min="5128" max="5377" width="9.140625" style="67"/>
    <col min="5378" max="5378" width="4.85546875" style="67" customWidth="1"/>
    <col min="5379" max="5379" width="30.5703125" style="67" customWidth="1"/>
    <col min="5380" max="5383" width="12" style="67" customWidth="1"/>
    <col min="5384" max="5633" width="9.140625" style="67"/>
    <col min="5634" max="5634" width="4.85546875" style="67" customWidth="1"/>
    <col min="5635" max="5635" width="30.5703125" style="67" customWidth="1"/>
    <col min="5636" max="5639" width="12" style="67" customWidth="1"/>
    <col min="5640" max="5889" width="9.140625" style="67"/>
    <col min="5890" max="5890" width="4.85546875" style="67" customWidth="1"/>
    <col min="5891" max="5891" width="30.5703125" style="67" customWidth="1"/>
    <col min="5892" max="5895" width="12" style="67" customWidth="1"/>
    <col min="5896" max="6145" width="9.140625" style="67"/>
    <col min="6146" max="6146" width="4.85546875" style="67" customWidth="1"/>
    <col min="6147" max="6147" width="30.5703125" style="67" customWidth="1"/>
    <col min="6148" max="6151" width="12" style="67" customWidth="1"/>
    <col min="6152" max="6401" width="9.140625" style="67"/>
    <col min="6402" max="6402" width="4.85546875" style="67" customWidth="1"/>
    <col min="6403" max="6403" width="30.5703125" style="67" customWidth="1"/>
    <col min="6404" max="6407" width="12" style="67" customWidth="1"/>
    <col min="6408" max="6657" width="9.140625" style="67"/>
    <col min="6658" max="6658" width="4.85546875" style="67" customWidth="1"/>
    <col min="6659" max="6659" width="30.5703125" style="67" customWidth="1"/>
    <col min="6660" max="6663" width="12" style="67" customWidth="1"/>
    <col min="6664" max="6913" width="9.140625" style="67"/>
    <col min="6914" max="6914" width="4.85546875" style="67" customWidth="1"/>
    <col min="6915" max="6915" width="30.5703125" style="67" customWidth="1"/>
    <col min="6916" max="6919" width="12" style="67" customWidth="1"/>
    <col min="6920" max="7169" width="9.140625" style="67"/>
    <col min="7170" max="7170" width="4.85546875" style="67" customWidth="1"/>
    <col min="7171" max="7171" width="30.5703125" style="67" customWidth="1"/>
    <col min="7172" max="7175" width="12" style="67" customWidth="1"/>
    <col min="7176" max="7425" width="9.140625" style="67"/>
    <col min="7426" max="7426" width="4.85546875" style="67" customWidth="1"/>
    <col min="7427" max="7427" width="30.5703125" style="67" customWidth="1"/>
    <col min="7428" max="7431" width="12" style="67" customWidth="1"/>
    <col min="7432" max="7681" width="9.140625" style="67"/>
    <col min="7682" max="7682" width="4.85546875" style="67" customWidth="1"/>
    <col min="7683" max="7683" width="30.5703125" style="67" customWidth="1"/>
    <col min="7684" max="7687" width="12" style="67" customWidth="1"/>
    <col min="7688" max="7937" width="9.140625" style="67"/>
    <col min="7938" max="7938" width="4.85546875" style="67" customWidth="1"/>
    <col min="7939" max="7939" width="30.5703125" style="67" customWidth="1"/>
    <col min="7940" max="7943" width="12" style="67" customWidth="1"/>
    <col min="7944" max="8193" width="9.140625" style="67"/>
    <col min="8194" max="8194" width="4.85546875" style="67" customWidth="1"/>
    <col min="8195" max="8195" width="30.5703125" style="67" customWidth="1"/>
    <col min="8196" max="8199" width="12" style="67" customWidth="1"/>
    <col min="8200" max="8449" width="9.140625" style="67"/>
    <col min="8450" max="8450" width="4.85546875" style="67" customWidth="1"/>
    <col min="8451" max="8451" width="30.5703125" style="67" customWidth="1"/>
    <col min="8452" max="8455" width="12" style="67" customWidth="1"/>
    <col min="8456" max="8705" width="9.140625" style="67"/>
    <col min="8706" max="8706" width="4.85546875" style="67" customWidth="1"/>
    <col min="8707" max="8707" width="30.5703125" style="67" customWidth="1"/>
    <col min="8708" max="8711" width="12" style="67" customWidth="1"/>
    <col min="8712" max="8961" width="9.140625" style="67"/>
    <col min="8962" max="8962" width="4.85546875" style="67" customWidth="1"/>
    <col min="8963" max="8963" width="30.5703125" style="67" customWidth="1"/>
    <col min="8964" max="8967" width="12" style="67" customWidth="1"/>
    <col min="8968" max="9217" width="9.140625" style="67"/>
    <col min="9218" max="9218" width="4.85546875" style="67" customWidth="1"/>
    <col min="9219" max="9219" width="30.5703125" style="67" customWidth="1"/>
    <col min="9220" max="9223" width="12" style="67" customWidth="1"/>
    <col min="9224" max="9473" width="9.140625" style="67"/>
    <col min="9474" max="9474" width="4.85546875" style="67" customWidth="1"/>
    <col min="9475" max="9475" width="30.5703125" style="67" customWidth="1"/>
    <col min="9476" max="9479" width="12" style="67" customWidth="1"/>
    <col min="9480" max="9729" width="9.140625" style="67"/>
    <col min="9730" max="9730" width="4.85546875" style="67" customWidth="1"/>
    <col min="9731" max="9731" width="30.5703125" style="67" customWidth="1"/>
    <col min="9732" max="9735" width="12" style="67" customWidth="1"/>
    <col min="9736" max="9985" width="9.140625" style="67"/>
    <col min="9986" max="9986" width="4.85546875" style="67" customWidth="1"/>
    <col min="9987" max="9987" width="30.5703125" style="67" customWidth="1"/>
    <col min="9988" max="9991" width="12" style="67" customWidth="1"/>
    <col min="9992" max="10241" width="9.140625" style="67"/>
    <col min="10242" max="10242" width="4.85546875" style="67" customWidth="1"/>
    <col min="10243" max="10243" width="30.5703125" style="67" customWidth="1"/>
    <col min="10244" max="10247" width="12" style="67" customWidth="1"/>
    <col min="10248" max="10497" width="9.140625" style="67"/>
    <col min="10498" max="10498" width="4.85546875" style="67" customWidth="1"/>
    <col min="10499" max="10499" width="30.5703125" style="67" customWidth="1"/>
    <col min="10500" max="10503" width="12" style="67" customWidth="1"/>
    <col min="10504" max="10753" width="9.140625" style="67"/>
    <col min="10754" max="10754" width="4.85546875" style="67" customWidth="1"/>
    <col min="10755" max="10755" width="30.5703125" style="67" customWidth="1"/>
    <col min="10756" max="10759" width="12" style="67" customWidth="1"/>
    <col min="10760" max="11009" width="9.140625" style="67"/>
    <col min="11010" max="11010" width="4.85546875" style="67" customWidth="1"/>
    <col min="11011" max="11011" width="30.5703125" style="67" customWidth="1"/>
    <col min="11012" max="11015" width="12" style="67" customWidth="1"/>
    <col min="11016" max="11265" width="9.140625" style="67"/>
    <col min="11266" max="11266" width="4.85546875" style="67" customWidth="1"/>
    <col min="11267" max="11267" width="30.5703125" style="67" customWidth="1"/>
    <col min="11268" max="11271" width="12" style="67" customWidth="1"/>
    <col min="11272" max="11521" width="9.140625" style="67"/>
    <col min="11522" max="11522" width="4.85546875" style="67" customWidth="1"/>
    <col min="11523" max="11523" width="30.5703125" style="67" customWidth="1"/>
    <col min="11524" max="11527" width="12" style="67" customWidth="1"/>
    <col min="11528" max="11777" width="9.140625" style="67"/>
    <col min="11778" max="11778" width="4.85546875" style="67" customWidth="1"/>
    <col min="11779" max="11779" width="30.5703125" style="67" customWidth="1"/>
    <col min="11780" max="11783" width="12" style="67" customWidth="1"/>
    <col min="11784" max="12033" width="9.140625" style="67"/>
    <col min="12034" max="12034" width="4.85546875" style="67" customWidth="1"/>
    <col min="12035" max="12035" width="30.5703125" style="67" customWidth="1"/>
    <col min="12036" max="12039" width="12" style="67" customWidth="1"/>
    <col min="12040" max="12289" width="9.140625" style="67"/>
    <col min="12290" max="12290" width="4.85546875" style="67" customWidth="1"/>
    <col min="12291" max="12291" width="30.5703125" style="67" customWidth="1"/>
    <col min="12292" max="12295" width="12" style="67" customWidth="1"/>
    <col min="12296" max="12545" width="9.140625" style="67"/>
    <col min="12546" max="12546" width="4.85546875" style="67" customWidth="1"/>
    <col min="12547" max="12547" width="30.5703125" style="67" customWidth="1"/>
    <col min="12548" max="12551" width="12" style="67" customWidth="1"/>
    <col min="12552" max="12801" width="9.140625" style="67"/>
    <col min="12802" max="12802" width="4.85546875" style="67" customWidth="1"/>
    <col min="12803" max="12803" width="30.5703125" style="67" customWidth="1"/>
    <col min="12804" max="12807" width="12" style="67" customWidth="1"/>
    <col min="12808" max="13057" width="9.140625" style="67"/>
    <col min="13058" max="13058" width="4.85546875" style="67" customWidth="1"/>
    <col min="13059" max="13059" width="30.5703125" style="67" customWidth="1"/>
    <col min="13060" max="13063" width="12" style="67" customWidth="1"/>
    <col min="13064" max="13313" width="9.140625" style="67"/>
    <col min="13314" max="13314" width="4.85546875" style="67" customWidth="1"/>
    <col min="13315" max="13315" width="30.5703125" style="67" customWidth="1"/>
    <col min="13316" max="13319" width="12" style="67" customWidth="1"/>
    <col min="13320" max="13569" width="9.140625" style="67"/>
    <col min="13570" max="13570" width="4.85546875" style="67" customWidth="1"/>
    <col min="13571" max="13571" width="30.5703125" style="67" customWidth="1"/>
    <col min="13572" max="13575" width="12" style="67" customWidth="1"/>
    <col min="13576" max="13825" width="9.140625" style="67"/>
    <col min="13826" max="13826" width="4.85546875" style="67" customWidth="1"/>
    <col min="13827" max="13827" width="30.5703125" style="67" customWidth="1"/>
    <col min="13828" max="13831" width="12" style="67" customWidth="1"/>
    <col min="13832" max="14081" width="9.140625" style="67"/>
    <col min="14082" max="14082" width="4.85546875" style="67" customWidth="1"/>
    <col min="14083" max="14083" width="30.5703125" style="67" customWidth="1"/>
    <col min="14084" max="14087" width="12" style="67" customWidth="1"/>
    <col min="14088" max="14337" width="9.140625" style="67"/>
    <col min="14338" max="14338" width="4.85546875" style="67" customWidth="1"/>
    <col min="14339" max="14339" width="30.5703125" style="67" customWidth="1"/>
    <col min="14340" max="14343" width="12" style="67" customWidth="1"/>
    <col min="14344" max="14593" width="9.140625" style="67"/>
    <col min="14594" max="14594" width="4.85546875" style="67" customWidth="1"/>
    <col min="14595" max="14595" width="30.5703125" style="67" customWidth="1"/>
    <col min="14596" max="14599" width="12" style="67" customWidth="1"/>
    <col min="14600" max="14849" width="9.140625" style="67"/>
    <col min="14850" max="14850" width="4.85546875" style="67" customWidth="1"/>
    <col min="14851" max="14851" width="30.5703125" style="67" customWidth="1"/>
    <col min="14852" max="14855" width="12" style="67" customWidth="1"/>
    <col min="14856" max="15105" width="9.140625" style="67"/>
    <col min="15106" max="15106" width="4.85546875" style="67" customWidth="1"/>
    <col min="15107" max="15107" width="30.5703125" style="67" customWidth="1"/>
    <col min="15108" max="15111" width="12" style="67" customWidth="1"/>
    <col min="15112" max="15361" width="9.140625" style="67"/>
    <col min="15362" max="15362" width="4.85546875" style="67" customWidth="1"/>
    <col min="15363" max="15363" width="30.5703125" style="67" customWidth="1"/>
    <col min="15364" max="15367" width="12" style="67" customWidth="1"/>
    <col min="15368" max="15617" width="9.140625" style="67"/>
    <col min="15618" max="15618" width="4.85546875" style="67" customWidth="1"/>
    <col min="15619" max="15619" width="30.5703125" style="67" customWidth="1"/>
    <col min="15620" max="15623" width="12" style="67" customWidth="1"/>
    <col min="15624" max="15873" width="9.140625" style="67"/>
    <col min="15874" max="15874" width="4.85546875" style="67" customWidth="1"/>
    <col min="15875" max="15875" width="30.5703125" style="67" customWidth="1"/>
    <col min="15876" max="15879" width="12" style="67" customWidth="1"/>
    <col min="15880" max="16129" width="9.140625" style="67"/>
    <col min="16130" max="16130" width="4.85546875" style="67" customWidth="1"/>
    <col min="16131" max="16131" width="30.5703125" style="67" customWidth="1"/>
    <col min="16132" max="16135" width="12" style="67" customWidth="1"/>
    <col min="16136" max="16384" width="9.140625" style="67"/>
  </cols>
  <sheetData>
    <row r="1" spans="1:9" ht="15" customHeight="1" x14ac:dyDescent="0.25">
      <c r="A1" s="619" t="s">
        <v>676</v>
      </c>
      <c r="B1" s="619"/>
      <c r="C1" s="619"/>
      <c r="D1" s="619"/>
      <c r="E1" s="619"/>
      <c r="F1" s="619"/>
      <c r="G1" s="619"/>
      <c r="H1" s="9"/>
      <c r="I1" s="9"/>
    </row>
    <row r="2" spans="1:9" x14ac:dyDescent="0.25">
      <c r="A2" s="619"/>
      <c r="B2" s="619"/>
      <c r="C2" s="619"/>
      <c r="D2" s="619"/>
      <c r="E2" s="619"/>
      <c r="F2" s="619"/>
      <c r="G2" s="619"/>
      <c r="H2" s="9"/>
      <c r="I2" s="9"/>
    </row>
    <row r="3" spans="1:9" x14ac:dyDescent="0.25">
      <c r="A3" s="621" t="s">
        <v>242</v>
      </c>
      <c r="B3" s="621"/>
      <c r="C3" s="621"/>
      <c r="D3" s="621"/>
      <c r="E3" s="621"/>
      <c r="F3" s="621"/>
      <c r="G3" s="621"/>
      <c r="H3" s="20"/>
      <c r="I3" s="20"/>
    </row>
    <row r="5" spans="1:9" x14ac:dyDescent="0.25">
      <c r="A5" s="760" t="s">
        <v>258</v>
      </c>
      <c r="B5" s="760"/>
      <c r="C5" s="760"/>
      <c r="D5" s="760"/>
      <c r="E5" s="760"/>
      <c r="F5" s="760"/>
      <c r="G5" s="760"/>
    </row>
    <row r="6" spans="1:9" ht="15.75" thickBot="1" x14ac:dyDescent="0.3">
      <c r="A6" s="68"/>
      <c r="B6" s="68"/>
      <c r="C6" s="68"/>
      <c r="D6" s="761"/>
      <c r="E6" s="761"/>
      <c r="F6" s="762" t="str">
        <f>'[1]2.2.sz.mell  '!E2</f>
        <v>Forintban!</v>
      </c>
      <c r="G6" s="762"/>
      <c r="H6" s="69"/>
    </row>
    <row r="7" spans="1:9" ht="25.5" x14ac:dyDescent="0.25">
      <c r="A7" s="754" t="s">
        <v>169</v>
      </c>
      <c r="B7" s="756" t="s">
        <v>170</v>
      </c>
      <c r="C7" s="90" t="s">
        <v>174</v>
      </c>
      <c r="D7" s="756" t="s">
        <v>171</v>
      </c>
      <c r="E7" s="756"/>
      <c r="F7" s="756"/>
      <c r="G7" s="758" t="s">
        <v>172</v>
      </c>
    </row>
    <row r="8" spans="1:9" ht="15.75" thickBot="1" x14ac:dyDescent="0.3">
      <c r="A8" s="755"/>
      <c r="B8" s="757"/>
      <c r="C8" s="91"/>
      <c r="D8" s="70">
        <v>2021</v>
      </c>
      <c r="E8" s="70">
        <v>2022</v>
      </c>
      <c r="F8" s="70">
        <v>2023</v>
      </c>
      <c r="G8" s="759"/>
    </row>
    <row r="9" spans="1:9" ht="15.75" thickBot="1" x14ac:dyDescent="0.3">
      <c r="A9" s="71"/>
      <c r="B9" s="72" t="s">
        <v>146</v>
      </c>
      <c r="C9" s="92">
        <v>44196</v>
      </c>
      <c r="D9" s="72" t="s">
        <v>147</v>
      </c>
      <c r="E9" s="72" t="s">
        <v>148</v>
      </c>
      <c r="F9" s="72" t="s">
        <v>149</v>
      </c>
      <c r="G9" s="73" t="s">
        <v>150</v>
      </c>
    </row>
    <row r="10" spans="1:9" x14ac:dyDescent="0.25">
      <c r="A10" s="74" t="s">
        <v>7</v>
      </c>
      <c r="B10" s="75"/>
      <c r="C10" s="75"/>
      <c r="D10" s="76"/>
      <c r="E10" s="76"/>
      <c r="F10" s="76"/>
      <c r="G10" s="77">
        <f>SUM(D10:F10)</f>
        <v>0</v>
      </c>
    </row>
    <row r="11" spans="1:9" x14ac:dyDescent="0.25">
      <c r="A11" s="78" t="s">
        <v>9</v>
      </c>
      <c r="B11" s="79"/>
      <c r="C11" s="79"/>
      <c r="D11" s="80"/>
      <c r="E11" s="80"/>
      <c r="F11" s="80"/>
      <c r="G11" s="81">
        <f>SUM(D11:F11)</f>
        <v>0</v>
      </c>
    </row>
    <row r="12" spans="1:9" s="89" customFormat="1" x14ac:dyDescent="0.25">
      <c r="A12" s="78" t="s">
        <v>17</v>
      </c>
      <c r="B12" s="79"/>
      <c r="C12" s="79"/>
      <c r="D12" s="80"/>
      <c r="E12" s="80"/>
      <c r="F12" s="80"/>
      <c r="G12" s="81">
        <f>SUM(D12:F12)</f>
        <v>0</v>
      </c>
      <c r="H12" s="67"/>
      <c r="I12" s="67"/>
    </row>
    <row r="13" spans="1:9" x14ac:dyDescent="0.25">
      <c r="A13" s="78" t="s">
        <v>12</v>
      </c>
      <c r="B13" s="79"/>
      <c r="C13" s="79"/>
      <c r="D13" s="80"/>
      <c r="E13" s="80"/>
      <c r="F13" s="80"/>
      <c r="G13" s="81">
        <f>SUM(D13:F13)</f>
        <v>0</v>
      </c>
    </row>
    <row r="14" spans="1:9" ht="15.75" thickBot="1" x14ac:dyDescent="0.3">
      <c r="A14" s="82" t="s">
        <v>34</v>
      </c>
      <c r="B14" s="83"/>
      <c r="C14" s="83"/>
      <c r="D14" s="84"/>
      <c r="E14" s="84"/>
      <c r="F14" s="84"/>
      <c r="G14" s="81">
        <f>SUM(D14:F14)</f>
        <v>0</v>
      </c>
    </row>
    <row r="15" spans="1:9" ht="15.75" thickBot="1" x14ac:dyDescent="0.3">
      <c r="A15" s="85" t="s">
        <v>158</v>
      </c>
      <c r="B15" s="86" t="s">
        <v>173</v>
      </c>
      <c r="C15" s="86"/>
      <c r="D15" s="87">
        <f>SUM(D10:D14)</f>
        <v>0</v>
      </c>
      <c r="E15" s="87">
        <f>SUM(E10:E14)</f>
        <v>0</v>
      </c>
      <c r="F15" s="87">
        <f>SUM(F10:F14)</f>
        <v>0</v>
      </c>
      <c r="G15" s="88">
        <f>SUM(G10:G14)</f>
        <v>0</v>
      </c>
      <c r="H15" s="89"/>
      <c r="I15" s="89"/>
    </row>
  </sheetData>
  <mergeCells count="9">
    <mergeCell ref="A7:A8"/>
    <mergeCell ref="B7:B8"/>
    <mergeCell ref="D7:F7"/>
    <mergeCell ref="G7:G8"/>
    <mergeCell ref="A1:G2"/>
    <mergeCell ref="A3:G3"/>
    <mergeCell ref="A5:G5"/>
    <mergeCell ref="D6:E6"/>
    <mergeCell ref="F6:G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5" x14ac:dyDescent="0.25"/>
  <cols>
    <col min="2" max="2" width="15" customWidth="1"/>
    <col min="3" max="3" width="60.85546875" customWidth="1"/>
    <col min="4" max="4" width="13.140625" customWidth="1"/>
    <col min="5" max="5" width="12.42578125" customWidth="1"/>
    <col min="6" max="6" width="11.85546875" customWidth="1"/>
  </cols>
  <sheetData>
    <row r="1" spans="1:6" x14ac:dyDescent="0.25">
      <c r="A1" s="620" t="s">
        <v>677</v>
      </c>
      <c r="B1" s="620"/>
      <c r="C1" s="620"/>
      <c r="D1" s="620"/>
      <c r="E1" s="620"/>
      <c r="F1" s="620"/>
    </row>
    <row r="2" spans="1:6" ht="14.45" customHeight="1" x14ac:dyDescent="0.25">
      <c r="B2" s="763" t="s">
        <v>285</v>
      </c>
      <c r="C2" s="763"/>
      <c r="D2" s="763"/>
      <c r="E2" s="763"/>
      <c r="F2" s="763"/>
    </row>
    <row r="3" spans="1:6" ht="15.75" thickBot="1" x14ac:dyDescent="0.3">
      <c r="B3" s="124"/>
      <c r="C3" s="768" t="s">
        <v>286</v>
      </c>
      <c r="D3" s="768"/>
      <c r="E3" s="768"/>
    </row>
    <row r="4" spans="1:6" ht="25.9" customHeight="1" thickBot="1" x14ac:dyDescent="0.3">
      <c r="B4" s="453" t="s">
        <v>397</v>
      </c>
      <c r="C4" s="454" t="s">
        <v>287</v>
      </c>
      <c r="D4" s="455" t="s">
        <v>296</v>
      </c>
      <c r="E4" s="456" t="s">
        <v>375</v>
      </c>
      <c r="F4" s="457" t="s">
        <v>394</v>
      </c>
    </row>
    <row r="5" spans="1:6" ht="15.75" thickBot="1" x14ac:dyDescent="0.3">
      <c r="B5" s="459"/>
      <c r="C5" s="460" t="s">
        <v>9</v>
      </c>
      <c r="D5" s="226" t="s">
        <v>17</v>
      </c>
      <c r="E5" s="438" t="s">
        <v>12</v>
      </c>
      <c r="F5" s="461" t="s">
        <v>34</v>
      </c>
    </row>
    <row r="6" spans="1:6" x14ac:dyDescent="0.25">
      <c r="B6" s="458" t="s">
        <v>7</v>
      </c>
      <c r="C6" s="439" t="s">
        <v>288</v>
      </c>
      <c r="D6" s="440">
        <f>('2. sz melléklet'!D22)</f>
        <v>4300000</v>
      </c>
      <c r="E6" s="440">
        <f>('2. sz melléklet'!E22)</f>
        <v>3864796</v>
      </c>
      <c r="F6" s="441">
        <f>('2. sz melléklet'!F22)</f>
        <v>3899375</v>
      </c>
    </row>
    <row r="7" spans="1:6" ht="31.15" customHeight="1" x14ac:dyDescent="0.25">
      <c r="B7" s="442" t="s">
        <v>9</v>
      </c>
      <c r="C7" s="443" t="s">
        <v>289</v>
      </c>
      <c r="D7" s="444"/>
      <c r="E7" s="444"/>
      <c r="F7" s="410"/>
    </row>
    <row r="8" spans="1:6" ht="21.6" customHeight="1" x14ac:dyDescent="0.25">
      <c r="B8" s="445" t="s">
        <v>17</v>
      </c>
      <c r="C8" s="446" t="s">
        <v>290</v>
      </c>
      <c r="D8" s="444"/>
      <c r="E8" s="444"/>
      <c r="F8" s="447"/>
    </row>
    <row r="9" spans="1:6" ht="24.75" x14ac:dyDescent="0.25">
      <c r="B9" s="445" t="s">
        <v>12</v>
      </c>
      <c r="C9" s="446" t="s">
        <v>291</v>
      </c>
      <c r="D9" s="444"/>
      <c r="E9" s="444"/>
      <c r="F9" s="447"/>
    </row>
    <row r="10" spans="1:6" ht="19.899999999999999" customHeight="1" x14ac:dyDescent="0.25">
      <c r="B10" s="448" t="s">
        <v>34</v>
      </c>
      <c r="C10" s="446" t="s">
        <v>292</v>
      </c>
      <c r="D10" s="444">
        <f>('2. sz melléklet'!D26)</f>
        <v>240000</v>
      </c>
      <c r="E10" s="444">
        <f>('2. sz melléklet'!E26)</f>
        <v>124087</v>
      </c>
      <c r="F10" s="449">
        <f>('2. sz melléklet'!F26)</f>
        <v>124424</v>
      </c>
    </row>
    <row r="11" spans="1:6" ht="20.45" customHeight="1" thickBot="1" x14ac:dyDescent="0.3">
      <c r="B11" s="445" t="s">
        <v>158</v>
      </c>
      <c r="C11" s="450" t="s">
        <v>293</v>
      </c>
      <c r="D11" s="451"/>
      <c r="E11" s="452"/>
      <c r="F11" s="447"/>
    </row>
    <row r="12" spans="1:6" ht="15.75" thickBot="1" x14ac:dyDescent="0.3">
      <c r="B12" s="764" t="s">
        <v>294</v>
      </c>
      <c r="C12" s="765"/>
      <c r="D12" s="227">
        <f>SUM(D6:D11)</f>
        <v>4540000</v>
      </c>
      <c r="E12" s="227">
        <f>SUM(E6:E11)</f>
        <v>3988883</v>
      </c>
      <c r="F12" s="125">
        <f>SUM(F6:F11)</f>
        <v>4023799</v>
      </c>
    </row>
    <row r="13" spans="1:6" x14ac:dyDescent="0.25">
      <c r="B13" s="766" t="s">
        <v>295</v>
      </c>
      <c r="C13" s="766"/>
      <c r="D13" s="767"/>
    </row>
  </sheetData>
  <mergeCells count="5">
    <mergeCell ref="A1:F1"/>
    <mergeCell ref="B2:F2"/>
    <mergeCell ref="B12:C12"/>
    <mergeCell ref="B13:D13"/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2"/>
    </sheetView>
  </sheetViews>
  <sheetFormatPr defaultColWidth="9.140625" defaultRowHeight="15" x14ac:dyDescent="0.25"/>
  <cols>
    <col min="1" max="1" width="22.140625" style="93" customWidth="1"/>
    <col min="2" max="2" width="18.28515625" style="93" customWidth="1"/>
    <col min="3" max="10" width="12.7109375" style="93" customWidth="1"/>
    <col min="11" max="16384" width="9.140625" style="93"/>
  </cols>
  <sheetData>
    <row r="1" spans="1:10" ht="15" customHeight="1" x14ac:dyDescent="0.25">
      <c r="A1" s="619" t="s">
        <v>678</v>
      </c>
      <c r="B1" s="619"/>
      <c r="C1" s="619"/>
      <c r="D1" s="619"/>
      <c r="E1" s="619"/>
      <c r="F1" s="619"/>
      <c r="G1" s="619"/>
      <c r="H1" s="619"/>
      <c r="I1" s="619"/>
      <c r="J1" s="619"/>
    </row>
    <row r="2" spans="1:10" ht="25.9" customHeight="1" x14ac:dyDescent="0.25">
      <c r="A2" s="619"/>
      <c r="B2" s="619"/>
      <c r="C2" s="619"/>
      <c r="D2" s="619"/>
      <c r="E2" s="619"/>
      <c r="F2" s="619"/>
      <c r="G2" s="619"/>
      <c r="H2" s="619"/>
      <c r="I2" s="619"/>
      <c r="J2" s="619"/>
    </row>
    <row r="3" spans="1:10" ht="19.899999999999999" customHeight="1" x14ac:dyDescent="0.25">
      <c r="A3" s="769" t="s">
        <v>242</v>
      </c>
      <c r="B3" s="769"/>
      <c r="C3" s="769"/>
      <c r="D3" s="769"/>
      <c r="E3" s="769"/>
      <c r="F3" s="769"/>
      <c r="G3" s="769"/>
      <c r="H3" s="769"/>
      <c r="I3" s="769"/>
      <c r="J3" s="769"/>
    </row>
    <row r="4" spans="1:10" ht="19.899999999999999" customHeight="1" thickBot="1" x14ac:dyDescent="0.3">
      <c r="A4" s="647" t="s">
        <v>259</v>
      </c>
      <c r="B4" s="647"/>
      <c r="C4" s="647"/>
      <c r="D4" s="647"/>
      <c r="E4" s="647"/>
      <c r="F4" s="647"/>
      <c r="G4" s="647"/>
      <c r="H4" s="647"/>
      <c r="I4" s="647"/>
      <c r="J4" s="647"/>
    </row>
    <row r="5" spans="1:10" ht="28.9" customHeight="1" x14ac:dyDescent="0.25">
      <c r="A5" s="776" t="s">
        <v>175</v>
      </c>
      <c r="B5" s="774" t="s">
        <v>176</v>
      </c>
      <c r="C5" s="772" t="s">
        <v>177</v>
      </c>
      <c r="D5" s="772"/>
      <c r="E5" s="772"/>
      <c r="F5" s="772" t="s">
        <v>238</v>
      </c>
      <c r="G5" s="772" t="s">
        <v>178</v>
      </c>
      <c r="H5" s="772" t="s">
        <v>239</v>
      </c>
      <c r="I5" s="778" t="s">
        <v>370</v>
      </c>
      <c r="J5" s="770" t="s">
        <v>398</v>
      </c>
    </row>
    <row r="6" spans="1:10" ht="68.45" customHeight="1" x14ac:dyDescent="0.25">
      <c r="A6" s="777"/>
      <c r="B6" s="775"/>
      <c r="C6" s="113" t="s">
        <v>179</v>
      </c>
      <c r="D6" s="113" t="s">
        <v>180</v>
      </c>
      <c r="E6" s="113" t="s">
        <v>181</v>
      </c>
      <c r="F6" s="773"/>
      <c r="G6" s="773"/>
      <c r="H6" s="773"/>
      <c r="I6" s="779"/>
      <c r="J6" s="771"/>
    </row>
    <row r="7" spans="1:10" ht="30" x14ac:dyDescent="0.25">
      <c r="A7" s="95" t="s">
        <v>363</v>
      </c>
      <c r="B7" s="22" t="s">
        <v>362</v>
      </c>
      <c r="C7" s="179">
        <v>22644909</v>
      </c>
      <c r="D7" s="179">
        <v>0</v>
      </c>
      <c r="E7" s="179">
        <f>SUM(C7:D7)</f>
        <v>22644909</v>
      </c>
      <c r="F7" s="179">
        <f>SUM(D7:E7)</f>
        <v>22644909</v>
      </c>
      <c r="G7" s="179"/>
      <c r="H7" s="179"/>
      <c r="I7" s="179">
        <v>22644909</v>
      </c>
      <c r="J7" s="179">
        <v>22644909</v>
      </c>
    </row>
    <row r="8" spans="1:10" ht="45" x14ac:dyDescent="0.25">
      <c r="A8" s="95" t="s">
        <v>364</v>
      </c>
      <c r="B8" s="22" t="s">
        <v>362</v>
      </c>
      <c r="C8" s="179">
        <v>4990346</v>
      </c>
      <c r="D8" s="179"/>
      <c r="E8" s="179">
        <v>4990346</v>
      </c>
      <c r="F8" s="179">
        <v>4990346</v>
      </c>
      <c r="G8" s="179"/>
      <c r="H8" s="179"/>
      <c r="I8" s="179">
        <v>4990346</v>
      </c>
      <c r="J8" s="179">
        <v>4990346</v>
      </c>
    </row>
    <row r="9" spans="1:10" ht="30" x14ac:dyDescent="0.25">
      <c r="A9" s="95" t="s">
        <v>365</v>
      </c>
      <c r="B9" s="22" t="s">
        <v>366</v>
      </c>
      <c r="C9" s="179">
        <v>14885445</v>
      </c>
      <c r="D9" s="179">
        <v>2626843</v>
      </c>
      <c r="E9" s="179">
        <f>SUM(C9:D9)</f>
        <v>17512288</v>
      </c>
      <c r="F9" s="179">
        <v>14885445</v>
      </c>
      <c r="G9" s="179"/>
      <c r="H9" s="179"/>
      <c r="I9" s="179">
        <v>14885445</v>
      </c>
      <c r="J9" s="179">
        <v>14885445</v>
      </c>
    </row>
    <row r="10" spans="1:10" ht="45" x14ac:dyDescent="0.25">
      <c r="A10" s="95" t="s">
        <v>386</v>
      </c>
      <c r="B10" s="22" t="s">
        <v>387</v>
      </c>
      <c r="C10" s="179">
        <v>4529527</v>
      </c>
      <c r="D10" s="179"/>
      <c r="E10" s="179"/>
      <c r="F10" s="179"/>
      <c r="G10" s="179"/>
      <c r="H10" s="179">
        <v>4529527</v>
      </c>
      <c r="I10" s="179">
        <v>4529527</v>
      </c>
      <c r="J10" s="179">
        <v>4529527</v>
      </c>
    </row>
    <row r="11" spans="1:10" ht="60" x14ac:dyDescent="0.25">
      <c r="A11" s="95" t="s">
        <v>388</v>
      </c>
      <c r="B11" s="22" t="s">
        <v>362</v>
      </c>
      <c r="C11" s="179">
        <v>4957514</v>
      </c>
      <c r="D11" s="179"/>
      <c r="E11" s="179"/>
      <c r="F11" s="179"/>
      <c r="G11" s="179"/>
      <c r="H11" s="179">
        <v>4957514</v>
      </c>
      <c r="I11" s="179">
        <v>4957514</v>
      </c>
      <c r="J11" s="179">
        <v>4957514</v>
      </c>
    </row>
    <row r="12" spans="1:10" ht="45" x14ac:dyDescent="0.25">
      <c r="A12" s="95" t="s">
        <v>389</v>
      </c>
      <c r="B12" s="22" t="s">
        <v>362</v>
      </c>
      <c r="C12" s="179">
        <v>4999998</v>
      </c>
      <c r="D12" s="179"/>
      <c r="E12" s="179"/>
      <c r="F12" s="179"/>
      <c r="G12" s="179"/>
      <c r="H12" s="179">
        <v>4999998</v>
      </c>
      <c r="I12" s="179">
        <v>4999998</v>
      </c>
      <c r="J12" s="179">
        <v>4999998</v>
      </c>
    </row>
    <row r="13" spans="1:10" x14ac:dyDescent="0.25">
      <c r="A13" s="95"/>
      <c r="B13" s="22"/>
      <c r="C13" s="179"/>
      <c r="D13" s="179"/>
      <c r="E13" s="179"/>
      <c r="F13" s="179"/>
      <c r="G13" s="179"/>
      <c r="H13" s="179"/>
      <c r="I13" s="228"/>
      <c r="J13" s="96"/>
    </row>
    <row r="14" spans="1:10" x14ac:dyDescent="0.25">
      <c r="A14" s="95"/>
      <c r="B14" s="22"/>
      <c r="C14" s="179"/>
      <c r="D14" s="179"/>
      <c r="E14" s="179"/>
      <c r="F14" s="179"/>
      <c r="G14" s="179"/>
      <c r="H14" s="179"/>
      <c r="I14" s="228"/>
      <c r="J14" s="96"/>
    </row>
    <row r="15" spans="1:10" x14ac:dyDescent="0.25">
      <c r="A15" s="95"/>
      <c r="B15" s="22"/>
      <c r="C15" s="179"/>
      <c r="D15" s="179"/>
      <c r="E15" s="179"/>
      <c r="F15" s="179"/>
      <c r="G15" s="179"/>
      <c r="H15" s="179"/>
      <c r="I15" s="228"/>
      <c r="J15" s="96"/>
    </row>
    <row r="16" spans="1:10" x14ac:dyDescent="0.25">
      <c r="A16" s="95"/>
      <c r="B16" s="22"/>
      <c r="C16" s="179"/>
      <c r="D16" s="179"/>
      <c r="E16" s="179"/>
      <c r="F16" s="179"/>
      <c r="G16" s="179"/>
      <c r="H16" s="179"/>
      <c r="I16" s="228"/>
      <c r="J16" s="96"/>
    </row>
    <row r="17" spans="1:10" x14ac:dyDescent="0.25">
      <c r="A17" s="95"/>
      <c r="B17" s="22"/>
      <c r="C17" s="22"/>
      <c r="D17" s="22"/>
      <c r="E17" s="22"/>
      <c r="F17" s="22"/>
      <c r="G17" s="22"/>
      <c r="H17" s="22"/>
      <c r="I17" s="229"/>
      <c r="J17" s="96"/>
    </row>
    <row r="18" spans="1:10" x14ac:dyDescent="0.25">
      <c r="A18" s="95"/>
      <c r="B18" s="22"/>
      <c r="C18" s="22"/>
      <c r="D18" s="22"/>
      <c r="E18" s="22"/>
      <c r="F18" s="22"/>
      <c r="G18" s="22"/>
      <c r="H18" s="22"/>
      <c r="I18" s="229"/>
      <c r="J18" s="96"/>
    </row>
    <row r="19" spans="1:10" x14ac:dyDescent="0.25">
      <c r="A19" s="95"/>
      <c r="B19" s="22"/>
      <c r="C19" s="22"/>
      <c r="D19" s="22"/>
      <c r="E19" s="22"/>
      <c r="F19" s="22"/>
      <c r="G19" s="22"/>
      <c r="H19" s="22"/>
      <c r="I19" s="229"/>
      <c r="J19" s="96"/>
    </row>
    <row r="20" spans="1:10" ht="15.75" thickBot="1" x14ac:dyDescent="0.3">
      <c r="A20" s="282"/>
      <c r="B20" s="283"/>
      <c r="C20" s="283"/>
      <c r="D20" s="283"/>
      <c r="E20" s="283"/>
      <c r="F20" s="283"/>
      <c r="G20" s="283"/>
      <c r="H20" s="283"/>
      <c r="I20" s="284"/>
      <c r="J20" s="285"/>
    </row>
    <row r="21" spans="1:10" ht="15.75" thickBot="1" x14ac:dyDescent="0.3">
      <c r="A21" s="286" t="s">
        <v>376</v>
      </c>
      <c r="B21" s="287"/>
      <c r="C21" s="288">
        <f>SUM(C7:C20)</f>
        <v>57007739</v>
      </c>
      <c r="D21" s="288">
        <f t="shared" ref="D21:J21" si="0">SUM(D7:D20)</f>
        <v>2626843</v>
      </c>
      <c r="E21" s="288">
        <f t="shared" si="0"/>
        <v>45147543</v>
      </c>
      <c r="F21" s="288">
        <f t="shared" si="0"/>
        <v>42520700</v>
      </c>
      <c r="G21" s="288"/>
      <c r="H21" s="288"/>
      <c r="I21" s="288">
        <f t="shared" si="0"/>
        <v>57007739</v>
      </c>
      <c r="J21" s="288">
        <f t="shared" si="0"/>
        <v>57007739</v>
      </c>
    </row>
  </sheetData>
  <mergeCells count="11">
    <mergeCell ref="A3:J3"/>
    <mergeCell ref="A1:J2"/>
    <mergeCell ref="A4:J4"/>
    <mergeCell ref="J5:J6"/>
    <mergeCell ref="C5:E5"/>
    <mergeCell ref="F5:F6"/>
    <mergeCell ref="G5:G6"/>
    <mergeCell ref="H5:H6"/>
    <mergeCell ref="B5:B6"/>
    <mergeCell ref="A5:A6"/>
    <mergeCell ref="I5:I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A2" sqref="A2:D2"/>
    </sheetView>
  </sheetViews>
  <sheetFormatPr defaultRowHeight="15" x14ac:dyDescent="0.25"/>
  <cols>
    <col min="1" max="1" width="5" style="97" customWidth="1"/>
    <col min="2" max="2" width="45.7109375" style="98" customWidth="1"/>
    <col min="3" max="4" width="15.140625" style="98" customWidth="1"/>
    <col min="5" max="5" width="10.85546875" style="264" customWidth="1"/>
    <col min="6" max="256" width="9.140625" style="98"/>
    <col min="257" max="257" width="5" style="98" customWidth="1"/>
    <col min="258" max="258" width="47" style="98" customWidth="1"/>
    <col min="259" max="260" width="15.140625" style="98" customWidth="1"/>
    <col min="261" max="512" width="9.140625" style="98"/>
    <col min="513" max="513" width="5" style="98" customWidth="1"/>
    <col min="514" max="514" width="47" style="98" customWidth="1"/>
    <col min="515" max="516" width="15.140625" style="98" customWidth="1"/>
    <col min="517" max="768" width="9.140625" style="98"/>
    <col min="769" max="769" width="5" style="98" customWidth="1"/>
    <col min="770" max="770" width="47" style="98" customWidth="1"/>
    <col min="771" max="772" width="15.140625" style="98" customWidth="1"/>
    <col min="773" max="1024" width="9.140625" style="98"/>
    <col min="1025" max="1025" width="5" style="98" customWidth="1"/>
    <col min="1026" max="1026" width="47" style="98" customWidth="1"/>
    <col min="1027" max="1028" width="15.140625" style="98" customWidth="1"/>
    <col min="1029" max="1280" width="9.140625" style="98"/>
    <col min="1281" max="1281" width="5" style="98" customWidth="1"/>
    <col min="1282" max="1282" width="47" style="98" customWidth="1"/>
    <col min="1283" max="1284" width="15.140625" style="98" customWidth="1"/>
    <col min="1285" max="1536" width="9.140625" style="98"/>
    <col min="1537" max="1537" width="5" style="98" customWidth="1"/>
    <col min="1538" max="1538" width="47" style="98" customWidth="1"/>
    <col min="1539" max="1540" width="15.140625" style="98" customWidth="1"/>
    <col min="1541" max="1792" width="9.140625" style="98"/>
    <col min="1793" max="1793" width="5" style="98" customWidth="1"/>
    <col min="1794" max="1794" width="47" style="98" customWidth="1"/>
    <col min="1795" max="1796" width="15.140625" style="98" customWidth="1"/>
    <col min="1797" max="2048" width="9.140625" style="98"/>
    <col min="2049" max="2049" width="5" style="98" customWidth="1"/>
    <col min="2050" max="2050" width="47" style="98" customWidth="1"/>
    <col min="2051" max="2052" width="15.140625" style="98" customWidth="1"/>
    <col min="2053" max="2304" width="9.140625" style="98"/>
    <col min="2305" max="2305" width="5" style="98" customWidth="1"/>
    <col min="2306" max="2306" width="47" style="98" customWidth="1"/>
    <col min="2307" max="2308" width="15.140625" style="98" customWidth="1"/>
    <col min="2309" max="2560" width="9.140625" style="98"/>
    <col min="2561" max="2561" width="5" style="98" customWidth="1"/>
    <col min="2562" max="2562" width="47" style="98" customWidth="1"/>
    <col min="2563" max="2564" width="15.140625" style="98" customWidth="1"/>
    <col min="2565" max="2816" width="9.140625" style="98"/>
    <col min="2817" max="2817" width="5" style="98" customWidth="1"/>
    <col min="2818" max="2818" width="47" style="98" customWidth="1"/>
    <col min="2819" max="2820" width="15.140625" style="98" customWidth="1"/>
    <col min="2821" max="3072" width="9.140625" style="98"/>
    <col min="3073" max="3073" width="5" style="98" customWidth="1"/>
    <col min="3074" max="3074" width="47" style="98" customWidth="1"/>
    <col min="3075" max="3076" width="15.140625" style="98" customWidth="1"/>
    <col min="3077" max="3328" width="9.140625" style="98"/>
    <col min="3329" max="3329" width="5" style="98" customWidth="1"/>
    <col min="3330" max="3330" width="47" style="98" customWidth="1"/>
    <col min="3331" max="3332" width="15.140625" style="98" customWidth="1"/>
    <col min="3333" max="3584" width="9.140625" style="98"/>
    <col min="3585" max="3585" width="5" style="98" customWidth="1"/>
    <col min="3586" max="3586" width="47" style="98" customWidth="1"/>
    <col min="3587" max="3588" width="15.140625" style="98" customWidth="1"/>
    <col min="3589" max="3840" width="9.140625" style="98"/>
    <col min="3841" max="3841" width="5" style="98" customWidth="1"/>
    <col min="3842" max="3842" width="47" style="98" customWidth="1"/>
    <col min="3843" max="3844" width="15.140625" style="98" customWidth="1"/>
    <col min="3845" max="4096" width="9.140625" style="98"/>
    <col min="4097" max="4097" width="5" style="98" customWidth="1"/>
    <col min="4098" max="4098" width="47" style="98" customWidth="1"/>
    <col min="4099" max="4100" width="15.140625" style="98" customWidth="1"/>
    <col min="4101" max="4352" width="9.140625" style="98"/>
    <col min="4353" max="4353" width="5" style="98" customWidth="1"/>
    <col min="4354" max="4354" width="47" style="98" customWidth="1"/>
    <col min="4355" max="4356" width="15.140625" style="98" customWidth="1"/>
    <col min="4357" max="4608" width="9.140625" style="98"/>
    <col min="4609" max="4609" width="5" style="98" customWidth="1"/>
    <col min="4610" max="4610" width="47" style="98" customWidth="1"/>
    <col min="4611" max="4612" width="15.140625" style="98" customWidth="1"/>
    <col min="4613" max="4864" width="9.140625" style="98"/>
    <col min="4865" max="4865" width="5" style="98" customWidth="1"/>
    <col min="4866" max="4866" width="47" style="98" customWidth="1"/>
    <col min="4867" max="4868" width="15.140625" style="98" customWidth="1"/>
    <col min="4869" max="5120" width="9.140625" style="98"/>
    <col min="5121" max="5121" width="5" style="98" customWidth="1"/>
    <col min="5122" max="5122" width="47" style="98" customWidth="1"/>
    <col min="5123" max="5124" width="15.140625" style="98" customWidth="1"/>
    <col min="5125" max="5376" width="9.140625" style="98"/>
    <col min="5377" max="5377" width="5" style="98" customWidth="1"/>
    <col min="5378" max="5378" width="47" style="98" customWidth="1"/>
    <col min="5379" max="5380" width="15.140625" style="98" customWidth="1"/>
    <col min="5381" max="5632" width="9.140625" style="98"/>
    <col min="5633" max="5633" width="5" style="98" customWidth="1"/>
    <col min="5634" max="5634" width="47" style="98" customWidth="1"/>
    <col min="5635" max="5636" width="15.140625" style="98" customWidth="1"/>
    <col min="5637" max="5888" width="9.140625" style="98"/>
    <col min="5889" max="5889" width="5" style="98" customWidth="1"/>
    <col min="5890" max="5890" width="47" style="98" customWidth="1"/>
    <col min="5891" max="5892" width="15.140625" style="98" customWidth="1"/>
    <col min="5893" max="6144" width="9.140625" style="98"/>
    <col min="6145" max="6145" width="5" style="98" customWidth="1"/>
    <col min="6146" max="6146" width="47" style="98" customWidth="1"/>
    <col min="6147" max="6148" width="15.140625" style="98" customWidth="1"/>
    <col min="6149" max="6400" width="9.140625" style="98"/>
    <col min="6401" max="6401" width="5" style="98" customWidth="1"/>
    <col min="6402" max="6402" width="47" style="98" customWidth="1"/>
    <col min="6403" max="6404" width="15.140625" style="98" customWidth="1"/>
    <col min="6405" max="6656" width="9.140625" style="98"/>
    <col min="6657" max="6657" width="5" style="98" customWidth="1"/>
    <col min="6658" max="6658" width="47" style="98" customWidth="1"/>
    <col min="6659" max="6660" width="15.140625" style="98" customWidth="1"/>
    <col min="6661" max="6912" width="9.140625" style="98"/>
    <col min="6913" max="6913" width="5" style="98" customWidth="1"/>
    <col min="6914" max="6914" width="47" style="98" customWidth="1"/>
    <col min="6915" max="6916" width="15.140625" style="98" customWidth="1"/>
    <col min="6917" max="7168" width="9.140625" style="98"/>
    <col min="7169" max="7169" width="5" style="98" customWidth="1"/>
    <col min="7170" max="7170" width="47" style="98" customWidth="1"/>
    <col min="7171" max="7172" width="15.140625" style="98" customWidth="1"/>
    <col min="7173" max="7424" width="9.140625" style="98"/>
    <col min="7425" max="7425" width="5" style="98" customWidth="1"/>
    <col min="7426" max="7426" width="47" style="98" customWidth="1"/>
    <col min="7427" max="7428" width="15.140625" style="98" customWidth="1"/>
    <col min="7429" max="7680" width="9.140625" style="98"/>
    <col min="7681" max="7681" width="5" style="98" customWidth="1"/>
    <col min="7682" max="7682" width="47" style="98" customWidth="1"/>
    <col min="7683" max="7684" width="15.140625" style="98" customWidth="1"/>
    <col min="7685" max="7936" width="9.140625" style="98"/>
    <col min="7937" max="7937" width="5" style="98" customWidth="1"/>
    <col min="7938" max="7938" width="47" style="98" customWidth="1"/>
    <col min="7939" max="7940" width="15.140625" style="98" customWidth="1"/>
    <col min="7941" max="8192" width="9.140625" style="98"/>
    <col min="8193" max="8193" width="5" style="98" customWidth="1"/>
    <col min="8194" max="8194" width="47" style="98" customWidth="1"/>
    <col min="8195" max="8196" width="15.140625" style="98" customWidth="1"/>
    <col min="8197" max="8448" width="9.140625" style="98"/>
    <col min="8449" max="8449" width="5" style="98" customWidth="1"/>
    <col min="8450" max="8450" width="47" style="98" customWidth="1"/>
    <col min="8451" max="8452" width="15.140625" style="98" customWidth="1"/>
    <col min="8453" max="8704" width="9.140625" style="98"/>
    <col min="8705" max="8705" width="5" style="98" customWidth="1"/>
    <col min="8706" max="8706" width="47" style="98" customWidth="1"/>
    <col min="8707" max="8708" width="15.140625" style="98" customWidth="1"/>
    <col min="8709" max="8960" width="9.140625" style="98"/>
    <col min="8961" max="8961" width="5" style="98" customWidth="1"/>
    <col min="8962" max="8962" width="47" style="98" customWidth="1"/>
    <col min="8963" max="8964" width="15.140625" style="98" customWidth="1"/>
    <col min="8965" max="9216" width="9.140625" style="98"/>
    <col min="9217" max="9217" width="5" style="98" customWidth="1"/>
    <col min="9218" max="9218" width="47" style="98" customWidth="1"/>
    <col min="9219" max="9220" width="15.140625" style="98" customWidth="1"/>
    <col min="9221" max="9472" width="9.140625" style="98"/>
    <col min="9473" max="9473" width="5" style="98" customWidth="1"/>
    <col min="9474" max="9474" width="47" style="98" customWidth="1"/>
    <col min="9475" max="9476" width="15.140625" style="98" customWidth="1"/>
    <col min="9477" max="9728" width="9.140625" style="98"/>
    <col min="9729" max="9729" width="5" style="98" customWidth="1"/>
    <col min="9730" max="9730" width="47" style="98" customWidth="1"/>
    <col min="9731" max="9732" width="15.140625" style="98" customWidth="1"/>
    <col min="9733" max="9984" width="9.140625" style="98"/>
    <col min="9985" max="9985" width="5" style="98" customWidth="1"/>
    <col min="9986" max="9986" width="47" style="98" customWidth="1"/>
    <col min="9987" max="9988" width="15.140625" style="98" customWidth="1"/>
    <col min="9989" max="10240" width="9.140625" style="98"/>
    <col min="10241" max="10241" width="5" style="98" customWidth="1"/>
    <col min="10242" max="10242" width="47" style="98" customWidth="1"/>
    <col min="10243" max="10244" width="15.140625" style="98" customWidth="1"/>
    <col min="10245" max="10496" width="9.140625" style="98"/>
    <col min="10497" max="10497" width="5" style="98" customWidth="1"/>
    <col min="10498" max="10498" width="47" style="98" customWidth="1"/>
    <col min="10499" max="10500" width="15.140625" style="98" customWidth="1"/>
    <col min="10501" max="10752" width="9.140625" style="98"/>
    <col min="10753" max="10753" width="5" style="98" customWidth="1"/>
    <col min="10754" max="10754" width="47" style="98" customWidth="1"/>
    <col min="10755" max="10756" width="15.140625" style="98" customWidth="1"/>
    <col min="10757" max="11008" width="9.140625" style="98"/>
    <col min="11009" max="11009" width="5" style="98" customWidth="1"/>
    <col min="11010" max="11010" width="47" style="98" customWidth="1"/>
    <col min="11011" max="11012" width="15.140625" style="98" customWidth="1"/>
    <col min="11013" max="11264" width="9.140625" style="98"/>
    <col min="11265" max="11265" width="5" style="98" customWidth="1"/>
    <col min="11266" max="11266" width="47" style="98" customWidth="1"/>
    <col min="11267" max="11268" width="15.140625" style="98" customWidth="1"/>
    <col min="11269" max="11520" width="9.140625" style="98"/>
    <col min="11521" max="11521" width="5" style="98" customWidth="1"/>
    <col min="11522" max="11522" width="47" style="98" customWidth="1"/>
    <col min="11523" max="11524" width="15.140625" style="98" customWidth="1"/>
    <col min="11525" max="11776" width="9.140625" style="98"/>
    <col min="11777" max="11777" width="5" style="98" customWidth="1"/>
    <col min="11778" max="11778" width="47" style="98" customWidth="1"/>
    <col min="11779" max="11780" width="15.140625" style="98" customWidth="1"/>
    <col min="11781" max="12032" width="9.140625" style="98"/>
    <col min="12033" max="12033" width="5" style="98" customWidth="1"/>
    <col min="12034" max="12034" width="47" style="98" customWidth="1"/>
    <col min="12035" max="12036" width="15.140625" style="98" customWidth="1"/>
    <col min="12037" max="12288" width="9.140625" style="98"/>
    <col min="12289" max="12289" width="5" style="98" customWidth="1"/>
    <col min="12290" max="12290" width="47" style="98" customWidth="1"/>
    <col min="12291" max="12292" width="15.140625" style="98" customWidth="1"/>
    <col min="12293" max="12544" width="9.140625" style="98"/>
    <col min="12545" max="12545" width="5" style="98" customWidth="1"/>
    <col min="12546" max="12546" width="47" style="98" customWidth="1"/>
    <col min="12547" max="12548" width="15.140625" style="98" customWidth="1"/>
    <col min="12549" max="12800" width="9.140625" style="98"/>
    <col min="12801" max="12801" width="5" style="98" customWidth="1"/>
    <col min="12802" max="12802" width="47" style="98" customWidth="1"/>
    <col min="12803" max="12804" width="15.140625" style="98" customWidth="1"/>
    <col min="12805" max="13056" width="9.140625" style="98"/>
    <col min="13057" max="13057" width="5" style="98" customWidth="1"/>
    <col min="13058" max="13058" width="47" style="98" customWidth="1"/>
    <col min="13059" max="13060" width="15.140625" style="98" customWidth="1"/>
    <col min="13061" max="13312" width="9.140625" style="98"/>
    <col min="13313" max="13313" width="5" style="98" customWidth="1"/>
    <col min="13314" max="13314" width="47" style="98" customWidth="1"/>
    <col min="13315" max="13316" width="15.140625" style="98" customWidth="1"/>
    <col min="13317" max="13568" width="9.140625" style="98"/>
    <col min="13569" max="13569" width="5" style="98" customWidth="1"/>
    <col min="13570" max="13570" width="47" style="98" customWidth="1"/>
    <col min="13571" max="13572" width="15.140625" style="98" customWidth="1"/>
    <col min="13573" max="13824" width="9.140625" style="98"/>
    <col min="13825" max="13825" width="5" style="98" customWidth="1"/>
    <col min="13826" max="13826" width="47" style="98" customWidth="1"/>
    <col min="13827" max="13828" width="15.140625" style="98" customWidth="1"/>
    <col min="13829" max="14080" width="9.140625" style="98"/>
    <col min="14081" max="14081" width="5" style="98" customWidth="1"/>
    <col min="14082" max="14082" width="47" style="98" customWidth="1"/>
    <col min="14083" max="14084" width="15.140625" style="98" customWidth="1"/>
    <col min="14085" max="14336" width="9.140625" style="98"/>
    <col min="14337" max="14337" width="5" style="98" customWidth="1"/>
    <col min="14338" max="14338" width="47" style="98" customWidth="1"/>
    <col min="14339" max="14340" width="15.140625" style="98" customWidth="1"/>
    <col min="14341" max="14592" width="9.140625" style="98"/>
    <col min="14593" max="14593" width="5" style="98" customWidth="1"/>
    <col min="14594" max="14594" width="47" style="98" customWidth="1"/>
    <col min="14595" max="14596" width="15.140625" style="98" customWidth="1"/>
    <col min="14597" max="14848" width="9.140625" style="98"/>
    <col min="14849" max="14849" width="5" style="98" customWidth="1"/>
    <col min="14850" max="14850" width="47" style="98" customWidth="1"/>
    <col min="14851" max="14852" width="15.140625" style="98" customWidth="1"/>
    <col min="14853" max="15104" width="9.140625" style="98"/>
    <col min="15105" max="15105" width="5" style="98" customWidth="1"/>
    <col min="15106" max="15106" width="47" style="98" customWidth="1"/>
    <col min="15107" max="15108" width="15.140625" style="98" customWidth="1"/>
    <col min="15109" max="15360" width="9.140625" style="98"/>
    <col min="15361" max="15361" width="5" style="98" customWidth="1"/>
    <col min="15362" max="15362" width="47" style="98" customWidth="1"/>
    <col min="15363" max="15364" width="15.140625" style="98" customWidth="1"/>
    <col min="15365" max="15616" width="9.140625" style="98"/>
    <col min="15617" max="15617" width="5" style="98" customWidth="1"/>
    <col min="15618" max="15618" width="47" style="98" customWidth="1"/>
    <col min="15619" max="15620" width="15.140625" style="98" customWidth="1"/>
    <col min="15621" max="15872" width="9.140625" style="98"/>
    <col min="15873" max="15873" width="5" style="98" customWidth="1"/>
    <col min="15874" max="15874" width="47" style="98" customWidth="1"/>
    <col min="15875" max="15876" width="15.140625" style="98" customWidth="1"/>
    <col min="15877" max="16128" width="9.140625" style="98"/>
    <col min="16129" max="16129" width="5" style="98" customWidth="1"/>
    <col min="16130" max="16130" width="47" style="98" customWidth="1"/>
    <col min="16131" max="16132" width="15.140625" style="98" customWidth="1"/>
    <col min="16133" max="16384" width="9.140625" style="98"/>
  </cols>
  <sheetData>
    <row r="2" spans="1:8" ht="15" customHeight="1" x14ac:dyDescent="0.2">
      <c r="A2" s="619" t="s">
        <v>679</v>
      </c>
      <c r="B2" s="619"/>
      <c r="C2" s="619"/>
      <c r="D2" s="619"/>
      <c r="E2" s="262"/>
      <c r="F2" s="9"/>
      <c r="G2" s="9"/>
      <c r="H2" s="9"/>
    </row>
    <row r="3" spans="1:8" ht="15" customHeight="1" x14ac:dyDescent="0.2">
      <c r="A3" s="769" t="s">
        <v>242</v>
      </c>
      <c r="B3" s="769"/>
      <c r="C3" s="769"/>
      <c r="D3" s="769"/>
      <c r="E3" s="263"/>
      <c r="F3" s="94"/>
      <c r="G3" s="94"/>
      <c r="H3" s="94"/>
    </row>
    <row r="4" spans="1:8" ht="31.5" customHeight="1" x14ac:dyDescent="0.25">
      <c r="B4" s="780" t="s">
        <v>182</v>
      </c>
      <c r="C4" s="780"/>
      <c r="D4" s="780"/>
    </row>
    <row r="5" spans="1:8" s="101" customFormat="1" ht="16.5" thickBot="1" x14ac:dyDescent="0.3">
      <c r="A5" s="99"/>
      <c r="B5" s="100"/>
      <c r="D5" s="102" t="str">
        <f>'[1]2. sz tájékoztató t'!I2</f>
        <v>Forintban!</v>
      </c>
      <c r="E5" s="265"/>
    </row>
    <row r="6" spans="1:8" s="103" customFormat="1" ht="48" customHeight="1" thickBot="1" x14ac:dyDescent="0.3">
      <c r="A6" s="269" t="s">
        <v>169</v>
      </c>
      <c r="B6" s="270" t="s">
        <v>183</v>
      </c>
      <c r="C6" s="233" t="s">
        <v>184</v>
      </c>
      <c r="D6" s="272" t="s">
        <v>185</v>
      </c>
      <c r="E6" s="266"/>
    </row>
    <row r="7" spans="1:8" s="103" customFormat="1" ht="14.1" customHeight="1" thickBot="1" x14ac:dyDescent="0.3">
      <c r="A7" s="236" t="s">
        <v>146</v>
      </c>
      <c r="B7" s="237" t="s">
        <v>147</v>
      </c>
      <c r="C7" s="234" t="s">
        <v>148</v>
      </c>
      <c r="D7" s="274" t="s">
        <v>149</v>
      </c>
      <c r="E7" s="266"/>
    </row>
    <row r="8" spans="1:8" ht="18" customHeight="1" x14ac:dyDescent="0.25">
      <c r="A8" s="238" t="s">
        <v>7</v>
      </c>
      <c r="B8" s="271" t="s">
        <v>186</v>
      </c>
      <c r="C8" s="267"/>
      <c r="D8" s="273"/>
    </row>
    <row r="9" spans="1:8" ht="18" customHeight="1" x14ac:dyDescent="0.25">
      <c r="A9" s="239" t="s">
        <v>9</v>
      </c>
      <c r="B9" s="240" t="s">
        <v>187</v>
      </c>
      <c r="C9" s="268"/>
      <c r="D9" s="241"/>
    </row>
    <row r="10" spans="1:8" ht="18" customHeight="1" x14ac:dyDescent="0.25">
      <c r="A10" s="239" t="s">
        <v>17</v>
      </c>
      <c r="B10" s="240" t="s">
        <v>188</v>
      </c>
      <c r="C10" s="268"/>
      <c r="D10" s="241"/>
    </row>
    <row r="11" spans="1:8" ht="18" customHeight="1" x14ac:dyDescent="0.25">
      <c r="A11" s="239" t="s">
        <v>12</v>
      </c>
      <c r="B11" s="240" t="s">
        <v>189</v>
      </c>
      <c r="C11" s="268"/>
      <c r="D11" s="241"/>
    </row>
    <row r="12" spans="1:8" ht="18" customHeight="1" x14ac:dyDescent="0.25">
      <c r="A12" s="239" t="s">
        <v>34</v>
      </c>
      <c r="B12" s="240" t="s">
        <v>190</v>
      </c>
      <c r="C12" s="235">
        <f>SUM(C13:C18)</f>
        <v>4300000</v>
      </c>
      <c r="D12" s="241">
        <f>SUM(D13:D18)</f>
        <v>316000</v>
      </c>
    </row>
    <row r="13" spans="1:8" ht="18" customHeight="1" x14ac:dyDescent="0.25">
      <c r="A13" s="239" t="s">
        <v>158</v>
      </c>
      <c r="B13" s="240" t="s">
        <v>191</v>
      </c>
      <c r="C13" s="268"/>
      <c r="D13" s="241"/>
    </row>
    <row r="14" spans="1:8" ht="18" customHeight="1" x14ac:dyDescent="0.25">
      <c r="A14" s="239" t="s">
        <v>159</v>
      </c>
      <c r="B14" s="242" t="s">
        <v>192</v>
      </c>
      <c r="C14" s="268"/>
      <c r="D14" s="241"/>
    </row>
    <row r="15" spans="1:8" ht="18" customHeight="1" x14ac:dyDescent="0.25">
      <c r="A15" s="239" t="s">
        <v>162</v>
      </c>
      <c r="B15" s="242" t="s">
        <v>193</v>
      </c>
      <c r="C15" s="268">
        <v>4300000</v>
      </c>
      <c r="D15" s="241">
        <v>316000</v>
      </c>
    </row>
    <row r="16" spans="1:8" ht="18" customHeight="1" x14ac:dyDescent="0.25">
      <c r="A16" s="239" t="s">
        <v>164</v>
      </c>
      <c r="B16" s="242" t="s">
        <v>194</v>
      </c>
      <c r="C16" s="268"/>
      <c r="D16" s="241"/>
    </row>
    <row r="17" spans="1:9" ht="18" customHeight="1" x14ac:dyDescent="0.25">
      <c r="A17" s="239" t="s">
        <v>165</v>
      </c>
      <c r="B17" s="242" t="s">
        <v>195</v>
      </c>
      <c r="C17" s="268"/>
      <c r="D17" s="241"/>
    </row>
    <row r="18" spans="1:9" ht="22.5" customHeight="1" x14ac:dyDescent="0.25">
      <c r="A18" s="239" t="s">
        <v>167</v>
      </c>
      <c r="B18" s="242" t="s">
        <v>196</v>
      </c>
      <c r="C18" s="268"/>
      <c r="D18" s="241"/>
      <c r="I18" s="98" t="s">
        <v>390</v>
      </c>
    </row>
    <row r="19" spans="1:9" ht="18" customHeight="1" x14ac:dyDescent="0.25">
      <c r="A19" s="239" t="s">
        <v>197</v>
      </c>
      <c r="B19" s="240" t="s">
        <v>198</v>
      </c>
      <c r="C19" s="268">
        <v>42400000</v>
      </c>
      <c r="D19" s="241">
        <v>97000</v>
      </c>
    </row>
    <row r="20" spans="1:9" ht="18" customHeight="1" x14ac:dyDescent="0.25">
      <c r="A20" s="239" t="s">
        <v>199</v>
      </c>
      <c r="B20" s="240" t="s">
        <v>200</v>
      </c>
      <c r="C20" s="268"/>
      <c r="D20" s="241"/>
    </row>
    <row r="21" spans="1:9" ht="18" customHeight="1" x14ac:dyDescent="0.25">
      <c r="A21" s="239" t="s">
        <v>201</v>
      </c>
      <c r="B21" s="240" t="s">
        <v>202</v>
      </c>
      <c r="C21" s="268"/>
      <c r="D21" s="241"/>
    </row>
    <row r="22" spans="1:9" ht="18" customHeight="1" x14ac:dyDescent="0.25">
      <c r="A22" s="239" t="s">
        <v>203</v>
      </c>
      <c r="B22" s="240" t="s">
        <v>204</v>
      </c>
      <c r="C22" s="268"/>
      <c r="D22" s="241"/>
    </row>
    <row r="23" spans="1:9" ht="18" customHeight="1" x14ac:dyDescent="0.25">
      <c r="A23" s="239" t="s">
        <v>205</v>
      </c>
      <c r="B23" s="240" t="s">
        <v>206</v>
      </c>
      <c r="C23" s="268"/>
      <c r="D23" s="241"/>
    </row>
    <row r="24" spans="1:9" ht="18" customHeight="1" x14ac:dyDescent="0.25">
      <c r="A24" s="239" t="s">
        <v>207</v>
      </c>
      <c r="B24" s="243"/>
      <c r="C24" s="235"/>
      <c r="D24" s="241"/>
    </row>
    <row r="25" spans="1:9" ht="18" customHeight="1" x14ac:dyDescent="0.25">
      <c r="A25" s="239" t="s">
        <v>208</v>
      </c>
      <c r="B25" s="244"/>
      <c r="C25" s="235"/>
      <c r="D25" s="241"/>
    </row>
    <row r="26" spans="1:9" ht="18" customHeight="1" x14ac:dyDescent="0.25">
      <c r="A26" s="239" t="s">
        <v>209</v>
      </c>
      <c r="B26" s="244"/>
      <c r="C26" s="235"/>
      <c r="D26" s="241"/>
    </row>
    <row r="27" spans="1:9" ht="18" customHeight="1" x14ac:dyDescent="0.25">
      <c r="A27" s="239" t="s">
        <v>210</v>
      </c>
      <c r="B27" s="244"/>
      <c r="C27" s="235"/>
      <c r="D27" s="241"/>
    </row>
    <row r="28" spans="1:9" ht="18" customHeight="1" x14ac:dyDescent="0.25">
      <c r="A28" s="239" t="s">
        <v>211</v>
      </c>
      <c r="B28" s="244"/>
      <c r="C28" s="235"/>
      <c r="D28" s="241"/>
    </row>
    <row r="29" spans="1:9" ht="18" customHeight="1" x14ac:dyDescent="0.25">
      <c r="A29" s="239" t="s">
        <v>212</v>
      </c>
      <c r="B29" s="244"/>
      <c r="C29" s="235"/>
      <c r="D29" s="241"/>
    </row>
    <row r="30" spans="1:9" ht="18" customHeight="1" thickBot="1" x14ac:dyDescent="0.3">
      <c r="A30" s="275" t="s">
        <v>213</v>
      </c>
      <c r="B30" s="276"/>
      <c r="C30" s="277"/>
      <c r="D30" s="278"/>
    </row>
    <row r="31" spans="1:9" ht="18" customHeight="1" thickBot="1" x14ac:dyDescent="0.3">
      <c r="A31" s="245" t="s">
        <v>214</v>
      </c>
      <c r="B31" s="279" t="s">
        <v>215</v>
      </c>
      <c r="C31" s="280">
        <f>SUM(C8+C9+C10+C11+C12+C19+C20+C21+C22+C23)</f>
        <v>46700000</v>
      </c>
      <c r="D31" s="281">
        <f>SUM(D8+D9+D10+D11+D12+D19+D20+D21+D22+D23)</f>
        <v>413000</v>
      </c>
    </row>
    <row r="32" spans="1:9" ht="8.25" customHeight="1" x14ac:dyDescent="0.25">
      <c r="A32" s="104"/>
      <c r="B32" s="781"/>
      <c r="C32" s="781"/>
      <c r="D32" s="781"/>
    </row>
  </sheetData>
  <mergeCells count="4">
    <mergeCell ref="A2:D2"/>
    <mergeCell ref="A3:D3"/>
    <mergeCell ref="B4:D4"/>
    <mergeCell ref="B32:D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zoomScaleNormal="100" workbookViewId="0">
      <selection activeCell="B1" sqref="B1:P1"/>
    </sheetView>
  </sheetViews>
  <sheetFormatPr defaultRowHeight="15" x14ac:dyDescent="0.25"/>
  <cols>
    <col min="1" max="1" width="3.28515625" customWidth="1"/>
    <col min="2" max="2" width="4.5703125" customWidth="1"/>
    <col min="3" max="3" width="4.28515625" customWidth="1"/>
    <col min="4" max="4" width="45.7109375" customWidth="1"/>
    <col min="5" max="5" width="11.7109375" customWidth="1"/>
    <col min="6" max="7" width="12" customWidth="1"/>
    <col min="8" max="8" width="12.85546875" customWidth="1"/>
    <col min="9" max="9" width="10.85546875" customWidth="1"/>
    <col min="10" max="10" width="11" customWidth="1"/>
    <col min="11" max="11" width="12.7109375" customWidth="1"/>
    <col min="12" max="12" width="11.7109375" customWidth="1"/>
    <col min="13" max="14" width="11.28515625" customWidth="1"/>
    <col min="15" max="15" width="11" customWidth="1"/>
    <col min="16" max="16" width="11.7109375" customWidth="1"/>
  </cols>
  <sheetData>
    <row r="1" spans="2:16" ht="14.45" customHeight="1" x14ac:dyDescent="0.25">
      <c r="B1" s="619" t="s">
        <v>680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</row>
    <row r="2" spans="2:16" x14ac:dyDescent="0.25">
      <c r="B2" s="620" t="s">
        <v>1</v>
      </c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</row>
    <row r="3" spans="2:16" x14ac:dyDescent="0.25">
      <c r="B3" s="621" t="s">
        <v>242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</row>
    <row r="4" spans="2:16" ht="15.75" thickBot="1" x14ac:dyDescent="0.3">
      <c r="B4" s="800" t="s">
        <v>223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</row>
    <row r="5" spans="2:16" ht="15.75" thickBot="1" x14ac:dyDescent="0.3">
      <c r="B5" s="802" t="s">
        <v>136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4"/>
    </row>
    <row r="6" spans="2:16" ht="36.75" x14ac:dyDescent="0.25">
      <c r="B6" s="805" t="s">
        <v>2</v>
      </c>
      <c r="C6" s="806"/>
      <c r="D6" s="807"/>
      <c r="E6" s="541" t="s">
        <v>224</v>
      </c>
      <c r="F6" s="541" t="s">
        <v>225</v>
      </c>
      <c r="G6" s="541" t="s">
        <v>226</v>
      </c>
      <c r="H6" s="541" t="s">
        <v>5</v>
      </c>
      <c r="I6" s="541" t="s">
        <v>224</v>
      </c>
      <c r="J6" s="541" t="s">
        <v>225</v>
      </c>
      <c r="K6" s="541" t="s">
        <v>226</v>
      </c>
      <c r="L6" s="541" t="s">
        <v>5</v>
      </c>
      <c r="M6" s="542" t="s">
        <v>224</v>
      </c>
      <c r="N6" s="541" t="s">
        <v>225</v>
      </c>
      <c r="O6" s="541" t="s">
        <v>226</v>
      </c>
      <c r="P6" s="543" t="s">
        <v>5</v>
      </c>
    </row>
    <row r="7" spans="2:16" ht="14.45" customHeight="1" x14ac:dyDescent="0.25">
      <c r="B7" s="805"/>
      <c r="C7" s="806"/>
      <c r="D7" s="807"/>
      <c r="E7" s="782" t="s">
        <v>234</v>
      </c>
      <c r="F7" s="782" t="s">
        <v>234</v>
      </c>
      <c r="G7" s="782" t="s">
        <v>234</v>
      </c>
      <c r="H7" s="782" t="s">
        <v>234</v>
      </c>
      <c r="I7" s="782" t="s">
        <v>373</v>
      </c>
      <c r="J7" s="782" t="s">
        <v>373</v>
      </c>
      <c r="K7" s="782" t="s">
        <v>373</v>
      </c>
      <c r="L7" s="782" t="s">
        <v>373</v>
      </c>
      <c r="M7" s="783" t="s">
        <v>393</v>
      </c>
      <c r="N7" s="784" t="s">
        <v>393</v>
      </c>
      <c r="O7" s="784" t="s">
        <v>393</v>
      </c>
      <c r="P7" s="785" t="s">
        <v>393</v>
      </c>
    </row>
    <row r="8" spans="2:16" ht="24" customHeight="1" x14ac:dyDescent="0.25">
      <c r="B8" s="808"/>
      <c r="C8" s="809"/>
      <c r="D8" s="810"/>
      <c r="E8" s="782"/>
      <c r="F8" s="782"/>
      <c r="G8" s="782"/>
      <c r="H8" s="782"/>
      <c r="I8" s="782"/>
      <c r="J8" s="782"/>
      <c r="K8" s="782"/>
      <c r="L8" s="782"/>
      <c r="M8" s="783"/>
      <c r="N8" s="784"/>
      <c r="O8" s="784"/>
      <c r="P8" s="785"/>
    </row>
    <row r="9" spans="2:16" x14ac:dyDescent="0.25">
      <c r="B9" s="468" t="s">
        <v>29</v>
      </c>
      <c r="C9" s="469"/>
      <c r="D9" s="469"/>
      <c r="E9" s="470">
        <f>SUM(E10+E15+E22)</f>
        <v>183829155</v>
      </c>
      <c r="F9" s="470">
        <f>SUM(F10+F15+F22)</f>
        <v>2044000</v>
      </c>
      <c r="G9" s="470">
        <f t="shared" ref="G9:I9" si="0">SUM(G10+G15+G22)</f>
        <v>0</v>
      </c>
      <c r="H9" s="463">
        <f t="shared" si="0"/>
        <v>202720310</v>
      </c>
      <c r="I9" s="463">
        <f t="shared" si="0"/>
        <v>193999804</v>
      </c>
      <c r="J9" s="470">
        <f>SUM(J10+J15+J22)</f>
        <v>1228520</v>
      </c>
      <c r="K9" s="466"/>
      <c r="L9" s="463">
        <f t="shared" ref="L9:M9" si="1">SUM(L10+L15+L22)</f>
        <v>203984058</v>
      </c>
      <c r="M9" s="463">
        <f t="shared" si="1"/>
        <v>133128856</v>
      </c>
      <c r="N9" s="470">
        <f>SUM(N10+N15+N22)</f>
        <v>1228520</v>
      </c>
      <c r="O9" s="466"/>
      <c r="P9" s="494">
        <f t="shared" ref="P9" si="2">SUM(P10+P15+P22)</f>
        <v>143113110</v>
      </c>
    </row>
    <row r="10" spans="2:16" x14ac:dyDescent="0.25">
      <c r="B10" s="471"/>
      <c r="C10" s="472" t="s">
        <v>3</v>
      </c>
      <c r="D10" s="472"/>
      <c r="E10" s="473">
        <f>SUM(E11:E14)</f>
        <v>106612000</v>
      </c>
      <c r="F10" s="473">
        <f>SUM(F11:F14)</f>
        <v>0</v>
      </c>
      <c r="G10" s="473">
        <f t="shared" ref="G10:H10" si="3">SUM(G11:G15)</f>
        <v>0</v>
      </c>
      <c r="H10" s="464">
        <f t="shared" si="3"/>
        <v>123459155</v>
      </c>
      <c r="I10" s="464">
        <f>SUM(I11:I14)</f>
        <v>130497237</v>
      </c>
      <c r="J10" s="466"/>
      <c r="K10" s="466"/>
      <c r="L10" s="464">
        <f t="shared" ref="L10" si="4">SUM(L11:L15)</f>
        <v>139252971</v>
      </c>
      <c r="M10" s="464">
        <f>SUM(M11:M14)</f>
        <v>71094982</v>
      </c>
      <c r="N10" s="466"/>
      <c r="O10" s="466"/>
      <c r="P10" s="496">
        <f>SUM(P11:P15)</f>
        <v>79850716</v>
      </c>
    </row>
    <row r="11" spans="2:16" x14ac:dyDescent="0.25">
      <c r="B11" s="474" t="s">
        <v>227</v>
      </c>
      <c r="C11" s="811" t="s">
        <v>30</v>
      </c>
      <c r="D11" s="811"/>
      <c r="E11" s="475">
        <f>SUM('3. sz melléklet'!D11)</f>
        <v>34712000</v>
      </c>
      <c r="F11" s="473"/>
      <c r="G11" s="476"/>
      <c r="H11" s="464">
        <f t="shared" ref="H11:H45" si="5">SUM(E11:G11)</f>
        <v>34712000</v>
      </c>
      <c r="I11" s="475">
        <f>SUM('3. sz melléklet'!E11)</f>
        <v>31396020</v>
      </c>
      <c r="J11" s="466"/>
      <c r="K11" s="466"/>
      <c r="L11" s="464">
        <f>SUM(I11:K11)</f>
        <v>31396020</v>
      </c>
      <c r="M11" s="475">
        <f>SUM('3. sz melléklet'!F11)</f>
        <v>31396020</v>
      </c>
      <c r="N11" s="466"/>
      <c r="O11" s="466"/>
      <c r="P11" s="496">
        <f>SUM(M11:O11)</f>
        <v>31396020</v>
      </c>
    </row>
    <row r="12" spans="2:16" x14ac:dyDescent="0.25">
      <c r="B12" s="477" t="s">
        <v>9</v>
      </c>
      <c r="C12" s="690" t="s">
        <v>31</v>
      </c>
      <c r="D12" s="690"/>
      <c r="E12" s="475">
        <f>SUM('3. sz melléklet'!D14)</f>
        <v>7021000</v>
      </c>
      <c r="F12" s="475"/>
      <c r="G12" s="478"/>
      <c r="H12" s="464">
        <f t="shared" si="5"/>
        <v>7021000</v>
      </c>
      <c r="I12" s="475">
        <f>SUM('3. sz melléklet'!E14)</f>
        <v>4185450</v>
      </c>
      <c r="J12" s="466"/>
      <c r="K12" s="466"/>
      <c r="L12" s="464">
        <f t="shared" ref="L12:M32" si="6">SUM(I12:K12)</f>
        <v>4185450</v>
      </c>
      <c r="M12" s="475">
        <f>SUM('3. sz melléklet'!F14)</f>
        <v>4185450</v>
      </c>
      <c r="N12" s="466"/>
      <c r="O12" s="466"/>
      <c r="P12" s="496">
        <f t="shared" ref="P12:P32" si="7">SUM(M12:O12)</f>
        <v>4185450</v>
      </c>
    </row>
    <row r="13" spans="2:16" x14ac:dyDescent="0.25">
      <c r="B13" s="477" t="s">
        <v>17</v>
      </c>
      <c r="C13" s="690" t="s">
        <v>32</v>
      </c>
      <c r="D13" s="690"/>
      <c r="E13" s="475">
        <f>SUM('3. sz melléklet'!D15)</f>
        <v>62974000</v>
      </c>
      <c r="F13" s="475"/>
      <c r="G13" s="478"/>
      <c r="H13" s="464">
        <f t="shared" si="5"/>
        <v>62974000</v>
      </c>
      <c r="I13" s="475">
        <f>SUM('3. sz melléklet'!E15)</f>
        <v>93134538</v>
      </c>
      <c r="J13" s="466"/>
      <c r="K13" s="466"/>
      <c r="L13" s="464">
        <f t="shared" si="6"/>
        <v>93134538</v>
      </c>
      <c r="M13" s="475">
        <f>SUM('3. sz melléklet'!F15)</f>
        <v>33732283</v>
      </c>
      <c r="N13" s="466"/>
      <c r="O13" s="466"/>
      <c r="P13" s="496">
        <f t="shared" si="7"/>
        <v>33732283</v>
      </c>
    </row>
    <row r="14" spans="2:16" x14ac:dyDescent="0.25">
      <c r="B14" s="477" t="s">
        <v>12</v>
      </c>
      <c r="C14" s="690" t="s">
        <v>33</v>
      </c>
      <c r="D14" s="690"/>
      <c r="E14" s="475">
        <f>SUM('3. sz melléklet'!D16)</f>
        <v>1905000</v>
      </c>
      <c r="F14" s="475"/>
      <c r="G14" s="478"/>
      <c r="H14" s="464">
        <f t="shared" si="5"/>
        <v>1905000</v>
      </c>
      <c r="I14" s="475">
        <f>SUM('3. sz melléklet'!E16)</f>
        <v>1781229</v>
      </c>
      <c r="J14" s="466"/>
      <c r="K14" s="466"/>
      <c r="L14" s="464">
        <f t="shared" si="6"/>
        <v>1781229</v>
      </c>
      <c r="M14" s="475">
        <f>SUM('3. sz melléklet'!F16)</f>
        <v>1781229</v>
      </c>
      <c r="N14" s="466"/>
      <c r="O14" s="466"/>
      <c r="P14" s="496">
        <f t="shared" si="7"/>
        <v>1781229</v>
      </c>
    </row>
    <row r="15" spans="2:16" x14ac:dyDescent="0.25">
      <c r="B15" s="474" t="s">
        <v>34</v>
      </c>
      <c r="C15" s="690" t="s">
        <v>35</v>
      </c>
      <c r="D15" s="690"/>
      <c r="E15" s="473">
        <f>SUM(E16:E21)</f>
        <v>14803155</v>
      </c>
      <c r="F15" s="473">
        <f>SUM(F16:F21)</f>
        <v>2044000</v>
      </c>
      <c r="G15" s="476">
        <f>SUM(G16:G21)</f>
        <v>0</v>
      </c>
      <c r="H15" s="464">
        <f t="shared" si="5"/>
        <v>16847155</v>
      </c>
      <c r="I15" s="464">
        <f>SUM(I16:I21)</f>
        <v>7527214</v>
      </c>
      <c r="J15" s="464">
        <f>SUM(J16:J21)</f>
        <v>1228520</v>
      </c>
      <c r="K15" s="466"/>
      <c r="L15" s="464">
        <f t="shared" si="6"/>
        <v>8755734</v>
      </c>
      <c r="M15" s="464">
        <f>SUM(M16:M17)</f>
        <v>7527214</v>
      </c>
      <c r="N15" s="464">
        <f>SUM(N16:N21)</f>
        <v>1228520</v>
      </c>
      <c r="O15" s="466"/>
      <c r="P15" s="496">
        <f t="shared" si="7"/>
        <v>8755734</v>
      </c>
    </row>
    <row r="16" spans="2:16" x14ac:dyDescent="0.25">
      <c r="B16" s="479"/>
      <c r="C16" s="480">
        <v>1</v>
      </c>
      <c r="D16" s="480" t="s">
        <v>95</v>
      </c>
      <c r="E16" s="475">
        <f>SUM('3. sz melléklet'!D18)</f>
        <v>0</v>
      </c>
      <c r="F16" s="475"/>
      <c r="G16" s="478"/>
      <c r="H16" s="464">
        <f t="shared" si="5"/>
        <v>0</v>
      </c>
      <c r="I16" s="475">
        <f>SUM('3. sz melléklet'!E18)</f>
        <v>1532515</v>
      </c>
      <c r="J16" s="466"/>
      <c r="K16" s="466"/>
      <c r="L16" s="464">
        <f t="shared" si="6"/>
        <v>1532515</v>
      </c>
      <c r="M16" s="475">
        <f>SUM('3. sz melléklet'!F18)</f>
        <v>1532515</v>
      </c>
      <c r="N16" s="466"/>
      <c r="O16" s="466"/>
      <c r="P16" s="496">
        <f t="shared" si="7"/>
        <v>1532515</v>
      </c>
    </row>
    <row r="17" spans="2:16" x14ac:dyDescent="0.25">
      <c r="B17" s="479"/>
      <c r="C17" s="478">
        <v>2</v>
      </c>
      <c r="D17" s="478" t="s">
        <v>96</v>
      </c>
      <c r="E17" s="475">
        <f>SUM('3. sz melléklet'!D19)</f>
        <v>4720000</v>
      </c>
      <c r="F17" s="475"/>
      <c r="G17" s="478"/>
      <c r="H17" s="464">
        <f t="shared" si="5"/>
        <v>4720000</v>
      </c>
      <c r="I17" s="475">
        <f>SUM('3. sz melléklet'!E19)</f>
        <v>5994699</v>
      </c>
      <c r="J17" s="466"/>
      <c r="K17" s="466"/>
      <c r="L17" s="464">
        <f t="shared" si="6"/>
        <v>5994699</v>
      </c>
      <c r="M17" s="475">
        <f>SUM('3. sz melléklet'!F19)</f>
        <v>5994699</v>
      </c>
      <c r="N17" s="466"/>
      <c r="O17" s="466"/>
      <c r="P17" s="496">
        <f t="shared" si="7"/>
        <v>5994699</v>
      </c>
    </row>
    <row r="18" spans="2:16" x14ac:dyDescent="0.25">
      <c r="B18" s="479"/>
      <c r="C18" s="478">
        <v>3</v>
      </c>
      <c r="D18" s="478" t="s">
        <v>97</v>
      </c>
      <c r="E18" s="475"/>
      <c r="F18" s="475">
        <f>SUM('3. sz melléklet'!D20)</f>
        <v>2044000</v>
      </c>
      <c r="G18" s="481"/>
      <c r="H18" s="464">
        <f t="shared" si="5"/>
        <v>2044000</v>
      </c>
      <c r="I18" s="475"/>
      <c r="J18" s="475">
        <f>SUM('3. sz melléklet'!E20)</f>
        <v>1228520</v>
      </c>
      <c r="K18" s="466"/>
      <c r="L18" s="464">
        <f t="shared" si="6"/>
        <v>1228520</v>
      </c>
      <c r="M18" s="475"/>
      <c r="N18" s="475">
        <f>SUM('3. sz melléklet'!F20)</f>
        <v>1228520</v>
      </c>
      <c r="O18" s="466"/>
      <c r="P18" s="496">
        <f t="shared" si="7"/>
        <v>1228520</v>
      </c>
    </row>
    <row r="19" spans="2:16" x14ac:dyDescent="0.25">
      <c r="B19" s="479"/>
      <c r="C19" s="478">
        <v>4</v>
      </c>
      <c r="D19" s="478" t="s">
        <v>98</v>
      </c>
      <c r="E19" s="475">
        <f>SUM('3. sz melléklet'!D21)</f>
        <v>0</v>
      </c>
      <c r="F19" s="475"/>
      <c r="G19" s="478"/>
      <c r="H19" s="464">
        <f t="shared" si="5"/>
        <v>0</v>
      </c>
      <c r="I19" s="475">
        <f>SUM('3. sz melléklet'!H21)</f>
        <v>0</v>
      </c>
      <c r="J19" s="466"/>
      <c r="K19" s="466"/>
      <c r="L19" s="464">
        <f t="shared" si="6"/>
        <v>0</v>
      </c>
      <c r="M19" s="475">
        <v>0</v>
      </c>
      <c r="N19" s="466"/>
      <c r="O19" s="466"/>
      <c r="P19" s="496">
        <f t="shared" si="7"/>
        <v>0</v>
      </c>
    </row>
    <row r="20" spans="2:16" x14ac:dyDescent="0.25">
      <c r="B20" s="479"/>
      <c r="C20" s="478">
        <v>5</v>
      </c>
      <c r="D20" s="478" t="s">
        <v>99</v>
      </c>
      <c r="E20" s="475">
        <f>SUM('3. sz melléklet'!D22)</f>
        <v>10083155</v>
      </c>
      <c r="F20" s="475"/>
      <c r="G20" s="478"/>
      <c r="H20" s="464">
        <f t="shared" si="5"/>
        <v>10083155</v>
      </c>
      <c r="I20" s="475">
        <f>SUM('3. sz melléklet'!E22)</f>
        <v>0</v>
      </c>
      <c r="J20" s="466"/>
      <c r="K20" s="466"/>
      <c r="L20" s="464">
        <f t="shared" si="6"/>
        <v>0</v>
      </c>
      <c r="M20" s="475">
        <f>SUM('3. sz melléklet'!F22)</f>
        <v>0</v>
      </c>
      <c r="N20" s="466"/>
      <c r="O20" s="466"/>
      <c r="P20" s="496">
        <f t="shared" si="7"/>
        <v>0</v>
      </c>
    </row>
    <row r="21" spans="2:16" x14ac:dyDescent="0.25">
      <c r="B21" s="479"/>
      <c r="C21" s="478">
        <v>6</v>
      </c>
      <c r="D21" s="478" t="s">
        <v>100</v>
      </c>
      <c r="E21" s="475">
        <f>SUM('3. sz melléklet'!D23)</f>
        <v>0</v>
      </c>
      <c r="F21" s="475"/>
      <c r="G21" s="478"/>
      <c r="H21" s="464">
        <f t="shared" si="5"/>
        <v>0</v>
      </c>
      <c r="I21" s="466"/>
      <c r="J21" s="466"/>
      <c r="K21" s="466"/>
      <c r="L21" s="464">
        <f t="shared" si="6"/>
        <v>0</v>
      </c>
      <c r="M21" s="475">
        <f>SUM('3. sz melléklet'!F21)</f>
        <v>0</v>
      </c>
      <c r="N21" s="466"/>
      <c r="O21" s="466"/>
      <c r="P21" s="496">
        <f t="shared" si="7"/>
        <v>0</v>
      </c>
    </row>
    <row r="22" spans="2:16" x14ac:dyDescent="0.25">
      <c r="B22" s="479"/>
      <c r="C22" s="690" t="s">
        <v>228</v>
      </c>
      <c r="D22" s="690"/>
      <c r="E22" s="473">
        <f>SUM(E23:E23)</f>
        <v>62414000</v>
      </c>
      <c r="F22" s="473">
        <f>SUM(F23:F23)</f>
        <v>0</v>
      </c>
      <c r="G22" s="476">
        <f>SUM(G23:G23)</f>
        <v>0</v>
      </c>
      <c r="H22" s="464">
        <f t="shared" si="5"/>
        <v>62414000</v>
      </c>
      <c r="I22" s="482">
        <f>SUM(I23)</f>
        <v>55975353</v>
      </c>
      <c r="J22" s="466"/>
      <c r="K22" s="466"/>
      <c r="L22" s="464">
        <f t="shared" si="6"/>
        <v>55975353</v>
      </c>
      <c r="M22" s="464">
        <f>SUM(M23)</f>
        <v>54506660</v>
      </c>
      <c r="N22" s="466"/>
      <c r="O22" s="466"/>
      <c r="P22" s="496">
        <f t="shared" si="7"/>
        <v>54506660</v>
      </c>
    </row>
    <row r="23" spans="2:16" x14ac:dyDescent="0.25">
      <c r="B23" s="479"/>
      <c r="C23" s="478"/>
      <c r="D23" s="478" t="s">
        <v>255</v>
      </c>
      <c r="E23" s="475">
        <f>SUM('6. sz melléklet'!D48)</f>
        <v>62414000</v>
      </c>
      <c r="F23" s="475"/>
      <c r="G23" s="478"/>
      <c r="H23" s="464">
        <f t="shared" si="5"/>
        <v>62414000</v>
      </c>
      <c r="I23" s="475">
        <f>SUM('6. sz melléklet'!E48)</f>
        <v>55975353</v>
      </c>
      <c r="J23" s="466"/>
      <c r="K23" s="466"/>
      <c r="L23" s="464">
        <f t="shared" si="6"/>
        <v>55975353</v>
      </c>
      <c r="M23" s="475">
        <f>SUM('6. sz melléklet'!F48)</f>
        <v>54506660</v>
      </c>
      <c r="N23" s="466"/>
      <c r="O23" s="466"/>
      <c r="P23" s="496">
        <f t="shared" si="7"/>
        <v>54506660</v>
      </c>
    </row>
    <row r="24" spans="2:16" x14ac:dyDescent="0.25">
      <c r="B24" s="474" t="s">
        <v>79</v>
      </c>
      <c r="C24" s="690" t="s">
        <v>101</v>
      </c>
      <c r="D24" s="690"/>
      <c r="E24" s="473">
        <f>SUM(E25+E26+E36)</f>
        <v>61593000</v>
      </c>
      <c r="F24" s="473">
        <f>SUM(F25+F26+F27+F36)</f>
        <v>25200000</v>
      </c>
      <c r="G24" s="476">
        <f>SUM(G25+G26+G27+G36)</f>
        <v>0</v>
      </c>
      <c r="H24" s="464">
        <f t="shared" si="5"/>
        <v>86793000</v>
      </c>
      <c r="I24" s="473">
        <f>SUM(I25+I26+I36)</f>
        <v>71397671</v>
      </c>
      <c r="J24" s="473">
        <f>SUM(J25+J26+J27+J36)</f>
        <v>0</v>
      </c>
      <c r="K24" s="466"/>
      <c r="L24" s="464">
        <f t="shared" si="6"/>
        <v>71397671</v>
      </c>
      <c r="M24" s="464">
        <f>(M25+M26+M36)</f>
        <v>71397671</v>
      </c>
      <c r="N24" s="473">
        <f>SUM(N25+N26+N27+N36)</f>
        <v>0</v>
      </c>
      <c r="O24" s="466"/>
      <c r="P24" s="496">
        <f>SUM(M24:O24)</f>
        <v>71397671</v>
      </c>
    </row>
    <row r="25" spans="2:16" x14ac:dyDescent="0.25">
      <c r="B25" s="474"/>
      <c r="C25" s="483" t="s">
        <v>7</v>
      </c>
      <c r="D25" s="483" t="s">
        <v>37</v>
      </c>
      <c r="E25" s="473">
        <f>SUM('3. sz melléklet'!D25)</f>
        <v>15509000</v>
      </c>
      <c r="F25" s="473"/>
      <c r="G25" s="476"/>
      <c r="H25" s="464">
        <f t="shared" si="5"/>
        <v>15509000</v>
      </c>
      <c r="I25" s="473">
        <f>SUM('3. sz melléklet'!E25)</f>
        <v>20654150</v>
      </c>
      <c r="J25" s="466"/>
      <c r="K25" s="466"/>
      <c r="L25" s="464">
        <f t="shared" si="6"/>
        <v>20654150</v>
      </c>
      <c r="M25" s="464">
        <f t="shared" si="6"/>
        <v>20654150</v>
      </c>
      <c r="N25" s="466"/>
      <c r="O25" s="466"/>
      <c r="P25" s="496">
        <f t="shared" si="7"/>
        <v>20654150</v>
      </c>
    </row>
    <row r="26" spans="2:16" x14ac:dyDescent="0.25">
      <c r="B26" s="474"/>
      <c r="C26" s="483" t="s">
        <v>9</v>
      </c>
      <c r="D26" s="483" t="s">
        <v>39</v>
      </c>
      <c r="E26" s="473">
        <f>SUM('3. sz melléklet'!D26)</f>
        <v>44636000</v>
      </c>
      <c r="F26" s="473"/>
      <c r="G26" s="476"/>
      <c r="H26" s="464">
        <f t="shared" si="5"/>
        <v>44636000</v>
      </c>
      <c r="I26" s="473">
        <f>SUM('3. sz melléklet'!E26)</f>
        <v>48631419</v>
      </c>
      <c r="J26" s="466"/>
      <c r="K26" s="466"/>
      <c r="L26" s="464">
        <f t="shared" si="6"/>
        <v>48631419</v>
      </c>
      <c r="M26" s="464">
        <f t="shared" si="6"/>
        <v>48631419</v>
      </c>
      <c r="N26" s="466"/>
      <c r="O26" s="466"/>
      <c r="P26" s="496">
        <f t="shared" si="7"/>
        <v>48631419</v>
      </c>
    </row>
    <row r="27" spans="2:16" x14ac:dyDescent="0.25">
      <c r="B27" s="474"/>
      <c r="C27" s="476" t="s">
        <v>17</v>
      </c>
      <c r="D27" s="476" t="s">
        <v>40</v>
      </c>
      <c r="E27" s="473">
        <f>SUM(E29:E32)</f>
        <v>0</v>
      </c>
      <c r="F27" s="473">
        <f>SUM(F29:F32)</f>
        <v>25200000</v>
      </c>
      <c r="G27" s="476">
        <f>SUM(G29:G32)</f>
        <v>0</v>
      </c>
      <c r="H27" s="464">
        <f t="shared" si="5"/>
        <v>25200000</v>
      </c>
      <c r="I27" s="466"/>
      <c r="J27" s="484">
        <f>SUM(J28:J32)</f>
        <v>0</v>
      </c>
      <c r="K27" s="466"/>
      <c r="L27" s="464">
        <f t="shared" si="6"/>
        <v>0</v>
      </c>
      <c r="M27" s="475">
        <f>SUM('3. sz melléklet'!F27)</f>
        <v>0</v>
      </c>
      <c r="N27" s="484">
        <f>SUM(N28:N32)</f>
        <v>0</v>
      </c>
      <c r="O27" s="466"/>
      <c r="P27" s="496">
        <f t="shared" si="7"/>
        <v>0</v>
      </c>
    </row>
    <row r="28" spans="2:16" x14ac:dyDescent="0.25">
      <c r="B28" s="479"/>
      <c r="C28" s="478"/>
      <c r="D28" s="478" t="s">
        <v>102</v>
      </c>
      <c r="E28" s="475">
        <f>SUM('3. sz melléklet'!D28)</f>
        <v>0</v>
      </c>
      <c r="F28" s="475"/>
      <c r="G28" s="478"/>
      <c r="H28" s="464">
        <f t="shared" si="5"/>
        <v>0</v>
      </c>
      <c r="I28" s="466"/>
      <c r="J28" s="466"/>
      <c r="K28" s="466"/>
      <c r="L28" s="464">
        <f t="shared" si="6"/>
        <v>0</v>
      </c>
      <c r="M28" s="475">
        <f>SUM('3. sz melléklet'!F28)</f>
        <v>0</v>
      </c>
      <c r="N28" s="466"/>
      <c r="O28" s="466"/>
      <c r="P28" s="496">
        <f t="shared" si="7"/>
        <v>0</v>
      </c>
    </row>
    <row r="29" spans="2:16" x14ac:dyDescent="0.25">
      <c r="B29" s="479"/>
      <c r="C29" s="478"/>
      <c r="D29" s="478" t="s">
        <v>103</v>
      </c>
      <c r="E29" s="475"/>
      <c r="F29" s="475">
        <f>SUM('3. sz melléklet'!D29)</f>
        <v>25200000</v>
      </c>
      <c r="G29" s="478"/>
      <c r="H29" s="464">
        <f t="shared" si="5"/>
        <v>25200000</v>
      </c>
      <c r="I29" s="466"/>
      <c r="J29" s="475">
        <f>SUM('3. sz melléklet'!E29)</f>
        <v>0</v>
      </c>
      <c r="K29" s="466"/>
      <c r="L29" s="464">
        <f t="shared" si="6"/>
        <v>0</v>
      </c>
      <c r="M29" s="475">
        <f>SUM('3. sz melléklet'!F29)</f>
        <v>0</v>
      </c>
      <c r="N29" s="475">
        <f>SUM('3. sz melléklet'!F29)</f>
        <v>0</v>
      </c>
      <c r="O29" s="466"/>
      <c r="P29" s="496">
        <f t="shared" si="7"/>
        <v>0</v>
      </c>
    </row>
    <row r="30" spans="2:16" x14ac:dyDescent="0.25">
      <c r="B30" s="479"/>
      <c r="C30" s="478"/>
      <c r="D30" s="478" t="s">
        <v>104</v>
      </c>
      <c r="E30" s="475"/>
      <c r="F30" s="475"/>
      <c r="G30" s="478"/>
      <c r="H30" s="464">
        <f t="shared" si="5"/>
        <v>0</v>
      </c>
      <c r="I30" s="466"/>
      <c r="J30" s="466"/>
      <c r="K30" s="466"/>
      <c r="L30" s="464">
        <f t="shared" si="6"/>
        <v>0</v>
      </c>
      <c r="M30" s="475">
        <f>SUM('3. sz melléklet'!F30)</f>
        <v>0</v>
      </c>
      <c r="N30" s="466"/>
      <c r="O30" s="466"/>
      <c r="P30" s="496">
        <f t="shared" si="7"/>
        <v>0</v>
      </c>
    </row>
    <row r="31" spans="2:16" x14ac:dyDescent="0.25">
      <c r="B31" s="479"/>
      <c r="C31" s="478"/>
      <c r="D31" s="478" t="s">
        <v>105</v>
      </c>
      <c r="E31" s="475"/>
      <c r="F31" s="475"/>
      <c r="G31" s="478"/>
      <c r="H31" s="464">
        <f t="shared" si="5"/>
        <v>0</v>
      </c>
      <c r="I31" s="466"/>
      <c r="J31" s="466"/>
      <c r="K31" s="466"/>
      <c r="L31" s="464">
        <f t="shared" si="6"/>
        <v>0</v>
      </c>
      <c r="M31" s="475">
        <f>SUM('3. sz melléklet'!F31)</f>
        <v>0</v>
      </c>
      <c r="N31" s="466"/>
      <c r="O31" s="466"/>
      <c r="P31" s="496">
        <f t="shared" si="7"/>
        <v>0</v>
      </c>
    </row>
    <row r="32" spans="2:16" ht="15.75" thickBot="1" x14ac:dyDescent="0.3">
      <c r="B32" s="485"/>
      <c r="C32" s="486"/>
      <c r="D32" s="486" t="s">
        <v>106</v>
      </c>
      <c r="E32" s="487"/>
      <c r="F32" s="487"/>
      <c r="G32" s="486"/>
      <c r="H32" s="465">
        <f t="shared" si="5"/>
        <v>0</v>
      </c>
      <c r="I32" s="488"/>
      <c r="J32" s="488"/>
      <c r="K32" s="488"/>
      <c r="L32" s="465">
        <f t="shared" si="6"/>
        <v>0</v>
      </c>
      <c r="M32" s="487">
        <f>SUM('3. sz melléklet'!F32)</f>
        <v>0</v>
      </c>
      <c r="N32" s="488"/>
      <c r="O32" s="488"/>
      <c r="P32" s="397">
        <f t="shared" si="7"/>
        <v>0</v>
      </c>
    </row>
    <row r="33" spans="2:16" x14ac:dyDescent="0.25">
      <c r="B33" s="13"/>
      <c r="C33" s="13"/>
      <c r="D33" s="13"/>
      <c r="E33" s="13"/>
      <c r="F33" s="13"/>
      <c r="G33" s="13"/>
      <c r="H33" s="18"/>
    </row>
    <row r="34" spans="2:16" x14ac:dyDescent="0.25">
      <c r="B34" s="13"/>
      <c r="C34" s="13"/>
      <c r="D34" s="13"/>
      <c r="E34" s="13"/>
      <c r="F34" s="13"/>
      <c r="G34" s="13"/>
      <c r="H34" s="18"/>
    </row>
    <row r="35" spans="2:16" ht="15" customHeight="1" thickBot="1" x14ac:dyDescent="0.3">
      <c r="B35" s="789" t="s">
        <v>240</v>
      </c>
      <c r="C35" s="789"/>
      <c r="D35" s="789"/>
      <c r="E35" s="789"/>
      <c r="F35" s="789"/>
      <c r="G35" s="789"/>
      <c r="H35" s="789"/>
      <c r="I35" s="789"/>
      <c r="J35" s="789"/>
      <c r="K35" s="789"/>
      <c r="L35" s="789"/>
      <c r="M35" s="789"/>
      <c r="N35" s="789"/>
      <c r="O35" s="789"/>
      <c r="P35" s="789"/>
    </row>
    <row r="36" spans="2:16" x14ac:dyDescent="0.25">
      <c r="B36" s="535"/>
      <c r="C36" s="790" t="s">
        <v>228</v>
      </c>
      <c r="D36" s="790"/>
      <c r="E36" s="536">
        <f>SUM(E37:E37)</f>
        <v>1448000</v>
      </c>
      <c r="F36" s="536">
        <f>SUM(F37:F37)</f>
        <v>0</v>
      </c>
      <c r="G36" s="536">
        <f>SUM(G37:G37)</f>
        <v>0</v>
      </c>
      <c r="H36" s="490">
        <f t="shared" si="5"/>
        <v>1448000</v>
      </c>
      <c r="I36" s="537">
        <f>SUM(I37)</f>
        <v>2112102</v>
      </c>
      <c r="J36" s="538"/>
      <c r="K36" s="538"/>
      <c r="L36" s="490">
        <f t="shared" ref="L36:M45" si="8">SUM(I36:K36)</f>
        <v>2112102</v>
      </c>
      <c r="M36" s="537">
        <f>SUM(M37)</f>
        <v>2112102</v>
      </c>
      <c r="N36" s="538"/>
      <c r="O36" s="538"/>
      <c r="P36" s="539">
        <f t="shared" ref="P36:P43" si="9">SUM(M36:O36)</f>
        <v>2112102</v>
      </c>
    </row>
    <row r="37" spans="2:16" x14ac:dyDescent="0.25">
      <c r="B37" s="479"/>
      <c r="C37" s="478"/>
      <c r="D37" s="478" t="s">
        <v>255</v>
      </c>
      <c r="E37" s="475">
        <f>SUM('6. sz melléklet'!D60)</f>
        <v>1448000</v>
      </c>
      <c r="F37" s="475"/>
      <c r="G37" s="475"/>
      <c r="H37" s="464">
        <f t="shared" si="5"/>
        <v>1448000</v>
      </c>
      <c r="I37" s="475">
        <f>SUM('6. sz melléklet'!E60)</f>
        <v>2112102</v>
      </c>
      <c r="J37" s="466"/>
      <c r="K37" s="466"/>
      <c r="L37" s="464">
        <f t="shared" si="8"/>
        <v>2112102</v>
      </c>
      <c r="M37" s="475">
        <f>SUM('6. sz melléklet'!F60)</f>
        <v>2112102</v>
      </c>
      <c r="N37" s="466"/>
      <c r="O37" s="466"/>
      <c r="P37" s="496">
        <f t="shared" si="9"/>
        <v>2112102</v>
      </c>
    </row>
    <row r="38" spans="2:16" x14ac:dyDescent="0.25">
      <c r="B38" s="689" t="s">
        <v>41</v>
      </c>
      <c r="C38" s="690"/>
      <c r="D38" s="690"/>
      <c r="E38" s="473">
        <f>SUM(E24+E9)</f>
        <v>245422155</v>
      </c>
      <c r="F38" s="473">
        <f>SUM(F24+F9)</f>
        <v>27244000</v>
      </c>
      <c r="G38" s="473">
        <f>SUM(G24+G9)</f>
        <v>0</v>
      </c>
      <c r="H38" s="464">
        <f t="shared" si="5"/>
        <v>272666155</v>
      </c>
      <c r="I38" s="473">
        <f>SUM(I24+I9)</f>
        <v>265397475</v>
      </c>
      <c r="J38" s="473">
        <f>SUM(J24+J9)</f>
        <v>1228520</v>
      </c>
      <c r="K38" s="466"/>
      <c r="L38" s="464">
        <f t="shared" si="8"/>
        <v>266625995</v>
      </c>
      <c r="M38" s="473">
        <f>SUM(M24+M9)</f>
        <v>204526527</v>
      </c>
      <c r="N38" s="473">
        <f t="shared" ref="N38:O38" si="10">SUM(N24+N9)</f>
        <v>1228520</v>
      </c>
      <c r="O38" s="473">
        <f t="shared" si="10"/>
        <v>0</v>
      </c>
      <c r="P38" s="496">
        <f>SUM(M38:O38)</f>
        <v>205755047</v>
      </c>
    </row>
    <row r="39" spans="2:16" x14ac:dyDescent="0.25">
      <c r="B39" s="477" t="s">
        <v>87</v>
      </c>
      <c r="C39" s="690" t="s">
        <v>107</v>
      </c>
      <c r="D39" s="690"/>
      <c r="E39" s="473">
        <f>SUM(E40:E43)</f>
        <v>61372845</v>
      </c>
      <c r="F39" s="473">
        <f>SUM(F41:F43)</f>
        <v>0</v>
      </c>
      <c r="G39" s="473">
        <f>SUM(G41:G43)</f>
        <v>0</v>
      </c>
      <c r="H39" s="464">
        <f t="shared" si="5"/>
        <v>61372845</v>
      </c>
      <c r="I39" s="482">
        <f>SUM(I40:I43)</f>
        <v>55229118</v>
      </c>
      <c r="J39" s="466"/>
      <c r="K39" s="466"/>
      <c r="L39" s="464">
        <f t="shared" si="8"/>
        <v>55229118</v>
      </c>
      <c r="M39" s="464">
        <f t="shared" si="8"/>
        <v>55229118</v>
      </c>
      <c r="N39" s="473">
        <f t="shared" ref="N39:N43" si="11">SUM(N25+N10)</f>
        <v>0</v>
      </c>
      <c r="O39" s="466"/>
      <c r="P39" s="496">
        <f t="shared" si="9"/>
        <v>55229118</v>
      </c>
    </row>
    <row r="40" spans="2:16" x14ac:dyDescent="0.25">
      <c r="B40" s="477"/>
      <c r="C40" s="529" t="s">
        <v>7</v>
      </c>
      <c r="D40" s="529" t="s">
        <v>43</v>
      </c>
      <c r="E40" s="475">
        <f>SUM('3. sz melléklet'!D35)</f>
        <v>57695000</v>
      </c>
      <c r="F40" s="475"/>
      <c r="G40" s="475"/>
      <c r="H40" s="464">
        <f t="shared" si="5"/>
        <v>57695000</v>
      </c>
      <c r="I40" s="475">
        <f>SUM('3. sz melléklet'!E35)</f>
        <v>51551273</v>
      </c>
      <c r="J40" s="466"/>
      <c r="K40" s="466"/>
      <c r="L40" s="464">
        <f t="shared" si="8"/>
        <v>51551273</v>
      </c>
      <c r="M40" s="464">
        <f t="shared" si="8"/>
        <v>51551273</v>
      </c>
      <c r="N40" s="473">
        <f t="shared" si="11"/>
        <v>0</v>
      </c>
      <c r="O40" s="466"/>
      <c r="P40" s="496">
        <f t="shared" si="9"/>
        <v>51551273</v>
      </c>
    </row>
    <row r="41" spans="2:16" x14ac:dyDescent="0.25">
      <c r="B41" s="477"/>
      <c r="C41" s="529" t="s">
        <v>9</v>
      </c>
      <c r="D41" s="529" t="s">
        <v>44</v>
      </c>
      <c r="E41" s="475"/>
      <c r="F41" s="475"/>
      <c r="G41" s="475"/>
      <c r="H41" s="464">
        <f t="shared" si="5"/>
        <v>0</v>
      </c>
      <c r="I41" s="540"/>
      <c r="J41" s="466"/>
      <c r="K41" s="466"/>
      <c r="L41" s="464">
        <f t="shared" si="8"/>
        <v>0</v>
      </c>
      <c r="M41" s="540"/>
      <c r="N41" s="473">
        <f t="shared" si="11"/>
        <v>0</v>
      </c>
      <c r="O41" s="466"/>
      <c r="P41" s="496">
        <f t="shared" si="9"/>
        <v>0</v>
      </c>
    </row>
    <row r="42" spans="2:16" x14ac:dyDescent="0.25">
      <c r="B42" s="477"/>
      <c r="C42" s="529" t="s">
        <v>17</v>
      </c>
      <c r="D42" s="529" t="s">
        <v>108</v>
      </c>
      <c r="E42" s="475"/>
      <c r="F42" s="475"/>
      <c r="G42" s="475"/>
      <c r="H42" s="464">
        <f t="shared" si="5"/>
        <v>0</v>
      </c>
      <c r="I42" s="466"/>
      <c r="J42" s="466"/>
      <c r="K42" s="466"/>
      <c r="L42" s="464">
        <f t="shared" si="8"/>
        <v>0</v>
      </c>
      <c r="M42" s="466"/>
      <c r="N42" s="473">
        <f t="shared" si="11"/>
        <v>0</v>
      </c>
      <c r="O42" s="466"/>
      <c r="P42" s="496">
        <f t="shared" si="9"/>
        <v>0</v>
      </c>
    </row>
    <row r="43" spans="2:16" x14ac:dyDescent="0.25">
      <c r="B43" s="477"/>
      <c r="C43" s="529" t="s">
        <v>12</v>
      </c>
      <c r="D43" s="529" t="s">
        <v>46</v>
      </c>
      <c r="E43" s="475">
        <f>SUM('3. sz melléklet'!D38)</f>
        <v>3677845</v>
      </c>
      <c r="F43" s="475"/>
      <c r="G43" s="475"/>
      <c r="H43" s="464">
        <f t="shared" si="5"/>
        <v>3677845</v>
      </c>
      <c r="I43" s="475">
        <f>SUM('3. sz melléklet'!E38)</f>
        <v>3677845</v>
      </c>
      <c r="J43" s="466"/>
      <c r="K43" s="466"/>
      <c r="L43" s="464">
        <f t="shared" si="8"/>
        <v>3677845</v>
      </c>
      <c r="M43" s="464">
        <f t="shared" si="8"/>
        <v>3677845</v>
      </c>
      <c r="N43" s="473">
        <f t="shared" si="11"/>
        <v>0</v>
      </c>
      <c r="O43" s="466"/>
      <c r="P43" s="496">
        <f t="shared" si="9"/>
        <v>3677845</v>
      </c>
    </row>
    <row r="44" spans="2:16" x14ac:dyDescent="0.25">
      <c r="B44" s="689" t="s">
        <v>109</v>
      </c>
      <c r="C44" s="690"/>
      <c r="D44" s="690"/>
      <c r="E44" s="473">
        <f>SUM(E38+E39)</f>
        <v>306795000</v>
      </c>
      <c r="F44" s="473">
        <f>SUM(F38+F39)</f>
        <v>27244000</v>
      </c>
      <c r="G44" s="473">
        <f>SUM(G38+G39)</f>
        <v>0</v>
      </c>
      <c r="H44" s="464">
        <f t="shared" si="5"/>
        <v>334039000</v>
      </c>
      <c r="I44" s="473">
        <f>SUM(I38+I39)</f>
        <v>320626593</v>
      </c>
      <c r="J44" s="473">
        <f>SUM(J38+J39)</f>
        <v>1228520</v>
      </c>
      <c r="K44" s="466"/>
      <c r="L44" s="464">
        <f t="shared" si="8"/>
        <v>321855113</v>
      </c>
      <c r="M44" s="473">
        <f>SUM(M38+M39)</f>
        <v>259755645</v>
      </c>
      <c r="N44" s="473">
        <f t="shared" ref="N44:P44" si="12">SUM(N38+N39)</f>
        <v>1228520</v>
      </c>
      <c r="O44" s="473">
        <f t="shared" si="12"/>
        <v>0</v>
      </c>
      <c r="P44" s="496">
        <f t="shared" si="12"/>
        <v>260984165</v>
      </c>
    </row>
    <row r="45" spans="2:16" ht="15.75" thickBot="1" x14ac:dyDescent="0.3">
      <c r="B45" s="691" t="s">
        <v>110</v>
      </c>
      <c r="C45" s="692"/>
      <c r="D45" s="692"/>
      <c r="E45" s="503">
        <f>SUM(E44-E40)</f>
        <v>249100000</v>
      </c>
      <c r="F45" s="503">
        <f>SUM(F44-F40)</f>
        <v>27244000</v>
      </c>
      <c r="G45" s="503">
        <f>SUM(G44-G40)</f>
        <v>0</v>
      </c>
      <c r="H45" s="465">
        <f t="shared" si="5"/>
        <v>276344000</v>
      </c>
      <c r="I45" s="503">
        <f>SUM(I44-I40)</f>
        <v>269075320</v>
      </c>
      <c r="J45" s="503">
        <f>SUM(J44-J40)</f>
        <v>1228520</v>
      </c>
      <c r="K45" s="488"/>
      <c r="L45" s="465">
        <f t="shared" si="8"/>
        <v>270303840</v>
      </c>
      <c r="M45" s="503">
        <f>SUM(M44-M40)</f>
        <v>208204372</v>
      </c>
      <c r="N45" s="503">
        <f t="shared" ref="N45:P45" si="13">SUM(N44-N40)</f>
        <v>1228520</v>
      </c>
      <c r="O45" s="503">
        <f t="shared" si="13"/>
        <v>0</v>
      </c>
      <c r="P45" s="397">
        <f t="shared" si="13"/>
        <v>209432892</v>
      </c>
    </row>
    <row r="46" spans="2:16" x14ac:dyDescent="0.25">
      <c r="B46" s="109"/>
      <c r="C46" s="109"/>
      <c r="D46" s="109"/>
      <c r="E46" s="18"/>
      <c r="F46" s="18"/>
      <c r="G46" s="18"/>
      <c r="H46" s="18"/>
    </row>
    <row r="49" spans="2:16" ht="15" customHeight="1" thickBot="1" x14ac:dyDescent="0.3">
      <c r="B49" s="801" t="s">
        <v>662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</row>
    <row r="50" spans="2:16" ht="14.45" customHeight="1" x14ac:dyDescent="0.25">
      <c r="B50" s="786" t="s">
        <v>135</v>
      </c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8"/>
    </row>
    <row r="51" spans="2:16" ht="27" customHeight="1" x14ac:dyDescent="0.25">
      <c r="B51" s="793" t="s">
        <v>2</v>
      </c>
      <c r="C51" s="794"/>
      <c r="D51" s="794"/>
      <c r="E51" s="527" t="s">
        <v>224</v>
      </c>
      <c r="F51" s="527" t="s">
        <v>225</v>
      </c>
      <c r="G51" s="527" t="s">
        <v>226</v>
      </c>
      <c r="H51" s="527" t="s">
        <v>5</v>
      </c>
      <c r="I51" s="489" t="s">
        <v>224</v>
      </c>
      <c r="J51" s="462" t="s">
        <v>225</v>
      </c>
      <c r="K51" s="462" t="s">
        <v>226</v>
      </c>
      <c r="L51" s="492" t="s">
        <v>5</v>
      </c>
      <c r="M51" s="489" t="s">
        <v>224</v>
      </c>
      <c r="N51" s="462" t="s">
        <v>225</v>
      </c>
      <c r="O51" s="462" t="s">
        <v>226</v>
      </c>
      <c r="P51" s="467" t="s">
        <v>5</v>
      </c>
    </row>
    <row r="52" spans="2:16" ht="14.45" customHeight="1" x14ac:dyDescent="0.25">
      <c r="B52" s="793"/>
      <c r="C52" s="794"/>
      <c r="D52" s="794"/>
      <c r="E52" s="782" t="s">
        <v>234</v>
      </c>
      <c r="F52" s="782" t="s">
        <v>234</v>
      </c>
      <c r="G52" s="782" t="s">
        <v>234</v>
      </c>
      <c r="H52" s="782" t="s">
        <v>234</v>
      </c>
      <c r="I52" s="791" t="s">
        <v>373</v>
      </c>
      <c r="J52" s="782" t="s">
        <v>373</v>
      </c>
      <c r="K52" s="782" t="s">
        <v>373</v>
      </c>
      <c r="L52" s="792" t="s">
        <v>373</v>
      </c>
      <c r="M52" s="783" t="s">
        <v>393</v>
      </c>
      <c r="N52" s="784" t="s">
        <v>393</v>
      </c>
      <c r="O52" s="784" t="s">
        <v>393</v>
      </c>
      <c r="P52" s="785" t="s">
        <v>393</v>
      </c>
    </row>
    <row r="53" spans="2:16" ht="24.6" customHeight="1" x14ac:dyDescent="0.25">
      <c r="B53" s="793"/>
      <c r="C53" s="794"/>
      <c r="D53" s="794"/>
      <c r="E53" s="782"/>
      <c r="F53" s="782"/>
      <c r="G53" s="782"/>
      <c r="H53" s="782"/>
      <c r="I53" s="791"/>
      <c r="J53" s="782"/>
      <c r="K53" s="782"/>
      <c r="L53" s="792"/>
      <c r="M53" s="783"/>
      <c r="N53" s="784"/>
      <c r="O53" s="784"/>
      <c r="P53" s="785"/>
    </row>
    <row r="54" spans="2:16" x14ac:dyDescent="0.25">
      <c r="B54" s="468" t="s">
        <v>229</v>
      </c>
      <c r="C54" s="469"/>
      <c r="D54" s="469"/>
      <c r="E54" s="470">
        <f>SUM(E55:E58)</f>
        <v>125564000</v>
      </c>
      <c r="F54" s="528">
        <f>SUM(F55:F58)</f>
        <v>0</v>
      </c>
      <c r="G54" s="470">
        <f>SUM(G55:G58)</f>
        <v>42400000</v>
      </c>
      <c r="H54" s="470">
        <f>SUM(E54:G54)</f>
        <v>167964000</v>
      </c>
      <c r="I54" s="470">
        <f>SUM(I55:I58)</f>
        <v>125039291</v>
      </c>
      <c r="J54" s="470">
        <f>SUM(J55:J58)</f>
        <v>0</v>
      </c>
      <c r="K54" s="470">
        <f>SUM(K55:K58)</f>
        <v>0</v>
      </c>
      <c r="L54" s="463">
        <f>SUM(I54:K54)</f>
        <v>125039291</v>
      </c>
      <c r="M54" s="470">
        <f>SUM(M55:M58)</f>
        <v>125074207</v>
      </c>
      <c r="N54" s="470">
        <f>SUM(N55:N58)</f>
        <v>0</v>
      </c>
      <c r="O54" s="470">
        <f>SUM(O55:O58)</f>
        <v>0</v>
      </c>
      <c r="P54" s="494">
        <f>SUM(M54:O54)</f>
        <v>125074207</v>
      </c>
    </row>
    <row r="55" spans="2:16" x14ac:dyDescent="0.25">
      <c r="B55" s="479" t="s">
        <v>7</v>
      </c>
      <c r="C55" s="795" t="s">
        <v>8</v>
      </c>
      <c r="D55" s="795"/>
      <c r="E55" s="475">
        <f>SUM('2. sz melléklet'!D10)</f>
        <v>104355106</v>
      </c>
      <c r="F55" s="475"/>
      <c r="G55" s="475"/>
      <c r="H55" s="470">
        <f t="shared" ref="H55:H72" si="14">SUM(E55:G55)</f>
        <v>104355106</v>
      </c>
      <c r="I55" s="475">
        <f>SUM('2. sz melléklet'!E10)</f>
        <v>108122316</v>
      </c>
      <c r="J55" s="475"/>
      <c r="K55" s="475"/>
      <c r="L55" s="463">
        <f t="shared" ref="L55:L72" si="15">SUM(I55:K55)</f>
        <v>108122316</v>
      </c>
      <c r="M55" s="475">
        <f>SUM('2. sz melléklet'!F10)</f>
        <v>108122316</v>
      </c>
      <c r="N55" s="475"/>
      <c r="O55" s="475"/>
      <c r="P55" s="494">
        <f t="shared" ref="P55:P72" si="16">SUM(M55:O55)</f>
        <v>108122316</v>
      </c>
    </row>
    <row r="56" spans="2:16" x14ac:dyDescent="0.25">
      <c r="B56" s="479" t="s">
        <v>9</v>
      </c>
      <c r="C56" s="796" t="s">
        <v>10</v>
      </c>
      <c r="D56" s="796"/>
      <c r="E56" s="475">
        <f>SUM('2. sz melléklet'!D19-'2. sz melléklet'!D25)</f>
        <v>4540000</v>
      </c>
      <c r="F56" s="475"/>
      <c r="G56" s="475">
        <f>SUM('2. sz melléklet'!D25)</f>
        <v>42400000</v>
      </c>
      <c r="H56" s="470">
        <f t="shared" si="14"/>
        <v>46940000</v>
      </c>
      <c r="I56" s="475">
        <f>SUM('2. sz melléklet'!E19-'2. sz melléklet'!E25)</f>
        <v>3988883</v>
      </c>
      <c r="J56" s="475"/>
      <c r="K56" s="475">
        <f>SUM('2. sz melléklet'!E25)</f>
        <v>0</v>
      </c>
      <c r="L56" s="463">
        <f t="shared" si="15"/>
        <v>3988883</v>
      </c>
      <c r="M56" s="475">
        <f>SUM('2. sz melléklet'!F19-'2. sz melléklet'!F25)</f>
        <v>4023799</v>
      </c>
      <c r="N56" s="475"/>
      <c r="O56" s="475">
        <f>SUM('2. sz melléklet'!I25)</f>
        <v>0</v>
      </c>
      <c r="P56" s="494">
        <f t="shared" si="16"/>
        <v>4023799</v>
      </c>
    </row>
    <row r="57" spans="2:16" x14ac:dyDescent="0.25">
      <c r="B57" s="479" t="s">
        <v>17</v>
      </c>
      <c r="C57" s="797" t="s">
        <v>70</v>
      </c>
      <c r="D57" s="797"/>
      <c r="E57" s="475">
        <f>('2. sz melléklet'!D27+'6. sz melléklet'!D10)</f>
        <v>16668894</v>
      </c>
      <c r="F57" s="475"/>
      <c r="G57" s="475"/>
      <c r="H57" s="470">
        <f t="shared" si="14"/>
        <v>16668894</v>
      </c>
      <c r="I57" s="475">
        <f>('2. sz melléklet'!E27+'6. sz melléklet'!E10)</f>
        <v>12928092</v>
      </c>
      <c r="J57" s="475"/>
      <c r="K57" s="475"/>
      <c r="L57" s="463">
        <f t="shared" si="15"/>
        <v>12928092</v>
      </c>
      <c r="M57" s="475">
        <f>('2. sz melléklet'!F27+'6. sz melléklet'!F10)</f>
        <v>12928092</v>
      </c>
      <c r="N57" s="475"/>
      <c r="O57" s="475"/>
      <c r="P57" s="494">
        <f t="shared" si="16"/>
        <v>12928092</v>
      </c>
    </row>
    <row r="58" spans="2:16" x14ac:dyDescent="0.25">
      <c r="B58" s="479" t="s">
        <v>12</v>
      </c>
      <c r="C58" s="796" t="s">
        <v>13</v>
      </c>
      <c r="D58" s="796"/>
      <c r="E58" s="475"/>
      <c r="F58" s="475">
        <f>SUM('2. sz melléklet'!D36)</f>
        <v>0</v>
      </c>
      <c r="G58" s="475"/>
      <c r="H58" s="470">
        <f t="shared" si="14"/>
        <v>0</v>
      </c>
      <c r="I58" s="475"/>
      <c r="J58" s="475">
        <f>SUM('2. sz melléklet'!H36)</f>
        <v>0</v>
      </c>
      <c r="K58" s="475"/>
      <c r="L58" s="463">
        <f t="shared" si="15"/>
        <v>0</v>
      </c>
      <c r="M58" s="475"/>
      <c r="N58" s="475">
        <f>SUM('2. sz melléklet'!L36)</f>
        <v>0</v>
      </c>
      <c r="O58" s="475"/>
      <c r="P58" s="494">
        <f t="shared" si="16"/>
        <v>0</v>
      </c>
    </row>
    <row r="59" spans="2:16" x14ac:dyDescent="0.25">
      <c r="B59" s="474" t="s">
        <v>79</v>
      </c>
      <c r="C59" s="690" t="s">
        <v>80</v>
      </c>
      <c r="D59" s="690"/>
      <c r="E59" s="473">
        <f>SUM(E60:E62)</f>
        <v>0</v>
      </c>
      <c r="F59" s="473">
        <f>SUM(F60:F62)</f>
        <v>25380000</v>
      </c>
      <c r="G59" s="473">
        <f>SUM(G60:G62)</f>
        <v>0</v>
      </c>
      <c r="H59" s="470">
        <f t="shared" si="14"/>
        <v>25380000</v>
      </c>
      <c r="I59" s="473">
        <f>SUM(I60:I62)</f>
        <v>55875483</v>
      </c>
      <c r="J59" s="473">
        <f>SUM(J60:J62)</f>
        <v>0</v>
      </c>
      <c r="K59" s="473">
        <f>SUM(K60:K62)</f>
        <v>0</v>
      </c>
      <c r="L59" s="463">
        <f t="shared" si="15"/>
        <v>55875483</v>
      </c>
      <c r="M59" s="463">
        <f>SUM(M60:M62)</f>
        <v>59648573</v>
      </c>
      <c r="N59" s="473">
        <f>SUM(N60:N62)</f>
        <v>0</v>
      </c>
      <c r="O59" s="473">
        <f>SUM(O60:O62)</f>
        <v>0</v>
      </c>
      <c r="P59" s="494">
        <f t="shared" si="16"/>
        <v>59648573</v>
      </c>
    </row>
    <row r="60" spans="2:16" x14ac:dyDescent="0.25">
      <c r="B60" s="479" t="s">
        <v>7</v>
      </c>
      <c r="C60" s="795" t="s">
        <v>81</v>
      </c>
      <c r="D60" s="795"/>
      <c r="E60" s="475">
        <f>SUM('2. sz melléklet'!D38)</f>
        <v>0</v>
      </c>
      <c r="F60" s="475"/>
      <c r="G60" s="475"/>
      <c r="H60" s="470">
        <f t="shared" si="14"/>
        <v>0</v>
      </c>
      <c r="I60" s="475">
        <f>SUM('2. sz melléklet'!H38)</f>
        <v>0</v>
      </c>
      <c r="J60" s="475"/>
      <c r="K60" s="475"/>
      <c r="L60" s="463">
        <f t="shared" si="15"/>
        <v>0</v>
      </c>
      <c r="M60" s="475">
        <f>SUM('2. sz melléklet'!L38)</f>
        <v>0</v>
      </c>
      <c r="N60" s="475"/>
      <c r="O60" s="475"/>
      <c r="P60" s="494">
        <f t="shared" si="16"/>
        <v>0</v>
      </c>
    </row>
    <row r="61" spans="2:16" x14ac:dyDescent="0.25">
      <c r="B61" s="479" t="s">
        <v>9</v>
      </c>
      <c r="C61" s="795" t="s">
        <v>16</v>
      </c>
      <c r="D61" s="795"/>
      <c r="E61" s="475">
        <f>SUM('2. sz melléklet'!D41)</f>
        <v>0</v>
      </c>
      <c r="F61" s="475"/>
      <c r="G61" s="475"/>
      <c r="H61" s="470">
        <f t="shared" si="14"/>
        <v>0</v>
      </c>
      <c r="I61" s="475">
        <f>SUM('2. sz melléklet'!H41)</f>
        <v>0</v>
      </c>
      <c r="J61" s="475"/>
      <c r="K61" s="475"/>
      <c r="L61" s="463">
        <f t="shared" si="15"/>
        <v>0</v>
      </c>
      <c r="M61" s="475">
        <f>SUM('2. sz melléklet'!L41)</f>
        <v>0</v>
      </c>
      <c r="N61" s="475"/>
      <c r="O61" s="475"/>
      <c r="P61" s="494">
        <f t="shared" si="16"/>
        <v>0</v>
      </c>
    </row>
    <row r="62" spans="2:16" x14ac:dyDescent="0.25">
      <c r="B62" s="479" t="s">
        <v>17</v>
      </c>
      <c r="C62" s="795" t="s">
        <v>218</v>
      </c>
      <c r="D62" s="795"/>
      <c r="E62" s="475"/>
      <c r="F62" s="475">
        <f>SUM('2. sz melléklet'!D44)</f>
        <v>25380000</v>
      </c>
      <c r="G62" s="475"/>
      <c r="H62" s="470">
        <f t="shared" si="14"/>
        <v>25380000</v>
      </c>
      <c r="I62" s="475">
        <f>SUM('2. sz melléklet'!E38)</f>
        <v>55875483</v>
      </c>
      <c r="J62" s="475">
        <f>SUM('2. sz melléklet'!E44)</f>
        <v>0</v>
      </c>
      <c r="K62" s="475"/>
      <c r="L62" s="463">
        <f t="shared" si="15"/>
        <v>55875483</v>
      </c>
      <c r="M62" s="475">
        <f>SUM('2. sz melléklet'!F38)</f>
        <v>59648573</v>
      </c>
      <c r="N62" s="475">
        <f>SUM('2. sz melléklet'!I44)</f>
        <v>0</v>
      </c>
      <c r="O62" s="475"/>
      <c r="P62" s="494">
        <f t="shared" si="16"/>
        <v>59648573</v>
      </c>
    </row>
    <row r="63" spans="2:16" x14ac:dyDescent="0.25">
      <c r="B63" s="689" t="s">
        <v>28</v>
      </c>
      <c r="C63" s="690"/>
      <c r="D63" s="690"/>
      <c r="E63" s="473">
        <f>SUM(E54+E59)</f>
        <v>125564000</v>
      </c>
      <c r="F63" s="473">
        <f>SUM(F54+F59)</f>
        <v>25380000</v>
      </c>
      <c r="G63" s="473">
        <f>SUM(G54+G59)</f>
        <v>42400000</v>
      </c>
      <c r="H63" s="470">
        <f t="shared" si="14"/>
        <v>193344000</v>
      </c>
      <c r="I63" s="473">
        <f>SUM(I54+I59)</f>
        <v>180914774</v>
      </c>
      <c r="J63" s="473">
        <f>SUM(J54+J59)</f>
        <v>0</v>
      </c>
      <c r="K63" s="473">
        <f>SUM(K54+K59)</f>
        <v>0</v>
      </c>
      <c r="L63" s="463">
        <f t="shared" si="15"/>
        <v>180914774</v>
      </c>
      <c r="M63" s="473">
        <f>SUM(M54+M59)</f>
        <v>184722780</v>
      </c>
      <c r="N63" s="473">
        <f>SUM(N54+N59)</f>
        <v>0</v>
      </c>
      <c r="O63" s="473">
        <f>SUM(O54+O59)</f>
        <v>0</v>
      </c>
      <c r="P63" s="494">
        <f t="shared" si="16"/>
        <v>184722780</v>
      </c>
    </row>
    <row r="64" spans="2:16" x14ac:dyDescent="0.25">
      <c r="B64" s="477" t="s">
        <v>87</v>
      </c>
      <c r="C64" s="690" t="s">
        <v>88</v>
      </c>
      <c r="D64" s="690"/>
      <c r="E64" s="473">
        <f>SUM(E65+E68+E70)</f>
        <v>140695000</v>
      </c>
      <c r="F64" s="473">
        <f>SUM(F65+F68+F70)</f>
        <v>0</v>
      </c>
      <c r="G64" s="473">
        <f>SUM(G65+G68+G70)</f>
        <v>0</v>
      </c>
      <c r="H64" s="470">
        <f t="shared" si="14"/>
        <v>140695000</v>
      </c>
      <c r="I64" s="473">
        <f>SUM(I65+I68+I70+I71)</f>
        <v>140940339</v>
      </c>
      <c r="J64" s="473">
        <f>SUM(J65+J68+J70)</f>
        <v>0</v>
      </c>
      <c r="K64" s="473">
        <f>SUM(K65+K68+K70)</f>
        <v>0</v>
      </c>
      <c r="L64" s="463">
        <f t="shared" si="15"/>
        <v>140940339</v>
      </c>
      <c r="M64" s="463">
        <f>(M65+M68+M70+M71)</f>
        <v>140940339</v>
      </c>
      <c r="N64" s="473">
        <f>SUM(N65+N68+N70)</f>
        <v>0</v>
      </c>
      <c r="O64" s="473">
        <f>SUM(O65+O68+O70)</f>
        <v>0</v>
      </c>
      <c r="P64" s="494">
        <f t="shared" si="16"/>
        <v>140940339</v>
      </c>
    </row>
    <row r="65" spans="2:16" x14ac:dyDescent="0.25">
      <c r="B65" s="477" t="s">
        <v>7</v>
      </c>
      <c r="C65" s="690" t="s">
        <v>20</v>
      </c>
      <c r="D65" s="690"/>
      <c r="E65" s="473">
        <f>SUM(E66:E67)</f>
        <v>83000000</v>
      </c>
      <c r="F65" s="473">
        <f>SUM(F66:F67)</f>
        <v>0</v>
      </c>
      <c r="G65" s="473">
        <f>SUM(G66:G67)</f>
        <v>0</v>
      </c>
      <c r="H65" s="470">
        <f t="shared" si="14"/>
        <v>83000000</v>
      </c>
      <c r="I65" s="473">
        <f>SUM(I66:I67)</f>
        <v>85051993</v>
      </c>
      <c r="J65" s="473">
        <f>SUM(J66:J67)</f>
        <v>0</v>
      </c>
      <c r="K65" s="473">
        <f>SUM(K66:K67)</f>
        <v>0</v>
      </c>
      <c r="L65" s="463">
        <f t="shared" si="15"/>
        <v>85051993</v>
      </c>
      <c r="M65" s="473">
        <f>SUM(M66:M67)</f>
        <v>85051993</v>
      </c>
      <c r="N65" s="473">
        <f>SUM(N66:N67)</f>
        <v>0</v>
      </c>
      <c r="O65" s="473">
        <f>SUM(O66:O67)</f>
        <v>0</v>
      </c>
      <c r="P65" s="494">
        <f t="shared" si="16"/>
        <v>85051993</v>
      </c>
    </row>
    <row r="66" spans="2:16" x14ac:dyDescent="0.25">
      <c r="B66" s="477"/>
      <c r="C66" s="529" t="s">
        <v>7</v>
      </c>
      <c r="D66" s="529" t="s">
        <v>89</v>
      </c>
      <c r="E66" s="475">
        <f>('2. sz melléklet'!D48+'6. sz melléklet'!D40)</f>
        <v>83000000</v>
      </c>
      <c r="F66" s="475"/>
      <c r="G66" s="475"/>
      <c r="H66" s="470">
        <f t="shared" si="14"/>
        <v>83000000</v>
      </c>
      <c r="I66" s="475">
        <f>('2. sz melléklet'!E48+'6. sz melléklet'!E40)</f>
        <v>85051993</v>
      </c>
      <c r="J66" s="475"/>
      <c r="K66" s="475"/>
      <c r="L66" s="463">
        <f t="shared" si="15"/>
        <v>85051993</v>
      </c>
      <c r="M66" s="475">
        <f>('2. sz melléklet'!F48+'6. sz melléklet'!F40)</f>
        <v>85051993</v>
      </c>
      <c r="N66" s="475"/>
      <c r="O66" s="475"/>
      <c r="P66" s="494">
        <f t="shared" si="16"/>
        <v>85051993</v>
      </c>
    </row>
    <row r="67" spans="2:16" x14ac:dyDescent="0.25">
      <c r="B67" s="477"/>
      <c r="C67" s="529" t="s">
        <v>9</v>
      </c>
      <c r="D67" s="529" t="s">
        <v>90</v>
      </c>
      <c r="E67" s="475"/>
      <c r="F67" s="475"/>
      <c r="G67" s="475"/>
      <c r="H67" s="470">
        <f t="shared" si="14"/>
        <v>0</v>
      </c>
      <c r="I67" s="475"/>
      <c r="J67" s="475"/>
      <c r="K67" s="475"/>
      <c r="L67" s="463">
        <f t="shared" si="15"/>
        <v>0</v>
      </c>
      <c r="M67" s="475"/>
      <c r="N67" s="475"/>
      <c r="O67" s="475"/>
      <c r="P67" s="494">
        <f t="shared" si="16"/>
        <v>0</v>
      </c>
    </row>
    <row r="68" spans="2:16" x14ac:dyDescent="0.25">
      <c r="B68" s="477" t="s">
        <v>9</v>
      </c>
      <c r="C68" s="690" t="s">
        <v>23</v>
      </c>
      <c r="D68" s="690"/>
      <c r="E68" s="473">
        <f>SUM(E69)</f>
        <v>0</v>
      </c>
      <c r="F68" s="473">
        <f>SUM(F69)</f>
        <v>0</v>
      </c>
      <c r="G68" s="473">
        <f>SUM(G69)</f>
        <v>0</v>
      </c>
      <c r="H68" s="470">
        <f t="shared" si="14"/>
        <v>0</v>
      </c>
      <c r="I68" s="473">
        <f>SUM(I69)</f>
        <v>0</v>
      </c>
      <c r="J68" s="473">
        <f>SUM(J69)</f>
        <v>0</v>
      </c>
      <c r="K68" s="473">
        <f>SUM(K69)</f>
        <v>0</v>
      </c>
      <c r="L68" s="463">
        <f t="shared" si="15"/>
        <v>0</v>
      </c>
      <c r="M68" s="473">
        <f>SUM(M69)</f>
        <v>0</v>
      </c>
      <c r="N68" s="473">
        <f>SUM(N69)</f>
        <v>0</v>
      </c>
      <c r="O68" s="473">
        <f>SUM(O69)</f>
        <v>0</v>
      </c>
      <c r="P68" s="494">
        <f t="shared" si="16"/>
        <v>0</v>
      </c>
    </row>
    <row r="69" spans="2:16" x14ac:dyDescent="0.25">
      <c r="B69" s="530"/>
      <c r="C69" s="529" t="s">
        <v>7</v>
      </c>
      <c r="D69" s="529" t="s">
        <v>91</v>
      </c>
      <c r="E69" s="475"/>
      <c r="F69" s="475"/>
      <c r="G69" s="475"/>
      <c r="H69" s="470">
        <f t="shared" si="14"/>
        <v>0</v>
      </c>
      <c r="I69" s="475"/>
      <c r="J69" s="475"/>
      <c r="K69" s="475"/>
      <c r="L69" s="463">
        <f t="shared" si="15"/>
        <v>0</v>
      </c>
      <c r="M69" s="475"/>
      <c r="N69" s="475"/>
      <c r="O69" s="475"/>
      <c r="P69" s="494">
        <f t="shared" si="16"/>
        <v>0</v>
      </c>
    </row>
    <row r="70" spans="2:16" x14ac:dyDescent="0.25">
      <c r="B70" s="477" t="s">
        <v>17</v>
      </c>
      <c r="C70" s="690" t="s">
        <v>25</v>
      </c>
      <c r="D70" s="690"/>
      <c r="E70" s="473">
        <f>('6. sz melléklet'!D41)</f>
        <v>57695000</v>
      </c>
      <c r="F70" s="473"/>
      <c r="G70" s="473"/>
      <c r="H70" s="470">
        <f t="shared" si="14"/>
        <v>57695000</v>
      </c>
      <c r="I70" s="473">
        <f>('6. sz melléklet'!E41)</f>
        <v>51551273</v>
      </c>
      <c r="J70" s="473"/>
      <c r="K70" s="473"/>
      <c r="L70" s="463">
        <f t="shared" si="15"/>
        <v>51551273</v>
      </c>
      <c r="M70" s="473">
        <f>('6. sz melléklet'!F41)</f>
        <v>51551273</v>
      </c>
      <c r="N70" s="473"/>
      <c r="O70" s="473"/>
      <c r="P70" s="494">
        <f t="shared" si="16"/>
        <v>51551273</v>
      </c>
    </row>
    <row r="71" spans="2:16" x14ac:dyDescent="0.25">
      <c r="B71" s="531" t="s">
        <v>12</v>
      </c>
      <c r="C71" s="798" t="s">
        <v>377</v>
      </c>
      <c r="D71" s="799"/>
      <c r="E71" s="498"/>
      <c r="F71" s="498"/>
      <c r="G71" s="498"/>
      <c r="H71" s="532"/>
      <c r="I71" s="498">
        <f>('2. sz melléklet'!E53)</f>
        <v>4337073</v>
      </c>
      <c r="J71" s="498"/>
      <c r="K71" s="498"/>
      <c r="L71" s="463">
        <f t="shared" si="15"/>
        <v>4337073</v>
      </c>
      <c r="M71" s="498">
        <f>('2. sz melléklet'!F53)</f>
        <v>4337073</v>
      </c>
      <c r="N71" s="498"/>
      <c r="O71" s="498"/>
      <c r="P71" s="494">
        <f t="shared" si="16"/>
        <v>4337073</v>
      </c>
    </row>
    <row r="72" spans="2:16" ht="15.75" thickBot="1" x14ac:dyDescent="0.3">
      <c r="B72" s="691" t="s">
        <v>26</v>
      </c>
      <c r="C72" s="692"/>
      <c r="D72" s="692"/>
      <c r="E72" s="503">
        <f>SUM(E54+E59+E64)</f>
        <v>266259000</v>
      </c>
      <c r="F72" s="503">
        <f>SUM(F54+F59+F64)</f>
        <v>25380000</v>
      </c>
      <c r="G72" s="503">
        <f>SUM(G54+G59+G64)</f>
        <v>42400000</v>
      </c>
      <c r="H72" s="533">
        <f t="shared" si="14"/>
        <v>334039000</v>
      </c>
      <c r="I72" s="503">
        <f>SUM(I54+I59+I64)</f>
        <v>321855113</v>
      </c>
      <c r="J72" s="503">
        <f>SUM(J54+J59+J64)</f>
        <v>0</v>
      </c>
      <c r="K72" s="503">
        <f>SUM(K54+K59+K64)</f>
        <v>0</v>
      </c>
      <c r="L72" s="491">
        <f t="shared" si="15"/>
        <v>321855113</v>
      </c>
      <c r="M72" s="491">
        <f>(M54+M59+M64)</f>
        <v>325663119</v>
      </c>
      <c r="N72" s="503">
        <f>SUM(N54+N59+N64)</f>
        <v>0</v>
      </c>
      <c r="O72" s="503">
        <f>SUM(O54+O59+O64)</f>
        <v>0</v>
      </c>
      <c r="P72" s="534">
        <f t="shared" si="16"/>
        <v>325663119</v>
      </c>
    </row>
  </sheetData>
  <mergeCells count="61">
    <mergeCell ref="B3:P3"/>
    <mergeCell ref="B4:P4"/>
    <mergeCell ref="B1:P1"/>
    <mergeCell ref="B2:P2"/>
    <mergeCell ref="B49:P49"/>
    <mergeCell ref="B5:P5"/>
    <mergeCell ref="B6:D8"/>
    <mergeCell ref="C12:D12"/>
    <mergeCell ref="C13:D13"/>
    <mergeCell ref="C14:D14"/>
    <mergeCell ref="C15:D15"/>
    <mergeCell ref="C11:D11"/>
    <mergeCell ref="C22:D22"/>
    <mergeCell ref="C24:D24"/>
    <mergeCell ref="E7:E8"/>
    <mergeCell ref="F7:F8"/>
    <mergeCell ref="B72:D72"/>
    <mergeCell ref="B51:D53"/>
    <mergeCell ref="C65:D65"/>
    <mergeCell ref="C68:D68"/>
    <mergeCell ref="C64:D64"/>
    <mergeCell ref="C62:D62"/>
    <mergeCell ref="B63:D63"/>
    <mergeCell ref="C55:D55"/>
    <mergeCell ref="C56:D56"/>
    <mergeCell ref="C57:D57"/>
    <mergeCell ref="C58:D58"/>
    <mergeCell ref="C59:D59"/>
    <mergeCell ref="C60:D60"/>
    <mergeCell ref="C61:D61"/>
    <mergeCell ref="C71:D71"/>
    <mergeCell ref="I52:I53"/>
    <mergeCell ref="J52:J53"/>
    <mergeCell ref="K52:K53"/>
    <mergeCell ref="L52:L53"/>
    <mergeCell ref="C70:D70"/>
    <mergeCell ref="G52:G53"/>
    <mergeCell ref="H52:H53"/>
    <mergeCell ref="E52:E53"/>
    <mergeCell ref="F52:F53"/>
    <mergeCell ref="M52:M53"/>
    <mergeCell ref="N52:N53"/>
    <mergeCell ref="O52:O53"/>
    <mergeCell ref="P52:P53"/>
    <mergeCell ref="I7:I8"/>
    <mergeCell ref="J7:J8"/>
    <mergeCell ref="K7:K8"/>
    <mergeCell ref="L7:L8"/>
    <mergeCell ref="M7:M8"/>
    <mergeCell ref="N7:N8"/>
    <mergeCell ref="O7:O8"/>
    <mergeCell ref="P7:P8"/>
    <mergeCell ref="B50:P50"/>
    <mergeCell ref="B35:P35"/>
    <mergeCell ref="B38:D38"/>
    <mergeCell ref="C36:D36"/>
    <mergeCell ref="G7:G8"/>
    <mergeCell ref="H7:H8"/>
    <mergeCell ref="C39:D39"/>
    <mergeCell ref="B44:D44"/>
    <mergeCell ref="B45:D4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48" max="16383" man="1"/>
  </rowBreaks>
  <colBreaks count="1" manualBreakCount="1">
    <brk id="12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1" sqref="B1:C1"/>
    </sheetView>
  </sheetViews>
  <sheetFormatPr defaultRowHeight="15" x14ac:dyDescent="0.25"/>
  <cols>
    <col min="1" max="1" width="12.7109375" customWidth="1"/>
    <col min="2" max="2" width="62.28515625" customWidth="1"/>
    <col min="3" max="3" width="28" customWidth="1"/>
  </cols>
  <sheetData>
    <row r="1" spans="1:7" ht="14.45" customHeight="1" x14ac:dyDescent="0.25">
      <c r="A1" s="9"/>
      <c r="B1" s="619" t="s">
        <v>681</v>
      </c>
      <c r="C1" s="619"/>
      <c r="D1" s="9"/>
      <c r="E1" s="9"/>
      <c r="F1" s="9"/>
      <c r="G1" s="9"/>
    </row>
    <row r="2" spans="1:7" x14ac:dyDescent="0.25">
      <c r="A2" s="2"/>
      <c r="B2" s="620" t="s">
        <v>1</v>
      </c>
      <c r="C2" s="620"/>
      <c r="D2" s="2"/>
      <c r="E2" s="2"/>
      <c r="F2" s="2"/>
      <c r="G2" s="2"/>
    </row>
    <row r="3" spans="1:7" ht="15.75" x14ac:dyDescent="0.25">
      <c r="A3" s="605"/>
      <c r="B3" s="606" t="s">
        <v>281</v>
      </c>
      <c r="C3" s="605"/>
    </row>
    <row r="4" spans="1:7" ht="16.5" thickBot="1" x14ac:dyDescent="0.3">
      <c r="B4" s="117"/>
      <c r="C4" s="118"/>
    </row>
    <row r="5" spans="1:7" ht="15.75" thickBot="1" x14ac:dyDescent="0.3">
      <c r="B5" s="180" t="s">
        <v>260</v>
      </c>
      <c r="C5" s="181" t="s">
        <v>282</v>
      </c>
    </row>
    <row r="6" spans="1:7" ht="15.75" thickBot="1" x14ac:dyDescent="0.3">
      <c r="B6" s="182" t="s">
        <v>7</v>
      </c>
      <c r="C6" s="183" t="s">
        <v>9</v>
      </c>
    </row>
    <row r="7" spans="1:7" x14ac:dyDescent="0.25">
      <c r="B7" s="119" t="s">
        <v>261</v>
      </c>
      <c r="C7" s="184">
        <v>6882120</v>
      </c>
    </row>
    <row r="8" spans="1:7" x14ac:dyDescent="0.25">
      <c r="B8" s="120" t="s">
        <v>262</v>
      </c>
      <c r="C8" s="185">
        <v>6112000</v>
      </c>
    </row>
    <row r="9" spans="1:7" x14ac:dyDescent="0.25">
      <c r="B9" s="120" t="s">
        <v>263</v>
      </c>
      <c r="C9" s="185">
        <v>265649</v>
      </c>
    </row>
    <row r="10" spans="1:7" x14ac:dyDescent="0.25">
      <c r="B10" s="120" t="s">
        <v>264</v>
      </c>
      <c r="C10" s="185">
        <v>5752180</v>
      </c>
    </row>
    <row r="11" spans="1:7" x14ac:dyDescent="0.25">
      <c r="B11" s="120" t="s">
        <v>265</v>
      </c>
      <c r="C11" s="185">
        <v>7000000</v>
      </c>
    </row>
    <row r="12" spans="1:7" x14ac:dyDescent="0.25">
      <c r="B12" s="120" t="s">
        <v>266</v>
      </c>
      <c r="C12" s="185">
        <v>84150</v>
      </c>
    </row>
    <row r="13" spans="1:7" x14ac:dyDescent="0.25">
      <c r="B13" s="120" t="s">
        <v>267</v>
      </c>
      <c r="C13" s="185"/>
    </row>
    <row r="14" spans="1:7" x14ac:dyDescent="0.25">
      <c r="B14" s="120" t="s">
        <v>268</v>
      </c>
      <c r="C14" s="185">
        <v>142200</v>
      </c>
    </row>
    <row r="15" spans="1:7" x14ac:dyDescent="0.25">
      <c r="B15" s="120" t="s">
        <v>269</v>
      </c>
      <c r="C15" s="185">
        <v>23606100</v>
      </c>
    </row>
    <row r="16" spans="1:7" x14ac:dyDescent="0.25">
      <c r="B16" s="120" t="s">
        <v>270</v>
      </c>
      <c r="C16" s="185">
        <v>4800000</v>
      </c>
    </row>
    <row r="17" spans="2:3" x14ac:dyDescent="0.25">
      <c r="B17" s="120" t="s">
        <v>271</v>
      </c>
      <c r="C17" s="185">
        <v>5357000</v>
      </c>
    </row>
    <row r="18" spans="2:3" x14ac:dyDescent="0.25">
      <c r="B18" s="120" t="s">
        <v>272</v>
      </c>
      <c r="C18" s="185"/>
    </row>
    <row r="19" spans="2:3" x14ac:dyDescent="0.25">
      <c r="B19" s="120" t="s">
        <v>273</v>
      </c>
      <c r="C19" s="185">
        <v>5913944</v>
      </c>
    </row>
    <row r="20" spans="2:3" x14ac:dyDescent="0.25">
      <c r="B20" s="120" t="s">
        <v>274</v>
      </c>
      <c r="C20" s="185">
        <v>980400</v>
      </c>
    </row>
    <row r="21" spans="2:3" x14ac:dyDescent="0.25">
      <c r="B21" s="120" t="s">
        <v>275</v>
      </c>
      <c r="C21" s="185">
        <v>8979000</v>
      </c>
    </row>
    <row r="22" spans="2:3" x14ac:dyDescent="0.25">
      <c r="B22" s="120" t="s">
        <v>276</v>
      </c>
      <c r="C22" s="185">
        <v>2623000</v>
      </c>
    </row>
    <row r="23" spans="2:3" x14ac:dyDescent="0.25">
      <c r="B23" s="120" t="s">
        <v>277</v>
      </c>
      <c r="C23" s="185">
        <v>10318000</v>
      </c>
    </row>
    <row r="24" spans="2:3" x14ac:dyDescent="0.25">
      <c r="B24" s="120" t="s">
        <v>278</v>
      </c>
      <c r="C24" s="185">
        <v>622741</v>
      </c>
    </row>
    <row r="25" spans="2:3" x14ac:dyDescent="0.25">
      <c r="B25" s="120" t="s">
        <v>279</v>
      </c>
      <c r="C25" s="185">
        <v>353400</v>
      </c>
    </row>
    <row r="26" spans="2:3" x14ac:dyDescent="0.25">
      <c r="B26" s="120" t="s">
        <v>280</v>
      </c>
      <c r="C26" s="185">
        <v>2154222</v>
      </c>
    </row>
    <row r="27" spans="2:3" ht="15.75" thickBot="1" x14ac:dyDescent="0.3">
      <c r="B27" s="121"/>
      <c r="C27" s="122"/>
    </row>
    <row r="28" spans="2:3" ht="15.75" thickBot="1" x14ac:dyDescent="0.3">
      <c r="B28" s="186" t="s">
        <v>215</v>
      </c>
      <c r="C28" s="123">
        <f>SUM(C7:C27)</f>
        <v>91946106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C1" sqref="C1:F1"/>
    </sheetView>
  </sheetViews>
  <sheetFormatPr defaultRowHeight="15" x14ac:dyDescent="0.25"/>
  <cols>
    <col min="2" max="2" width="8.7109375" customWidth="1"/>
    <col min="3" max="3" width="38.5703125" customWidth="1"/>
    <col min="4" max="4" width="18.85546875" customWidth="1"/>
    <col min="5" max="5" width="12.7109375" customWidth="1"/>
    <col min="6" max="6" width="13" customWidth="1"/>
  </cols>
  <sheetData>
    <row r="1" spans="2:6" x14ac:dyDescent="0.25">
      <c r="C1" s="620" t="s">
        <v>682</v>
      </c>
      <c r="D1" s="620"/>
      <c r="E1" s="620"/>
      <c r="F1" s="620"/>
    </row>
    <row r="3" spans="2:6" ht="15.75" x14ac:dyDescent="0.25">
      <c r="B3" s="812" t="s">
        <v>297</v>
      </c>
      <c r="C3" s="812"/>
      <c r="D3" s="812"/>
      <c r="E3" s="812"/>
      <c r="F3" s="812"/>
    </row>
    <row r="4" spans="2:6" ht="16.5" thickBot="1" x14ac:dyDescent="0.3">
      <c r="B4" s="813"/>
      <c r="C4" s="813"/>
      <c r="D4" s="126"/>
      <c r="E4" s="127"/>
      <c r="F4" s="128" t="s">
        <v>298</v>
      </c>
    </row>
    <row r="5" spans="2:6" ht="24.75" thickBot="1" x14ac:dyDescent="0.3">
      <c r="B5" s="129" t="s">
        <v>142</v>
      </c>
      <c r="C5" s="130" t="s">
        <v>183</v>
      </c>
      <c r="D5" s="130" t="s">
        <v>299</v>
      </c>
      <c r="E5" s="131" t="s">
        <v>300</v>
      </c>
      <c r="F5" s="132" t="s">
        <v>361</v>
      </c>
    </row>
    <row r="6" spans="2:6" ht="15.75" thickBot="1" x14ac:dyDescent="0.3">
      <c r="B6" s="133" t="s">
        <v>146</v>
      </c>
      <c r="C6" s="134" t="s">
        <v>147</v>
      </c>
      <c r="D6" s="134" t="s">
        <v>148</v>
      </c>
      <c r="E6" s="134" t="s">
        <v>149</v>
      </c>
      <c r="F6" s="135" t="s">
        <v>150</v>
      </c>
    </row>
    <row r="7" spans="2:6" ht="15.75" thickBot="1" x14ac:dyDescent="0.3">
      <c r="B7" s="136" t="s">
        <v>7</v>
      </c>
      <c r="C7" s="137" t="s">
        <v>301</v>
      </c>
      <c r="D7" s="138">
        <v>92200000</v>
      </c>
      <c r="E7" s="138">
        <v>92900000</v>
      </c>
      <c r="F7" s="187">
        <v>95250000</v>
      </c>
    </row>
    <row r="8" spans="2:6" ht="21.75" thickBot="1" x14ac:dyDescent="0.3">
      <c r="B8" s="136" t="s">
        <v>9</v>
      </c>
      <c r="C8" s="139" t="s">
        <v>8</v>
      </c>
      <c r="D8" s="138">
        <v>15000552</v>
      </c>
      <c r="E8" s="138">
        <v>15120556</v>
      </c>
      <c r="F8" s="187">
        <v>15150706</v>
      </c>
    </row>
    <row r="9" spans="2:6" ht="21.75" thickBot="1" x14ac:dyDescent="0.3">
      <c r="B9" s="136" t="s">
        <v>17</v>
      </c>
      <c r="C9" s="137" t="s">
        <v>15</v>
      </c>
      <c r="D9" s="138"/>
      <c r="E9" s="138"/>
      <c r="F9" s="140"/>
    </row>
    <row r="10" spans="2:6" ht="15.75" thickBot="1" x14ac:dyDescent="0.3">
      <c r="B10" s="136" t="s">
        <v>302</v>
      </c>
      <c r="C10" s="137" t="s">
        <v>303</v>
      </c>
      <c r="D10" s="141">
        <f>SUM(D11:D17)</f>
        <v>47749031</v>
      </c>
      <c r="E10" s="141">
        <f>SUM(E11:E17)</f>
        <v>48225077</v>
      </c>
      <c r="F10" s="142">
        <f>SUM(F11:F17)</f>
        <v>48673357</v>
      </c>
    </row>
    <row r="11" spans="2:6" x14ac:dyDescent="0.25">
      <c r="B11" s="143" t="s">
        <v>304</v>
      </c>
      <c r="C11" s="188" t="s">
        <v>305</v>
      </c>
      <c r="D11" s="189"/>
      <c r="E11" s="189">
        <f>+E12+E13+E14</f>
        <v>0</v>
      </c>
      <c r="F11" s="190">
        <f>+F12+F13+F14</f>
        <v>0</v>
      </c>
    </row>
    <row r="12" spans="2:6" x14ac:dyDescent="0.25">
      <c r="B12" s="191" t="s">
        <v>306</v>
      </c>
      <c r="C12" s="192" t="s">
        <v>307</v>
      </c>
      <c r="D12" s="193"/>
      <c r="E12" s="193"/>
      <c r="F12" s="194"/>
    </row>
    <row r="13" spans="2:6" x14ac:dyDescent="0.25">
      <c r="B13" s="191" t="s">
        <v>308</v>
      </c>
      <c r="C13" s="192" t="s">
        <v>309</v>
      </c>
      <c r="D13" s="193"/>
      <c r="E13" s="193"/>
      <c r="F13" s="194"/>
    </row>
    <row r="14" spans="2:6" x14ac:dyDescent="0.25">
      <c r="B14" s="191" t="s">
        <v>310</v>
      </c>
      <c r="C14" s="192" t="s">
        <v>311</v>
      </c>
      <c r="D14" s="193"/>
      <c r="E14" s="193"/>
      <c r="F14" s="194"/>
    </row>
    <row r="15" spans="2:6" x14ac:dyDescent="0.25">
      <c r="B15" s="191" t="s">
        <v>312</v>
      </c>
      <c r="C15" s="192" t="s">
        <v>313</v>
      </c>
      <c r="D15" s="193">
        <v>43000000</v>
      </c>
      <c r="E15" s="193">
        <v>43440000</v>
      </c>
      <c r="F15" s="194">
        <v>43850000</v>
      </c>
    </row>
    <row r="16" spans="2:6" x14ac:dyDescent="0.25">
      <c r="B16" s="191" t="s">
        <v>314</v>
      </c>
      <c r="C16" s="192" t="s">
        <v>315</v>
      </c>
      <c r="D16" s="193"/>
      <c r="E16" s="193"/>
      <c r="F16" s="194"/>
    </row>
    <row r="17" spans="2:6" ht="15.75" thickBot="1" x14ac:dyDescent="0.3">
      <c r="B17" s="195" t="s">
        <v>316</v>
      </c>
      <c r="C17" s="147" t="s">
        <v>69</v>
      </c>
      <c r="D17" s="148">
        <v>4749031</v>
      </c>
      <c r="E17" s="148">
        <v>4785077</v>
      </c>
      <c r="F17" s="176">
        <v>4823357</v>
      </c>
    </row>
    <row r="18" spans="2:6" ht="15.75" thickBot="1" x14ac:dyDescent="0.3">
      <c r="B18" s="136" t="s">
        <v>34</v>
      </c>
      <c r="C18" s="137" t="s">
        <v>317</v>
      </c>
      <c r="D18" s="138">
        <v>14776195</v>
      </c>
      <c r="E18" s="170">
        <v>15283794</v>
      </c>
      <c r="F18" s="171">
        <v>15283794</v>
      </c>
    </row>
    <row r="19" spans="2:6" ht="15.75" thickBot="1" x14ac:dyDescent="0.3">
      <c r="B19" s="136" t="s">
        <v>158</v>
      </c>
      <c r="C19" s="137" t="s">
        <v>16</v>
      </c>
      <c r="D19" s="138"/>
      <c r="E19" s="138"/>
      <c r="F19" s="140"/>
    </row>
    <row r="20" spans="2:6" ht="15.75" thickBot="1" x14ac:dyDescent="0.3">
      <c r="B20" s="136" t="s">
        <v>318</v>
      </c>
      <c r="C20" s="137" t="s">
        <v>319</v>
      </c>
      <c r="D20" s="138"/>
      <c r="E20" s="138"/>
      <c r="F20" s="140"/>
    </row>
    <row r="21" spans="2:6" ht="15.75" thickBot="1" x14ac:dyDescent="0.3">
      <c r="B21" s="136" t="s">
        <v>161</v>
      </c>
      <c r="C21" s="139" t="s">
        <v>320</v>
      </c>
      <c r="D21" s="138"/>
      <c r="E21" s="138"/>
      <c r="F21" s="140"/>
    </row>
    <row r="22" spans="2:6" ht="21.75" thickBot="1" x14ac:dyDescent="0.3">
      <c r="B22" s="136" t="s">
        <v>162</v>
      </c>
      <c r="C22" s="137" t="s">
        <v>321</v>
      </c>
      <c r="D22" s="141">
        <f>+D7+D8+D9+D10+D18+D19+D20+D21</f>
        <v>169725778</v>
      </c>
      <c r="E22" s="172">
        <f>+E7+E8+E9+E10+E18+E19+E20+E21</f>
        <v>171529427</v>
      </c>
      <c r="F22" s="174">
        <f>+F7+F8+F9+F10+F18+F19+F20+F21</f>
        <v>174357857</v>
      </c>
    </row>
    <row r="23" spans="2:6" ht="15.75" thickBot="1" x14ac:dyDescent="0.3">
      <c r="B23" s="136" t="s">
        <v>164</v>
      </c>
      <c r="C23" s="137" t="s">
        <v>322</v>
      </c>
      <c r="D23" s="149">
        <f>(D36-D22)</f>
        <v>0</v>
      </c>
      <c r="E23" s="173">
        <f>(E36-E22)</f>
        <v>0</v>
      </c>
      <c r="F23" s="175">
        <f>(F36-F22)</f>
        <v>0</v>
      </c>
    </row>
    <row r="24" spans="2:6" ht="21.75" thickBot="1" x14ac:dyDescent="0.3">
      <c r="B24" s="136" t="s">
        <v>165</v>
      </c>
      <c r="C24" s="137" t="s">
        <v>323</v>
      </c>
      <c r="D24" s="141">
        <f>+D22+D23</f>
        <v>169725778</v>
      </c>
      <c r="E24" s="141">
        <f>+E22+E23</f>
        <v>171529427</v>
      </c>
      <c r="F24" s="142">
        <f>+F22+F23</f>
        <v>174357857</v>
      </c>
    </row>
    <row r="25" spans="2:6" ht="15.75" x14ac:dyDescent="0.25">
      <c r="B25" s="812" t="s">
        <v>324</v>
      </c>
      <c r="C25" s="812"/>
      <c r="D25" s="812"/>
      <c r="E25" s="812"/>
      <c r="F25" s="812"/>
    </row>
    <row r="26" spans="2:6" ht="16.5" thickBot="1" x14ac:dyDescent="0.3">
      <c r="B26" s="814"/>
      <c r="C26" s="814"/>
      <c r="D26" s="126"/>
      <c r="E26" s="127"/>
      <c r="F26" s="128" t="str">
        <f>F4</f>
        <v>Forintban!</v>
      </c>
    </row>
    <row r="27" spans="2:6" ht="15.75" thickBot="1" x14ac:dyDescent="0.3">
      <c r="B27" s="129" t="s">
        <v>169</v>
      </c>
      <c r="C27" s="130" t="s">
        <v>325</v>
      </c>
      <c r="D27" s="130" t="s">
        <v>299</v>
      </c>
      <c r="E27" s="130" t="s">
        <v>300</v>
      </c>
      <c r="F27" s="132" t="s">
        <v>361</v>
      </c>
    </row>
    <row r="28" spans="2:6" ht="15.75" thickBot="1" x14ac:dyDescent="0.3">
      <c r="B28" s="150" t="s">
        <v>146</v>
      </c>
      <c r="C28" s="151" t="s">
        <v>147</v>
      </c>
      <c r="D28" s="151" t="s">
        <v>148</v>
      </c>
      <c r="E28" s="151" t="s">
        <v>149</v>
      </c>
      <c r="F28" s="152" t="s">
        <v>150</v>
      </c>
    </row>
    <row r="29" spans="2:6" ht="15.75" thickBot="1" x14ac:dyDescent="0.3">
      <c r="B29" s="136" t="s">
        <v>7</v>
      </c>
      <c r="C29" s="153" t="s">
        <v>326</v>
      </c>
      <c r="D29" s="138">
        <v>135048778</v>
      </c>
      <c r="E29" s="170">
        <v>135860257</v>
      </c>
      <c r="F29" s="171">
        <v>137357857</v>
      </c>
    </row>
    <row r="30" spans="2:6" ht="21.75" thickBot="1" x14ac:dyDescent="0.3">
      <c r="B30" s="154" t="s">
        <v>9</v>
      </c>
      <c r="C30" s="155" t="s">
        <v>327</v>
      </c>
      <c r="D30" s="156">
        <f>+D31+D32+D33</f>
        <v>34677000</v>
      </c>
      <c r="E30" s="156">
        <f>+E31+E32+E33</f>
        <v>35669170</v>
      </c>
      <c r="F30" s="157">
        <f>+F31+F32+F33</f>
        <v>37000000</v>
      </c>
    </row>
    <row r="31" spans="2:6" x14ac:dyDescent="0.25">
      <c r="B31" s="143" t="s">
        <v>328</v>
      </c>
      <c r="C31" s="158" t="s">
        <v>37</v>
      </c>
      <c r="D31" s="144">
        <v>28077000</v>
      </c>
      <c r="E31" s="144">
        <v>28069170</v>
      </c>
      <c r="F31" s="177">
        <v>29000000</v>
      </c>
    </row>
    <row r="32" spans="2:6" x14ac:dyDescent="0.25">
      <c r="B32" s="143" t="s">
        <v>329</v>
      </c>
      <c r="C32" s="159" t="s">
        <v>39</v>
      </c>
      <c r="D32" s="145">
        <v>6600000</v>
      </c>
      <c r="E32" s="145">
        <v>7600000</v>
      </c>
      <c r="F32" s="178">
        <v>8000000</v>
      </c>
    </row>
    <row r="33" spans="2:6" ht="15.75" thickBot="1" x14ac:dyDescent="0.3">
      <c r="B33" s="143" t="s">
        <v>330</v>
      </c>
      <c r="C33" s="160" t="s">
        <v>40</v>
      </c>
      <c r="D33" s="145"/>
      <c r="E33" s="145"/>
      <c r="F33" s="146"/>
    </row>
    <row r="34" spans="2:6" ht="15.75" thickBot="1" x14ac:dyDescent="0.3">
      <c r="B34" s="136" t="s">
        <v>17</v>
      </c>
      <c r="C34" s="161" t="s">
        <v>331</v>
      </c>
      <c r="D34" s="162">
        <f>+D29+D30</f>
        <v>169725778</v>
      </c>
      <c r="E34" s="162">
        <f>+E29+E30</f>
        <v>171529427</v>
      </c>
      <c r="F34" s="163">
        <f>+F29+F30</f>
        <v>174357857</v>
      </c>
    </row>
    <row r="35" spans="2:6" ht="15.75" thickBot="1" x14ac:dyDescent="0.3">
      <c r="B35" s="136" t="s">
        <v>12</v>
      </c>
      <c r="C35" s="161" t="s">
        <v>332</v>
      </c>
      <c r="D35" s="164"/>
      <c r="E35" s="164"/>
      <c r="F35" s="165"/>
    </row>
    <row r="36" spans="2:6" ht="15.75" thickBot="1" x14ac:dyDescent="0.3">
      <c r="B36" s="166" t="s">
        <v>34</v>
      </c>
      <c r="C36" s="167" t="s">
        <v>333</v>
      </c>
      <c r="D36" s="168">
        <f>+D34+D35</f>
        <v>169725778</v>
      </c>
      <c r="E36" s="168">
        <f>+E34+E35</f>
        <v>171529427</v>
      </c>
      <c r="F36" s="169">
        <f>+F34+F35</f>
        <v>174357857</v>
      </c>
    </row>
  </sheetData>
  <mergeCells count="5">
    <mergeCell ref="C1:F1"/>
    <mergeCell ref="B3:F3"/>
    <mergeCell ref="B4:C4"/>
    <mergeCell ref="B25:F25"/>
    <mergeCell ref="B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workbookViewId="0">
      <selection sqref="A1:F1"/>
    </sheetView>
  </sheetViews>
  <sheetFormatPr defaultColWidth="9.140625" defaultRowHeight="12.75" x14ac:dyDescent="0.2"/>
  <cols>
    <col min="1" max="1" width="2.85546875" style="1" customWidth="1"/>
    <col min="2" max="2" width="3.7109375" style="1" customWidth="1"/>
    <col min="3" max="3" width="53.7109375" style="1" customWidth="1"/>
    <col min="4" max="4" width="14.7109375" style="1" customWidth="1"/>
    <col min="5" max="5" width="15.140625" style="1" customWidth="1"/>
    <col min="6" max="6" width="13.85546875" style="1" customWidth="1"/>
    <col min="7" max="16384" width="9.140625" style="1"/>
  </cols>
  <sheetData>
    <row r="1" spans="1:8" ht="28.9" customHeight="1" x14ac:dyDescent="0.2">
      <c r="A1" s="619" t="s">
        <v>665</v>
      </c>
      <c r="B1" s="619"/>
      <c r="C1" s="619"/>
      <c r="D1" s="619"/>
      <c r="E1" s="619"/>
      <c r="F1" s="619"/>
    </row>
    <row r="2" spans="1:8" x14ac:dyDescent="0.2">
      <c r="A2" s="620" t="s">
        <v>1</v>
      </c>
      <c r="B2" s="620"/>
      <c r="C2" s="620"/>
      <c r="D2" s="620"/>
      <c r="E2" s="620"/>
      <c r="F2" s="620"/>
    </row>
    <row r="3" spans="1:8" x14ac:dyDescent="0.2">
      <c r="A3" s="621" t="s">
        <v>252</v>
      </c>
      <c r="B3" s="621"/>
      <c r="C3" s="621"/>
      <c r="D3" s="621"/>
      <c r="E3" s="621"/>
      <c r="F3" s="621"/>
    </row>
    <row r="4" spans="1:8" ht="13.5" thickBot="1" x14ac:dyDescent="0.25">
      <c r="A4" s="621" t="s">
        <v>92</v>
      </c>
      <c r="B4" s="621"/>
      <c r="C4" s="621"/>
      <c r="D4" s="621"/>
      <c r="E4" s="621"/>
      <c r="F4" s="621"/>
    </row>
    <row r="5" spans="1:8" hidden="1" x14ac:dyDescent="0.2">
      <c r="A5" s="5" t="s">
        <v>49</v>
      </c>
      <c r="B5" s="7"/>
      <c r="C5" s="6" t="s">
        <v>50</v>
      </c>
      <c r="D5" s="6" t="s">
        <v>51</v>
      </c>
      <c r="E5" s="2"/>
      <c r="F5" s="2"/>
      <c r="G5" s="2"/>
      <c r="H5" s="2"/>
    </row>
    <row r="6" spans="1:8" hidden="1" x14ac:dyDescent="0.2">
      <c r="A6" s="5"/>
      <c r="B6" s="7"/>
      <c r="C6" s="6"/>
      <c r="D6" s="6"/>
    </row>
    <row r="7" spans="1:8" ht="15" customHeight="1" x14ac:dyDescent="0.2">
      <c r="A7" s="632" t="s">
        <v>2</v>
      </c>
      <c r="B7" s="633"/>
      <c r="C7" s="634"/>
      <c r="D7" s="638" t="s">
        <v>234</v>
      </c>
      <c r="E7" s="627" t="s">
        <v>375</v>
      </c>
      <c r="F7" s="625" t="s">
        <v>394</v>
      </c>
    </row>
    <row r="8" spans="1:8" ht="23.45" customHeight="1" thickBot="1" x14ac:dyDescent="0.25">
      <c r="A8" s="635"/>
      <c r="B8" s="636"/>
      <c r="C8" s="637"/>
      <c r="D8" s="639"/>
      <c r="E8" s="628"/>
      <c r="F8" s="626"/>
    </row>
    <row r="9" spans="1:8" s="11" customFormat="1" x14ac:dyDescent="0.2">
      <c r="A9" s="200" t="s">
        <v>55</v>
      </c>
      <c r="B9" s="349"/>
      <c r="C9" s="349"/>
      <c r="D9" s="338">
        <f>SUM(D10+D19+D27+D36)</f>
        <v>165797000</v>
      </c>
      <c r="E9" s="338">
        <f>SUM(E10+E19+E27+E36)</f>
        <v>123171095</v>
      </c>
      <c r="F9" s="352">
        <f>SUM(F10+F19+F27+F36)</f>
        <v>123206011</v>
      </c>
    </row>
    <row r="10" spans="1:8" s="11" customFormat="1" ht="15" customHeight="1" x14ac:dyDescent="0.2">
      <c r="A10" s="304" t="s">
        <v>7</v>
      </c>
      <c r="B10" s="608" t="s">
        <v>56</v>
      </c>
      <c r="C10" s="608"/>
      <c r="D10" s="230">
        <f>SUM(D11:D18)</f>
        <v>104355106</v>
      </c>
      <c r="E10" s="337">
        <f>SUM(E11:E18)</f>
        <v>108122316</v>
      </c>
      <c r="F10" s="353">
        <f>SUM(F11:F18)</f>
        <v>108122316</v>
      </c>
    </row>
    <row r="11" spans="1:8" x14ac:dyDescent="0.2">
      <c r="A11" s="300"/>
      <c r="B11" s="297">
        <v>1</v>
      </c>
      <c r="C11" s="348" t="s">
        <v>58</v>
      </c>
      <c r="D11" s="246">
        <v>26238299</v>
      </c>
      <c r="E11" s="246">
        <v>26238299</v>
      </c>
      <c r="F11" s="289">
        <v>26238299</v>
      </c>
    </row>
    <row r="12" spans="1:8" x14ac:dyDescent="0.2">
      <c r="A12" s="300"/>
      <c r="B12" s="297"/>
      <c r="C12" s="348" t="s">
        <v>59</v>
      </c>
      <c r="D12" s="246">
        <v>33763100</v>
      </c>
      <c r="E12" s="246">
        <v>38444520</v>
      </c>
      <c r="F12" s="289">
        <v>38444520</v>
      </c>
    </row>
    <row r="13" spans="1:8" ht="24" x14ac:dyDescent="0.2">
      <c r="A13" s="300"/>
      <c r="B13" s="297"/>
      <c r="C13" s="354" t="s">
        <v>371</v>
      </c>
      <c r="D13" s="246">
        <v>29790485</v>
      </c>
      <c r="E13" s="246">
        <v>18673546</v>
      </c>
      <c r="F13" s="289">
        <v>18673546</v>
      </c>
    </row>
    <row r="14" spans="1:8" x14ac:dyDescent="0.2">
      <c r="A14" s="300"/>
      <c r="B14" s="297"/>
      <c r="C14" s="354" t="s">
        <v>372</v>
      </c>
      <c r="D14" s="246"/>
      <c r="E14" s="246">
        <v>8658644</v>
      </c>
      <c r="F14" s="289">
        <v>8658644</v>
      </c>
    </row>
    <row r="15" spans="1:8" x14ac:dyDescent="0.2">
      <c r="A15" s="300"/>
      <c r="B15" s="297"/>
      <c r="C15" s="348" t="s">
        <v>60</v>
      </c>
      <c r="D15" s="246">
        <v>2154222</v>
      </c>
      <c r="E15" s="246">
        <v>3159976</v>
      </c>
      <c r="F15" s="289">
        <v>3159976</v>
      </c>
    </row>
    <row r="16" spans="1:8" x14ac:dyDescent="0.2">
      <c r="A16" s="300"/>
      <c r="B16" s="297"/>
      <c r="C16" s="348" t="s">
        <v>61</v>
      </c>
      <c r="D16" s="246"/>
      <c r="E16" s="246">
        <v>1085850</v>
      </c>
      <c r="F16" s="289">
        <v>1085850</v>
      </c>
    </row>
    <row r="17" spans="1:8" x14ac:dyDescent="0.2">
      <c r="A17" s="300"/>
      <c r="B17" s="297"/>
      <c r="C17" s="348" t="s">
        <v>62</v>
      </c>
      <c r="D17" s="246"/>
      <c r="E17" s="246"/>
      <c r="F17" s="289"/>
    </row>
    <row r="18" spans="1:8" x14ac:dyDescent="0.2">
      <c r="A18" s="299"/>
      <c r="B18" s="301">
        <v>2</v>
      </c>
      <c r="C18" s="297" t="s">
        <v>57</v>
      </c>
      <c r="D18" s="246">
        <v>12409000</v>
      </c>
      <c r="E18" s="246">
        <v>11861481</v>
      </c>
      <c r="F18" s="289">
        <v>11861481</v>
      </c>
    </row>
    <row r="19" spans="1:8" s="11" customFormat="1" x14ac:dyDescent="0.2">
      <c r="A19" s="328" t="s">
        <v>9</v>
      </c>
      <c r="B19" s="608" t="s">
        <v>10</v>
      </c>
      <c r="C19" s="608"/>
      <c r="D19" s="230">
        <f>SUM(D20+D23+D26)</f>
        <v>46940000</v>
      </c>
      <c r="E19" s="230">
        <f>SUM(E20+E23+E26)</f>
        <v>3988883</v>
      </c>
      <c r="F19" s="290">
        <f>SUM(F20+F23+F26)</f>
        <v>4023799</v>
      </c>
    </row>
    <row r="20" spans="1:8" s="11" customFormat="1" x14ac:dyDescent="0.2">
      <c r="A20" s="296"/>
      <c r="B20" s="302" t="s">
        <v>7</v>
      </c>
      <c r="C20" s="302" t="s">
        <v>63</v>
      </c>
      <c r="D20" s="230">
        <f>SUM(D21:D22)</f>
        <v>4300000</v>
      </c>
      <c r="E20" s="230">
        <f>SUM(E21:E22)</f>
        <v>3864796</v>
      </c>
      <c r="F20" s="290">
        <f>SUM(F21:F22)</f>
        <v>3899375</v>
      </c>
    </row>
    <row r="21" spans="1:8" x14ac:dyDescent="0.2">
      <c r="A21" s="300"/>
      <c r="B21" s="297"/>
      <c r="C21" s="297" t="s">
        <v>64</v>
      </c>
      <c r="D21" s="246"/>
      <c r="E21" s="246"/>
      <c r="F21" s="289"/>
    </row>
    <row r="22" spans="1:8" x14ac:dyDescent="0.2">
      <c r="A22" s="300"/>
      <c r="B22" s="297"/>
      <c r="C22" s="297" t="s">
        <v>65</v>
      </c>
      <c r="D22" s="246">
        <v>4300000</v>
      </c>
      <c r="E22" s="246">
        <v>3864796</v>
      </c>
      <c r="F22" s="289">
        <v>3899375</v>
      </c>
      <c r="G22" s="13"/>
      <c r="H22" s="13"/>
    </row>
    <row r="23" spans="1:8" s="11" customFormat="1" x14ac:dyDescent="0.2">
      <c r="A23" s="296"/>
      <c r="B23" s="302" t="s">
        <v>9</v>
      </c>
      <c r="C23" s="302" t="s">
        <v>66</v>
      </c>
      <c r="D23" s="230">
        <f>SUM(D24:D25)</f>
        <v>42400000</v>
      </c>
      <c r="E23" s="230">
        <f>SUM(E24:E25)</f>
        <v>0</v>
      </c>
      <c r="F23" s="290">
        <f>SUM(F24:F25)</f>
        <v>0</v>
      </c>
    </row>
    <row r="24" spans="1:8" x14ac:dyDescent="0.2">
      <c r="A24" s="300"/>
      <c r="B24" s="297"/>
      <c r="C24" s="297" t="s">
        <v>67</v>
      </c>
      <c r="D24" s="246"/>
      <c r="E24" s="246"/>
      <c r="F24" s="289"/>
    </row>
    <row r="25" spans="1:8" x14ac:dyDescent="0.2">
      <c r="A25" s="300"/>
      <c r="B25" s="297"/>
      <c r="C25" s="297" t="s">
        <v>68</v>
      </c>
      <c r="D25" s="246">
        <v>42400000</v>
      </c>
      <c r="E25" s="246">
        <v>0</v>
      </c>
      <c r="F25" s="289">
        <v>0</v>
      </c>
    </row>
    <row r="26" spans="1:8" s="11" customFormat="1" x14ac:dyDescent="0.2">
      <c r="A26" s="296"/>
      <c r="B26" s="302" t="s">
        <v>17</v>
      </c>
      <c r="C26" s="302" t="s">
        <v>69</v>
      </c>
      <c r="D26" s="230">
        <v>240000</v>
      </c>
      <c r="E26" s="230">
        <v>124087</v>
      </c>
      <c r="F26" s="290">
        <v>124424</v>
      </c>
    </row>
    <row r="27" spans="1:8" s="11" customFormat="1" x14ac:dyDescent="0.2">
      <c r="A27" s="328" t="s">
        <v>17</v>
      </c>
      <c r="B27" s="608" t="s">
        <v>70</v>
      </c>
      <c r="C27" s="608"/>
      <c r="D27" s="230">
        <f>SUM(D28:D35)</f>
        <v>14501894</v>
      </c>
      <c r="E27" s="230">
        <f>SUM(E28:E35)</f>
        <v>11059896</v>
      </c>
      <c r="F27" s="290">
        <f>SUM(F28:F35)</f>
        <v>11059896</v>
      </c>
    </row>
    <row r="28" spans="1:8" x14ac:dyDescent="0.2">
      <c r="A28" s="328"/>
      <c r="B28" s="329"/>
      <c r="C28" s="331" t="s">
        <v>71</v>
      </c>
      <c r="D28" s="246">
        <v>300000</v>
      </c>
      <c r="E28" s="246">
        <v>64963</v>
      </c>
      <c r="F28" s="289">
        <v>64963</v>
      </c>
    </row>
    <row r="29" spans="1:8" x14ac:dyDescent="0.2">
      <c r="A29" s="328"/>
      <c r="B29" s="329"/>
      <c r="C29" s="331" t="s">
        <v>72</v>
      </c>
      <c r="D29" s="246">
        <v>5534000</v>
      </c>
      <c r="E29" s="246">
        <v>4885389</v>
      </c>
      <c r="F29" s="289">
        <v>4885389</v>
      </c>
    </row>
    <row r="30" spans="1:8" x14ac:dyDescent="0.2">
      <c r="A30" s="328"/>
      <c r="B30" s="329"/>
      <c r="C30" s="331" t="s">
        <v>73</v>
      </c>
      <c r="D30" s="246">
        <v>1300000</v>
      </c>
      <c r="E30" s="246">
        <v>794350</v>
      </c>
      <c r="F30" s="289">
        <v>794350</v>
      </c>
    </row>
    <row r="31" spans="1:8" x14ac:dyDescent="0.2">
      <c r="A31" s="328"/>
      <c r="B31" s="329"/>
      <c r="C31" s="331" t="s">
        <v>74</v>
      </c>
      <c r="D31" s="246">
        <v>36000</v>
      </c>
      <c r="E31" s="246">
        <v>23072</v>
      </c>
      <c r="F31" s="289">
        <v>23072</v>
      </c>
    </row>
    <row r="32" spans="1:8" x14ac:dyDescent="0.2">
      <c r="A32" s="328"/>
      <c r="B32" s="329"/>
      <c r="C32" s="331" t="s">
        <v>75</v>
      </c>
      <c r="D32" s="246">
        <v>5600000</v>
      </c>
      <c r="E32" s="246">
        <v>3600802</v>
      </c>
      <c r="F32" s="289">
        <v>3600802</v>
      </c>
    </row>
    <row r="33" spans="1:6" x14ac:dyDescent="0.2">
      <c r="A33" s="328"/>
      <c r="B33" s="329"/>
      <c r="C33" s="331" t="s">
        <v>76</v>
      </c>
      <c r="D33" s="246">
        <v>1719000</v>
      </c>
      <c r="E33" s="246">
        <v>1365043</v>
      </c>
      <c r="F33" s="289">
        <v>1365043</v>
      </c>
    </row>
    <row r="34" spans="1:6" x14ac:dyDescent="0.2">
      <c r="A34" s="328"/>
      <c r="B34" s="329"/>
      <c r="C34" s="331" t="s">
        <v>77</v>
      </c>
      <c r="D34" s="246"/>
      <c r="E34" s="246"/>
      <c r="F34" s="289"/>
    </row>
    <row r="35" spans="1:6" x14ac:dyDescent="0.2">
      <c r="A35" s="328"/>
      <c r="B35" s="329"/>
      <c r="C35" s="331" t="s">
        <v>78</v>
      </c>
      <c r="D35" s="246">
        <v>12894</v>
      </c>
      <c r="E35" s="246">
        <v>326277</v>
      </c>
      <c r="F35" s="289">
        <v>326277</v>
      </c>
    </row>
    <row r="36" spans="1:6" s="11" customFormat="1" x14ac:dyDescent="0.2">
      <c r="A36" s="328" t="s">
        <v>12</v>
      </c>
      <c r="B36" s="608" t="s">
        <v>13</v>
      </c>
      <c r="C36" s="608"/>
      <c r="D36" s="230"/>
      <c r="E36" s="230"/>
      <c r="F36" s="290"/>
    </row>
    <row r="37" spans="1:6" s="11" customFormat="1" ht="15" customHeight="1" x14ac:dyDescent="0.2">
      <c r="A37" s="296" t="s">
        <v>79</v>
      </c>
      <c r="B37" s="608" t="s">
        <v>80</v>
      </c>
      <c r="C37" s="608"/>
      <c r="D37" s="230">
        <f>SUM(D38+D41+D44)</f>
        <v>25380000</v>
      </c>
      <c r="E37" s="230">
        <f>SUM(E38+E41+E44)</f>
        <v>55875483</v>
      </c>
      <c r="F37" s="290">
        <f>SUM(F38+F41+F44)</f>
        <v>59648573</v>
      </c>
    </row>
    <row r="38" spans="1:6" ht="15" customHeight="1" x14ac:dyDescent="0.2">
      <c r="A38" s="300" t="s">
        <v>7</v>
      </c>
      <c r="B38" s="624" t="s">
        <v>81</v>
      </c>
      <c r="C38" s="624"/>
      <c r="D38" s="246">
        <f>SUM(D39:D40)</f>
        <v>0</v>
      </c>
      <c r="E38" s="246">
        <f>SUM(E39:E40)</f>
        <v>55875483</v>
      </c>
      <c r="F38" s="289">
        <f>SUM(F39:F40)</f>
        <v>59648573</v>
      </c>
    </row>
    <row r="39" spans="1:6" x14ac:dyDescent="0.2">
      <c r="A39" s="300"/>
      <c r="B39" s="297" t="s">
        <v>7</v>
      </c>
      <c r="C39" s="297" t="s">
        <v>82</v>
      </c>
      <c r="D39" s="246"/>
      <c r="E39" s="246">
        <v>20000000</v>
      </c>
      <c r="F39" s="289">
        <v>20000000</v>
      </c>
    </row>
    <row r="40" spans="1:6" x14ac:dyDescent="0.2">
      <c r="A40" s="300"/>
      <c r="B40" s="297" t="s">
        <v>9</v>
      </c>
      <c r="C40" s="297" t="s">
        <v>83</v>
      </c>
      <c r="D40" s="246"/>
      <c r="E40" s="246">
        <v>35875483</v>
      </c>
      <c r="F40" s="289">
        <v>39648573</v>
      </c>
    </row>
    <row r="41" spans="1:6" s="11" customFormat="1" ht="15" customHeight="1" x14ac:dyDescent="0.2">
      <c r="A41" s="296" t="s">
        <v>9</v>
      </c>
      <c r="B41" s="608" t="s">
        <v>16</v>
      </c>
      <c r="C41" s="608"/>
      <c r="D41" s="230">
        <f>SUM(D42:D43)</f>
        <v>0</v>
      </c>
      <c r="E41" s="230">
        <f>SUM(E42:E43)</f>
        <v>0</v>
      </c>
      <c r="F41" s="290">
        <f>SUM(F42:F43)</f>
        <v>0</v>
      </c>
    </row>
    <row r="42" spans="1:6" ht="15" customHeight="1" x14ac:dyDescent="0.2">
      <c r="A42" s="300"/>
      <c r="B42" s="331" t="s">
        <v>7</v>
      </c>
      <c r="C42" s="331" t="s">
        <v>84</v>
      </c>
      <c r="D42" s="246"/>
      <c r="E42" s="246"/>
      <c r="F42" s="289"/>
    </row>
    <row r="43" spans="1:6" ht="15" customHeight="1" x14ac:dyDescent="0.2">
      <c r="A43" s="300"/>
      <c r="B43" s="331" t="s">
        <v>9</v>
      </c>
      <c r="C43" s="331" t="s">
        <v>85</v>
      </c>
      <c r="D43" s="246"/>
      <c r="E43" s="246"/>
      <c r="F43" s="289"/>
    </row>
    <row r="44" spans="1:6" s="11" customFormat="1" ht="15" customHeight="1" x14ac:dyDescent="0.2">
      <c r="A44" s="296" t="s">
        <v>17</v>
      </c>
      <c r="B44" s="608" t="s">
        <v>86</v>
      </c>
      <c r="C44" s="608"/>
      <c r="D44" s="230">
        <v>25380000</v>
      </c>
      <c r="E44" s="230">
        <v>0</v>
      </c>
      <c r="F44" s="290">
        <v>0</v>
      </c>
    </row>
    <row r="45" spans="1:6" s="11" customFormat="1" ht="15" customHeight="1" x14ac:dyDescent="0.2">
      <c r="A45" s="607" t="s">
        <v>28</v>
      </c>
      <c r="B45" s="608"/>
      <c r="C45" s="608"/>
      <c r="D45" s="230">
        <f>SUM(D37+D9)</f>
        <v>191177000</v>
      </c>
      <c r="E45" s="230">
        <f>SUM(E37+E9)</f>
        <v>179046578</v>
      </c>
      <c r="F45" s="290">
        <f>SUM(F37+F9)</f>
        <v>182854584</v>
      </c>
    </row>
    <row r="46" spans="1:6" s="11" customFormat="1" ht="15" customHeight="1" x14ac:dyDescent="0.2">
      <c r="A46" s="328" t="s">
        <v>87</v>
      </c>
      <c r="B46" s="608" t="s">
        <v>88</v>
      </c>
      <c r="C46" s="608"/>
      <c r="D46" s="230">
        <f>SUM(D47+D50+D53)</f>
        <v>79000000</v>
      </c>
      <c r="E46" s="230">
        <f>SUM(E47+E50+E53)</f>
        <v>84721080</v>
      </c>
      <c r="F46" s="290">
        <f>SUM(F47+F50+F53)</f>
        <v>84721080</v>
      </c>
    </row>
    <row r="47" spans="1:6" s="11" customFormat="1" ht="15" customHeight="1" x14ac:dyDescent="0.2">
      <c r="A47" s="328" t="s">
        <v>7</v>
      </c>
      <c r="B47" s="608" t="s">
        <v>20</v>
      </c>
      <c r="C47" s="608"/>
      <c r="D47" s="230">
        <f>SUM(D48:D49)</f>
        <v>79000000</v>
      </c>
      <c r="E47" s="230">
        <f>SUM(E48:E49)</f>
        <v>80384007</v>
      </c>
      <c r="F47" s="290">
        <f>SUM(F48:F49)</f>
        <v>80384007</v>
      </c>
    </row>
    <row r="48" spans="1:6" s="11" customFormat="1" ht="15" customHeight="1" x14ac:dyDescent="0.2">
      <c r="A48" s="328"/>
      <c r="B48" s="331" t="s">
        <v>7</v>
      </c>
      <c r="C48" s="331" t="s">
        <v>89</v>
      </c>
      <c r="D48" s="246">
        <v>79000000</v>
      </c>
      <c r="E48" s="230">
        <v>80384007</v>
      </c>
      <c r="F48" s="290">
        <v>80384007</v>
      </c>
    </row>
    <row r="49" spans="1:6" s="11" customFormat="1" ht="15" customHeight="1" x14ac:dyDescent="0.2">
      <c r="A49" s="328"/>
      <c r="B49" s="331" t="s">
        <v>9</v>
      </c>
      <c r="C49" s="331" t="s">
        <v>90</v>
      </c>
      <c r="D49" s="246"/>
      <c r="E49" s="230"/>
      <c r="F49" s="290"/>
    </row>
    <row r="50" spans="1:6" s="11" customFormat="1" ht="15" customHeight="1" x14ac:dyDescent="0.2">
      <c r="A50" s="328" t="s">
        <v>9</v>
      </c>
      <c r="B50" s="608" t="s">
        <v>23</v>
      </c>
      <c r="C50" s="608"/>
      <c r="D50" s="230">
        <f>SUM(D51)</f>
        <v>0</v>
      </c>
      <c r="E50" s="230">
        <f>SUM(E51)</f>
        <v>0</v>
      </c>
      <c r="F50" s="290">
        <f>SUM(F51)</f>
        <v>0</v>
      </c>
    </row>
    <row r="51" spans="1:6" ht="15" customHeight="1" x14ac:dyDescent="0.2">
      <c r="A51" s="311"/>
      <c r="B51" s="331" t="s">
        <v>7</v>
      </c>
      <c r="C51" s="331" t="s">
        <v>91</v>
      </c>
      <c r="D51" s="246"/>
      <c r="E51" s="246"/>
      <c r="F51" s="289"/>
    </row>
    <row r="52" spans="1:6" ht="15" customHeight="1" x14ac:dyDescent="0.2">
      <c r="A52" s="328" t="s">
        <v>17</v>
      </c>
      <c r="B52" s="608" t="s">
        <v>25</v>
      </c>
      <c r="C52" s="608"/>
      <c r="D52" s="246"/>
      <c r="E52" s="246"/>
      <c r="F52" s="289"/>
    </row>
    <row r="53" spans="1:6" s="11" customFormat="1" ht="15" customHeight="1" x14ac:dyDescent="0.2">
      <c r="A53" s="328" t="s">
        <v>12</v>
      </c>
      <c r="B53" s="608" t="s">
        <v>377</v>
      </c>
      <c r="C53" s="608"/>
      <c r="D53" s="230">
        <v>0</v>
      </c>
      <c r="E53" s="230">
        <v>4337073</v>
      </c>
      <c r="F53" s="290">
        <v>4337073</v>
      </c>
    </row>
    <row r="54" spans="1:6" s="11" customFormat="1" ht="15" customHeight="1" thickBot="1" x14ac:dyDescent="0.25">
      <c r="A54" s="622" t="s">
        <v>26</v>
      </c>
      <c r="B54" s="623"/>
      <c r="C54" s="623"/>
      <c r="D54" s="292">
        <f>SUM(D45+D46)</f>
        <v>270177000</v>
      </c>
      <c r="E54" s="292">
        <f>SUM(E45+E46)</f>
        <v>263767658</v>
      </c>
      <c r="F54" s="293">
        <f>SUM(F45+F46)</f>
        <v>267575664</v>
      </c>
    </row>
    <row r="55" spans="1:6" x14ac:dyDescent="0.2">
      <c r="A55" s="18"/>
      <c r="B55" s="18"/>
      <c r="C55" s="18"/>
      <c r="D55" s="13"/>
    </row>
    <row r="56" spans="1:6" ht="15" customHeight="1" x14ac:dyDescent="0.2">
      <c r="A56" s="630"/>
      <c r="B56" s="630"/>
      <c r="C56" s="630"/>
      <c r="D56" s="13"/>
    </row>
    <row r="60" spans="1:6" ht="12" customHeight="1" x14ac:dyDescent="0.2"/>
    <row r="61" spans="1:6" ht="13.5" hidden="1" thickBot="1" x14ac:dyDescent="0.25">
      <c r="A61" s="14"/>
      <c r="B61" s="14"/>
      <c r="C61" s="14"/>
      <c r="D61" s="14"/>
    </row>
    <row r="62" spans="1:6" x14ac:dyDescent="0.2">
      <c r="A62" s="14"/>
      <c r="B62" s="14"/>
      <c r="C62" s="14"/>
      <c r="D62" s="14"/>
    </row>
    <row r="63" spans="1:6" x14ac:dyDescent="0.2">
      <c r="A63" s="631"/>
      <c r="B63" s="631"/>
      <c r="C63" s="631"/>
      <c r="D63" s="15"/>
    </row>
    <row r="64" spans="1:6" x14ac:dyDescent="0.2">
      <c r="A64" s="631"/>
      <c r="B64" s="631"/>
      <c r="C64" s="631"/>
      <c r="D64" s="15"/>
    </row>
    <row r="65" spans="1:4" x14ac:dyDescent="0.2">
      <c r="A65" s="629"/>
      <c r="B65" s="629"/>
      <c r="C65" s="629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  <row r="68" spans="1:4" x14ac:dyDescent="0.2">
      <c r="A68" s="13"/>
      <c r="B68" s="13"/>
      <c r="C68" s="13"/>
      <c r="D68" s="13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629"/>
      <c r="B71" s="629"/>
      <c r="C71" s="629"/>
      <c r="D71" s="13"/>
    </row>
    <row r="72" spans="1:4" x14ac:dyDescent="0.2">
      <c r="A72" s="13"/>
      <c r="B72" s="13"/>
      <c r="C72" s="13"/>
      <c r="D72" s="13"/>
    </row>
    <row r="73" spans="1:4" x14ac:dyDescent="0.2">
      <c r="A73" s="13"/>
      <c r="B73" s="13"/>
      <c r="C73" s="13"/>
      <c r="D73" s="13"/>
    </row>
    <row r="74" spans="1:4" s="3" customFormat="1" x14ac:dyDescent="0.2">
      <c r="A74" s="13"/>
      <c r="B74" s="13"/>
      <c r="C74" s="13"/>
      <c r="D74" s="13"/>
    </row>
    <row r="75" spans="1:4" x14ac:dyDescent="0.2">
      <c r="A75" s="629"/>
      <c r="B75" s="629"/>
      <c r="C75" s="629"/>
      <c r="D75" s="12"/>
    </row>
    <row r="76" spans="1:4" x14ac:dyDescent="0.2">
      <c r="A76" s="629"/>
      <c r="B76" s="629"/>
      <c r="C76" s="629"/>
      <c r="D76" s="13"/>
    </row>
    <row r="77" spans="1:4" x14ac:dyDescent="0.2">
      <c r="A77" s="13"/>
      <c r="B77" s="13"/>
      <c r="C77" s="13"/>
      <c r="D77" s="13"/>
    </row>
    <row r="78" spans="1:4" x14ac:dyDescent="0.2">
      <c r="A78" s="13"/>
      <c r="B78" s="13"/>
      <c r="C78" s="13"/>
      <c r="D78" s="13"/>
    </row>
    <row r="79" spans="1:4" x14ac:dyDescent="0.2">
      <c r="A79" s="13"/>
      <c r="B79" s="13"/>
      <c r="C79" s="13"/>
      <c r="D79" s="13"/>
    </row>
    <row r="80" spans="1:4" s="3" customFormat="1" x14ac:dyDescent="0.2">
      <c r="A80" s="13"/>
      <c r="B80" s="13"/>
      <c r="C80" s="13"/>
      <c r="D80" s="13"/>
    </row>
    <row r="81" spans="1:4" s="3" customFormat="1" x14ac:dyDescent="0.2">
      <c r="A81" s="629"/>
      <c r="B81" s="629"/>
      <c r="C81" s="629"/>
      <c r="D81" s="12"/>
    </row>
    <row r="82" spans="1:4" x14ac:dyDescent="0.2">
      <c r="A82" s="629"/>
      <c r="B82" s="629"/>
      <c r="C82" s="629"/>
      <c r="D82" s="12"/>
    </row>
    <row r="83" spans="1:4" x14ac:dyDescent="0.2">
      <c r="A83" s="13"/>
      <c r="B83" s="13"/>
      <c r="C83" s="13"/>
      <c r="D83" s="13"/>
    </row>
    <row r="84" spans="1:4" x14ac:dyDescent="0.2">
      <c r="A84" s="13"/>
      <c r="B84" s="13"/>
      <c r="C84" s="13"/>
      <c r="D84" s="13"/>
    </row>
    <row r="85" spans="1:4" x14ac:dyDescent="0.2">
      <c r="A85" s="13"/>
      <c r="B85" s="13"/>
      <c r="C85" s="13"/>
      <c r="D85" s="13"/>
    </row>
  </sheetData>
  <mergeCells count="31">
    <mergeCell ref="A1:F1"/>
    <mergeCell ref="A2:F2"/>
    <mergeCell ref="A3:F3"/>
    <mergeCell ref="A4:F4"/>
    <mergeCell ref="A82:C82"/>
    <mergeCell ref="A56:C56"/>
    <mergeCell ref="A63:C64"/>
    <mergeCell ref="A7:C8"/>
    <mergeCell ref="D7:D8"/>
    <mergeCell ref="A65:C65"/>
    <mergeCell ref="A71:C71"/>
    <mergeCell ref="A75:C75"/>
    <mergeCell ref="A76:C76"/>
    <mergeCell ref="A81:C81"/>
    <mergeCell ref="B53:C53"/>
    <mergeCell ref="A54:C54"/>
    <mergeCell ref="B10:C10"/>
    <mergeCell ref="B19:C19"/>
    <mergeCell ref="B27:C27"/>
    <mergeCell ref="F7:F8"/>
    <mergeCell ref="E7:E8"/>
    <mergeCell ref="B52:C52"/>
    <mergeCell ref="A45:C45"/>
    <mergeCell ref="B46:C46"/>
    <mergeCell ref="B47:C47"/>
    <mergeCell ref="B36:C36"/>
    <mergeCell ref="B37:C37"/>
    <mergeCell ref="B38:C38"/>
    <mergeCell ref="B41:C41"/>
    <mergeCell ref="B44:C44"/>
    <mergeCell ref="B50:C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G1"/>
    </sheetView>
  </sheetViews>
  <sheetFormatPr defaultRowHeight="15" x14ac:dyDescent="0.25"/>
  <cols>
    <col min="1" max="1" width="12.140625" customWidth="1"/>
    <col min="2" max="2" width="47.85546875" customWidth="1"/>
    <col min="3" max="4" width="16.28515625" customWidth="1"/>
    <col min="5" max="5" width="15.7109375" customWidth="1"/>
    <col min="6" max="6" width="12.85546875" customWidth="1"/>
    <col min="7" max="7" width="13.42578125" customWidth="1"/>
  </cols>
  <sheetData>
    <row r="1" spans="1:7" x14ac:dyDescent="0.25">
      <c r="A1" s="620" t="s">
        <v>683</v>
      </c>
      <c r="B1" s="620"/>
      <c r="C1" s="620"/>
      <c r="D1" s="620"/>
      <c r="E1" s="620"/>
      <c r="F1" s="620"/>
      <c r="G1" s="620"/>
    </row>
    <row r="2" spans="1:7" ht="15.75" thickBot="1" x14ac:dyDescent="0.3"/>
    <row r="3" spans="1:7" ht="28.9" customHeight="1" thickBot="1" x14ac:dyDescent="0.3">
      <c r="A3" s="826" t="s">
        <v>135</v>
      </c>
      <c r="B3" s="827"/>
      <c r="C3" s="827"/>
      <c r="D3" s="827"/>
      <c r="E3" s="827"/>
      <c r="F3" s="827"/>
      <c r="G3" s="828"/>
    </row>
    <row r="4" spans="1:7" ht="39" thickBot="1" x14ac:dyDescent="0.3">
      <c r="A4" s="820" t="s">
        <v>2</v>
      </c>
      <c r="B4" s="821"/>
      <c r="C4" s="522" t="s">
        <v>367</v>
      </c>
      <c r="D4" s="522" t="s">
        <v>368</v>
      </c>
      <c r="E4" s="523" t="s">
        <v>234</v>
      </c>
      <c r="F4" s="524" t="s">
        <v>375</v>
      </c>
      <c r="G4" s="525" t="s">
        <v>394</v>
      </c>
    </row>
    <row r="5" spans="1:7" x14ac:dyDescent="0.25">
      <c r="A5" s="200" t="s">
        <v>6</v>
      </c>
      <c r="B5" s="349"/>
      <c r="C5" s="526">
        <f>SUM(C6:C9)</f>
        <v>163992743</v>
      </c>
      <c r="D5" s="526">
        <f t="shared" ref="D5:G5" si="0">SUM(D6:D9)</f>
        <v>173653186</v>
      </c>
      <c r="E5" s="338">
        <f t="shared" si="0"/>
        <v>165797000</v>
      </c>
      <c r="F5" s="338">
        <f t="shared" si="0"/>
        <v>123171095</v>
      </c>
      <c r="G5" s="352">
        <f t="shared" si="0"/>
        <v>123206011</v>
      </c>
    </row>
    <row r="6" spans="1:7" x14ac:dyDescent="0.25">
      <c r="A6" s="479" t="s">
        <v>7</v>
      </c>
      <c r="B6" s="480" t="s">
        <v>8</v>
      </c>
      <c r="C6" s="475">
        <v>98373018</v>
      </c>
      <c r="D6" s="475">
        <v>96827848</v>
      </c>
      <c r="E6" s="493">
        <f>('2. sz melléklet'!D10)</f>
        <v>104355106</v>
      </c>
      <c r="F6" s="493">
        <f>('2. sz melléklet'!E10)</f>
        <v>108122316</v>
      </c>
      <c r="G6" s="495">
        <f>('2. sz melléklet'!F10)</f>
        <v>108122316</v>
      </c>
    </row>
    <row r="7" spans="1:7" x14ac:dyDescent="0.25">
      <c r="A7" s="479" t="s">
        <v>9</v>
      </c>
      <c r="B7" s="478" t="s">
        <v>10</v>
      </c>
      <c r="C7" s="475">
        <v>45469644</v>
      </c>
      <c r="D7" s="475">
        <v>49373292</v>
      </c>
      <c r="E7" s="493">
        <f>('2. sz melléklet'!D19)</f>
        <v>46940000</v>
      </c>
      <c r="F7" s="493">
        <f>('2. sz melléklet'!E19)</f>
        <v>3988883</v>
      </c>
      <c r="G7" s="495">
        <f>('2. sz melléklet'!F19)</f>
        <v>4023799</v>
      </c>
    </row>
    <row r="8" spans="1:7" x14ac:dyDescent="0.25">
      <c r="A8" s="479" t="s">
        <v>11</v>
      </c>
      <c r="B8" s="478" t="s">
        <v>70</v>
      </c>
      <c r="C8" s="475">
        <v>20150081</v>
      </c>
      <c r="D8" s="475">
        <v>20829370</v>
      </c>
      <c r="E8" s="493">
        <f>('2. sz melléklet'!D27)</f>
        <v>14501894</v>
      </c>
      <c r="F8" s="493">
        <f>('2. sz melléklet'!E27)</f>
        <v>11059896</v>
      </c>
      <c r="G8" s="495">
        <f>('2. sz melléklet'!F27)</f>
        <v>11059896</v>
      </c>
    </row>
    <row r="9" spans="1:7" x14ac:dyDescent="0.25">
      <c r="A9" s="479" t="s">
        <v>12</v>
      </c>
      <c r="B9" s="478" t="s">
        <v>13</v>
      </c>
      <c r="C9" s="475"/>
      <c r="D9" s="475">
        <v>6622676</v>
      </c>
      <c r="E9" s="493">
        <f>('2. sz melléklet'!D36)</f>
        <v>0</v>
      </c>
      <c r="F9" s="493">
        <f>('2. sz melléklet'!E36)</f>
        <v>0</v>
      </c>
      <c r="G9" s="495">
        <f>('2. sz melléklet'!F36)</f>
        <v>0</v>
      </c>
    </row>
    <row r="10" spans="1:7" x14ac:dyDescent="0.25">
      <c r="A10" s="477" t="s">
        <v>14</v>
      </c>
      <c r="B10" s="483"/>
      <c r="C10" s="473">
        <f>SUM(C11:C13)</f>
        <v>3149606</v>
      </c>
      <c r="D10" s="473">
        <f t="shared" ref="D10:E10" si="1">SUM(D11:D13)</f>
        <v>64707360</v>
      </c>
      <c r="E10" s="464">
        <f t="shared" si="1"/>
        <v>25380000</v>
      </c>
      <c r="F10" s="463">
        <f>SUM(F11:F13)</f>
        <v>55875483</v>
      </c>
      <c r="G10" s="494">
        <f>SUM(G11:G13)</f>
        <v>59648573</v>
      </c>
    </row>
    <row r="11" spans="1:7" x14ac:dyDescent="0.25">
      <c r="A11" s="479" t="s">
        <v>7</v>
      </c>
      <c r="B11" s="478" t="s">
        <v>15</v>
      </c>
      <c r="C11" s="475">
        <f>SUM('2. sz melléklet'!D34)</f>
        <v>0</v>
      </c>
      <c r="D11" s="475">
        <v>45367737</v>
      </c>
      <c r="E11" s="493">
        <f>('2. sz melléklet'!D40)</f>
        <v>0</v>
      </c>
      <c r="F11" s="493">
        <f>('2. sz melléklet'!E38)</f>
        <v>55875483</v>
      </c>
      <c r="G11" s="495">
        <f>('2. sz melléklet'!F38)</f>
        <v>59648573</v>
      </c>
    </row>
    <row r="12" spans="1:7" x14ac:dyDescent="0.25">
      <c r="A12" s="479" t="s">
        <v>9</v>
      </c>
      <c r="B12" s="478" t="s">
        <v>16</v>
      </c>
      <c r="C12" s="475">
        <v>3149606</v>
      </c>
      <c r="D12" s="475">
        <v>7480315</v>
      </c>
      <c r="E12" s="493">
        <f>('2. sz melléklet'!D41)</f>
        <v>0</v>
      </c>
      <c r="F12" s="493">
        <f>('2. sz melléklet'!E41)</f>
        <v>0</v>
      </c>
      <c r="G12" s="447"/>
    </row>
    <row r="13" spans="1:7" x14ac:dyDescent="0.25">
      <c r="A13" s="479" t="s">
        <v>17</v>
      </c>
      <c r="B13" s="478" t="s">
        <v>18</v>
      </c>
      <c r="C13" s="475">
        <f>SUM('2. sz melléklet'!D40)</f>
        <v>0</v>
      </c>
      <c r="D13" s="475">
        <v>11859308</v>
      </c>
      <c r="E13" s="493">
        <f>('2. sz melléklet'!D44)</f>
        <v>25380000</v>
      </c>
      <c r="F13" s="493">
        <f>('2. sz melléklet'!E44)</f>
        <v>0</v>
      </c>
      <c r="G13" s="447"/>
    </row>
    <row r="14" spans="1:7" x14ac:dyDescent="0.25">
      <c r="A14" s="477" t="s">
        <v>28</v>
      </c>
      <c r="B14" s="483"/>
      <c r="C14" s="473">
        <f>SUM(C5+C10)</f>
        <v>167142349</v>
      </c>
      <c r="D14" s="473">
        <f>SUM(D5+D10)</f>
        <v>238360546</v>
      </c>
      <c r="E14" s="464">
        <f t="shared" ref="E14:G14" si="2">SUM(E5+E10)</f>
        <v>191177000</v>
      </c>
      <c r="F14" s="464">
        <f t="shared" si="2"/>
        <v>179046578</v>
      </c>
      <c r="G14" s="496">
        <f t="shared" si="2"/>
        <v>182854584</v>
      </c>
    </row>
    <row r="15" spans="1:7" x14ac:dyDescent="0.25">
      <c r="A15" s="477" t="s">
        <v>19</v>
      </c>
      <c r="B15" s="483"/>
      <c r="C15" s="473">
        <f>SUM(C16+C19+C21+C22)</f>
        <v>218724785</v>
      </c>
      <c r="D15" s="473">
        <f t="shared" ref="D15" si="3">SUM(D16+D19+D21+D22)</f>
        <v>132776408</v>
      </c>
      <c r="E15" s="464">
        <f>(E16+E21+E22)</f>
        <v>136695000</v>
      </c>
      <c r="F15" s="464">
        <f>(F16+F21+F22)</f>
        <v>136272353</v>
      </c>
      <c r="G15" s="496">
        <f>(G16+G21+G22)</f>
        <v>136272353</v>
      </c>
    </row>
    <row r="16" spans="1:7" x14ac:dyDescent="0.25">
      <c r="A16" s="474" t="s">
        <v>7</v>
      </c>
      <c r="B16" s="476" t="s">
        <v>20</v>
      </c>
      <c r="C16" s="473">
        <f>SUM(C17:C18)</f>
        <v>176065079</v>
      </c>
      <c r="D16" s="473">
        <f t="shared" ref="D16:E16" si="4">SUM(D17:D18)</f>
        <v>93654173</v>
      </c>
      <c r="E16" s="464">
        <f t="shared" si="4"/>
        <v>79000000</v>
      </c>
      <c r="F16" s="493">
        <f>SUM(F17)</f>
        <v>80384007</v>
      </c>
      <c r="G16" s="495">
        <f>SUM(G17)</f>
        <v>80384007</v>
      </c>
    </row>
    <row r="17" spans="1:7" x14ac:dyDescent="0.25">
      <c r="A17" s="479"/>
      <c r="B17" s="478" t="s">
        <v>21</v>
      </c>
      <c r="C17" s="475">
        <v>176065079</v>
      </c>
      <c r="D17" s="475">
        <v>93654173</v>
      </c>
      <c r="E17" s="493">
        <f>('2. sz melléklet'!D48)</f>
        <v>79000000</v>
      </c>
      <c r="F17" s="493">
        <f>('2. sz melléklet'!E48)</f>
        <v>80384007</v>
      </c>
      <c r="G17" s="495">
        <f>('2. sz melléklet'!F48)</f>
        <v>80384007</v>
      </c>
    </row>
    <row r="18" spans="1:7" x14ac:dyDescent="0.25">
      <c r="A18" s="479"/>
      <c r="B18" s="478" t="s">
        <v>22</v>
      </c>
      <c r="C18" s="475">
        <v>0</v>
      </c>
      <c r="D18" s="475"/>
      <c r="E18" s="493">
        <f t="shared" ref="E18:F20" si="5">SUM(C18:D18)</f>
        <v>0</v>
      </c>
      <c r="F18" s="493">
        <f t="shared" si="5"/>
        <v>0</v>
      </c>
      <c r="G18" s="447"/>
    </row>
    <row r="19" spans="1:7" x14ac:dyDescent="0.25">
      <c r="A19" s="474" t="s">
        <v>9</v>
      </c>
      <c r="B19" s="476" t="s">
        <v>23</v>
      </c>
      <c r="C19" s="473"/>
      <c r="D19" s="473"/>
      <c r="E19" s="464"/>
      <c r="F19" s="493">
        <f>('2. sz melléklet'!E23)</f>
        <v>0</v>
      </c>
      <c r="G19" s="447"/>
    </row>
    <row r="20" spans="1:7" x14ac:dyDescent="0.25">
      <c r="A20" s="479"/>
      <c r="B20" s="478" t="s">
        <v>24</v>
      </c>
      <c r="C20" s="475">
        <v>0</v>
      </c>
      <c r="D20" s="475"/>
      <c r="E20" s="493">
        <f t="shared" si="5"/>
        <v>0</v>
      </c>
      <c r="F20" s="493">
        <f>('2. sz melléklet'!E24)</f>
        <v>0</v>
      </c>
      <c r="G20" s="447"/>
    </row>
    <row r="21" spans="1:7" x14ac:dyDescent="0.25">
      <c r="A21" s="474" t="s">
        <v>17</v>
      </c>
      <c r="B21" s="476" t="s">
        <v>25</v>
      </c>
      <c r="C21" s="473">
        <v>40150500</v>
      </c>
      <c r="D21" s="473">
        <v>35444390</v>
      </c>
      <c r="E21" s="463">
        <f>('1. sz melléklet'!F25)</f>
        <v>57695000</v>
      </c>
      <c r="F21" s="463">
        <f>('1. sz melléklet'!G25)</f>
        <v>51551273</v>
      </c>
      <c r="G21" s="494">
        <f>('1. sz melléklet'!H25)</f>
        <v>51551273</v>
      </c>
    </row>
    <row r="22" spans="1:7" x14ac:dyDescent="0.25">
      <c r="A22" s="497" t="s">
        <v>12</v>
      </c>
      <c r="B22" s="476" t="s">
        <v>369</v>
      </c>
      <c r="C22" s="498">
        <v>2509206</v>
      </c>
      <c r="D22" s="498">
        <v>3677845</v>
      </c>
      <c r="E22" s="499"/>
      <c r="F22" s="499">
        <f>('2. sz melléklet'!E53)</f>
        <v>4337073</v>
      </c>
      <c r="G22" s="500">
        <f>('2. sz melléklet'!F53)</f>
        <v>4337073</v>
      </c>
    </row>
    <row r="23" spans="1:7" ht="15.75" thickBot="1" x14ac:dyDescent="0.3">
      <c r="A23" s="501" t="s">
        <v>26</v>
      </c>
      <c r="B23" s="502"/>
      <c r="C23" s="503">
        <f>SUM(C15+C14)</f>
        <v>385867134</v>
      </c>
      <c r="D23" s="503">
        <f t="shared" ref="D23:G23" si="6">SUM(D15+D14)</f>
        <v>371136954</v>
      </c>
      <c r="E23" s="465">
        <f t="shared" si="6"/>
        <v>327872000</v>
      </c>
      <c r="F23" s="465">
        <f t="shared" si="6"/>
        <v>315318931</v>
      </c>
      <c r="G23" s="397">
        <f t="shared" si="6"/>
        <v>319126937</v>
      </c>
    </row>
    <row r="24" spans="1:7" ht="15.75" thickBot="1" x14ac:dyDescent="0.3">
      <c r="A24" s="822" t="s">
        <v>27</v>
      </c>
      <c r="B24" s="823"/>
      <c r="C24" s="114">
        <f>SUM(C23-C21)</f>
        <v>345716634</v>
      </c>
      <c r="D24" s="114">
        <f t="shared" ref="D24:G24" si="7">SUM(D23-D21)</f>
        <v>335692564</v>
      </c>
      <c r="E24" s="231">
        <f t="shared" si="7"/>
        <v>270177000</v>
      </c>
      <c r="F24" s="231">
        <f t="shared" si="7"/>
        <v>263767658</v>
      </c>
      <c r="G24" s="312">
        <f t="shared" si="7"/>
        <v>267575664</v>
      </c>
    </row>
    <row r="26" spans="1:7" ht="15.75" thickBot="1" x14ac:dyDescent="0.3"/>
    <row r="27" spans="1:7" ht="15.75" thickBot="1" x14ac:dyDescent="0.3">
      <c r="A27" s="815" t="s">
        <v>136</v>
      </c>
      <c r="B27" s="816"/>
      <c r="C27" s="816"/>
      <c r="D27" s="816"/>
      <c r="E27" s="816"/>
      <c r="F27" s="816"/>
      <c r="G27" s="817"/>
    </row>
    <row r="28" spans="1:7" ht="39" thickBot="1" x14ac:dyDescent="0.3">
      <c r="A28" s="824" t="s">
        <v>2</v>
      </c>
      <c r="B28" s="825"/>
      <c r="C28" s="522" t="s">
        <v>367</v>
      </c>
      <c r="D28" s="522" t="s">
        <v>368</v>
      </c>
      <c r="E28" s="523" t="s">
        <v>234</v>
      </c>
      <c r="F28" s="524" t="s">
        <v>375</v>
      </c>
      <c r="G28" s="525" t="s">
        <v>394</v>
      </c>
    </row>
    <row r="29" spans="1:7" x14ac:dyDescent="0.25">
      <c r="A29" s="818" t="s">
        <v>29</v>
      </c>
      <c r="B29" s="819"/>
      <c r="C29" s="518">
        <f t="shared" ref="C29:D29" si="8">SUM(C30:C34)</f>
        <v>150397054</v>
      </c>
      <c r="D29" s="519">
        <f t="shared" si="8"/>
        <v>161921256</v>
      </c>
      <c r="E29" s="518">
        <f>SUM(E30:E34)</f>
        <v>123459155</v>
      </c>
      <c r="F29" s="520">
        <f>SUM(F30:F34)</f>
        <v>139252971</v>
      </c>
      <c r="G29" s="521">
        <f>SUM(G30:G34)</f>
        <v>79850716</v>
      </c>
    </row>
    <row r="30" spans="1:7" x14ac:dyDescent="0.25">
      <c r="A30" s="479" t="s">
        <v>7</v>
      </c>
      <c r="B30" s="478" t="s">
        <v>30</v>
      </c>
      <c r="C30" s="475">
        <v>54006257</v>
      </c>
      <c r="D30" s="510">
        <v>53586215</v>
      </c>
      <c r="E30" s="475">
        <f>('3. sz melléklet'!D11)</f>
        <v>34712000</v>
      </c>
      <c r="F30" s="505">
        <f>('3. sz melléklet'!E11)</f>
        <v>31396020</v>
      </c>
      <c r="G30" s="511">
        <f>('3. sz melléklet'!F11)</f>
        <v>31396020</v>
      </c>
    </row>
    <row r="31" spans="1:7" x14ac:dyDescent="0.25">
      <c r="A31" s="479" t="s">
        <v>9</v>
      </c>
      <c r="B31" s="478" t="s">
        <v>31</v>
      </c>
      <c r="C31" s="475">
        <v>10463818</v>
      </c>
      <c r="D31" s="510">
        <v>9429804</v>
      </c>
      <c r="E31" s="475">
        <f>('3. sz melléklet'!D14)</f>
        <v>7021000</v>
      </c>
      <c r="F31" s="505">
        <f>('3. sz melléklet'!E14)</f>
        <v>4185450</v>
      </c>
      <c r="G31" s="511">
        <f>('3. sz melléklet'!F14)</f>
        <v>4185450</v>
      </c>
    </row>
    <row r="32" spans="1:7" x14ac:dyDescent="0.25">
      <c r="A32" s="479" t="s">
        <v>17</v>
      </c>
      <c r="B32" s="478" t="s">
        <v>32</v>
      </c>
      <c r="C32" s="475">
        <v>72406558</v>
      </c>
      <c r="D32" s="510">
        <v>87751680</v>
      </c>
      <c r="E32" s="475">
        <f>('3. sz melléklet'!D15)</f>
        <v>62974000</v>
      </c>
      <c r="F32" s="505">
        <f>('3. sz melléklet'!E15)</f>
        <v>93134538</v>
      </c>
      <c r="G32" s="511">
        <f>('3. sz melléklet'!F15)</f>
        <v>33732283</v>
      </c>
    </row>
    <row r="33" spans="1:7" x14ac:dyDescent="0.25">
      <c r="A33" s="479" t="s">
        <v>12</v>
      </c>
      <c r="B33" s="478" t="s">
        <v>33</v>
      </c>
      <c r="C33" s="475">
        <v>1181000</v>
      </c>
      <c r="D33" s="510">
        <v>1535000</v>
      </c>
      <c r="E33" s="475">
        <f>('3. sz melléklet'!D16)</f>
        <v>1905000</v>
      </c>
      <c r="F33" s="505">
        <f>('3. sz melléklet'!E16)</f>
        <v>1781229</v>
      </c>
      <c r="G33" s="511">
        <f>('3. sz melléklet'!F16)</f>
        <v>1781229</v>
      </c>
    </row>
    <row r="34" spans="1:7" x14ac:dyDescent="0.25">
      <c r="A34" s="479" t="s">
        <v>34</v>
      </c>
      <c r="B34" s="478" t="s">
        <v>35</v>
      </c>
      <c r="C34" s="475">
        <v>12339421</v>
      </c>
      <c r="D34" s="510">
        <v>9618557</v>
      </c>
      <c r="E34" s="475">
        <f>('3. sz melléklet'!D17)</f>
        <v>16847155</v>
      </c>
      <c r="F34" s="505">
        <f>('3. sz melléklet'!E17)</f>
        <v>8755734</v>
      </c>
      <c r="G34" s="511">
        <f>('3. sz melléklet'!F17)</f>
        <v>8755734</v>
      </c>
    </row>
    <row r="35" spans="1:7" x14ac:dyDescent="0.25">
      <c r="A35" s="689" t="s">
        <v>36</v>
      </c>
      <c r="B35" s="690"/>
      <c r="C35" s="507">
        <f t="shared" ref="C35:D35" si="9">SUM(C36:C38)</f>
        <v>98840213</v>
      </c>
      <c r="D35" s="508">
        <f t="shared" si="9"/>
        <v>86703524</v>
      </c>
      <c r="E35" s="507">
        <f>SUM(E36:E38)</f>
        <v>85345000</v>
      </c>
      <c r="F35" s="504">
        <f>SUM(F36:F38)</f>
        <v>69285569</v>
      </c>
      <c r="G35" s="509">
        <f>SUM(G36:G38)</f>
        <v>69285569</v>
      </c>
    </row>
    <row r="36" spans="1:7" x14ac:dyDescent="0.25">
      <c r="A36" s="479" t="s">
        <v>7</v>
      </c>
      <c r="B36" s="478" t="s">
        <v>37</v>
      </c>
      <c r="C36" s="475">
        <v>81652533</v>
      </c>
      <c r="D36" s="510">
        <v>82703524</v>
      </c>
      <c r="E36" s="475">
        <f>('3. sz melléklet'!D25)</f>
        <v>15509000</v>
      </c>
      <c r="F36" s="505">
        <f>('3. sz melléklet'!E25)</f>
        <v>20654150</v>
      </c>
      <c r="G36" s="511">
        <f>('3. sz melléklet'!F25)</f>
        <v>20654150</v>
      </c>
    </row>
    <row r="37" spans="1:7" x14ac:dyDescent="0.25">
      <c r="A37" s="479" t="s">
        <v>38</v>
      </c>
      <c r="B37" s="478" t="s">
        <v>39</v>
      </c>
      <c r="C37" s="475">
        <v>16887680</v>
      </c>
      <c r="D37" s="510">
        <v>4000000</v>
      </c>
      <c r="E37" s="475">
        <f>('3. sz melléklet'!D26)</f>
        <v>44636000</v>
      </c>
      <c r="F37" s="505">
        <f>('3. sz melléklet'!E26)</f>
        <v>48631419</v>
      </c>
      <c r="G37" s="511">
        <f>('3. sz melléklet'!F26)</f>
        <v>48631419</v>
      </c>
    </row>
    <row r="38" spans="1:7" x14ac:dyDescent="0.25">
      <c r="A38" s="479" t="s">
        <v>17</v>
      </c>
      <c r="B38" s="478" t="s">
        <v>40</v>
      </c>
      <c r="C38" s="475">
        <v>300000</v>
      </c>
      <c r="D38" s="510">
        <f>('6. sz melléklet'!D55)</f>
        <v>0</v>
      </c>
      <c r="E38" s="475">
        <f>('3. sz melléklet'!D27)</f>
        <v>25200000</v>
      </c>
      <c r="F38" s="505">
        <f>('3. sz melléklet'!E27)</f>
        <v>0</v>
      </c>
      <c r="G38" s="511">
        <f>('3. sz melléklet'!F27)</f>
        <v>0</v>
      </c>
    </row>
    <row r="39" spans="1:7" x14ac:dyDescent="0.25">
      <c r="A39" s="689" t="s">
        <v>41</v>
      </c>
      <c r="B39" s="690"/>
      <c r="C39" s="507">
        <f t="shared" ref="C39:D39" si="10">(C29+C35)</f>
        <v>249237267</v>
      </c>
      <c r="D39" s="508">
        <f t="shared" si="10"/>
        <v>248624780</v>
      </c>
      <c r="E39" s="507">
        <f>(E29+E35)</f>
        <v>208804155</v>
      </c>
      <c r="F39" s="504">
        <f>(F29+F35)</f>
        <v>208538540</v>
      </c>
      <c r="G39" s="509">
        <f>(G29+G35)</f>
        <v>149136285</v>
      </c>
    </row>
    <row r="40" spans="1:7" x14ac:dyDescent="0.25">
      <c r="A40" s="689" t="s">
        <v>42</v>
      </c>
      <c r="B40" s="690"/>
      <c r="C40" s="473">
        <f>SUM(C41:C44)</f>
        <v>42975694</v>
      </c>
      <c r="D40" s="464">
        <f>SUM(D41:D44)</f>
        <v>37953596</v>
      </c>
      <c r="E40" s="507">
        <f>SUM(E41:E44)</f>
        <v>61372845</v>
      </c>
      <c r="F40" s="504">
        <f>SUM(F41:F44)</f>
        <v>55229118</v>
      </c>
      <c r="G40" s="509">
        <f>SUM(G41:G44)</f>
        <v>55229118</v>
      </c>
    </row>
    <row r="41" spans="1:7" x14ac:dyDescent="0.25">
      <c r="A41" s="479" t="s">
        <v>7</v>
      </c>
      <c r="B41" s="478" t="s">
        <v>43</v>
      </c>
      <c r="C41" s="475">
        <v>40150500</v>
      </c>
      <c r="D41" s="512">
        <v>35444390</v>
      </c>
      <c r="E41" s="475">
        <f>('3. sz melléklet'!D35)</f>
        <v>57695000</v>
      </c>
      <c r="F41" s="505">
        <f>('3. sz melléklet'!E35)</f>
        <v>51551273</v>
      </c>
      <c r="G41" s="511">
        <f>('3. sz melléklet'!F35)</f>
        <v>51551273</v>
      </c>
    </row>
    <row r="42" spans="1:7" x14ac:dyDescent="0.25">
      <c r="A42" s="479" t="s">
        <v>38</v>
      </c>
      <c r="B42" s="478" t="s">
        <v>44</v>
      </c>
      <c r="C42" s="475"/>
      <c r="D42" s="508"/>
      <c r="E42" s="513">
        <f t="shared" ref="E42:E43" si="11">SUM(C42:D42)</f>
        <v>0</v>
      </c>
      <c r="F42" s="505">
        <f>('3. sz melléklet'!E36)</f>
        <v>0</v>
      </c>
      <c r="G42" s="511">
        <f>('3. sz melléklet'!F36)</f>
        <v>0</v>
      </c>
    </row>
    <row r="43" spans="1:7" x14ac:dyDescent="0.25">
      <c r="A43" s="479" t="s">
        <v>17</v>
      </c>
      <c r="B43" s="478" t="s">
        <v>45</v>
      </c>
      <c r="C43" s="475"/>
      <c r="D43" s="508"/>
      <c r="E43" s="513">
        <f t="shared" si="11"/>
        <v>0</v>
      </c>
      <c r="F43" s="505">
        <f>('3. sz melléklet'!E37)</f>
        <v>0</v>
      </c>
      <c r="G43" s="511">
        <f>('3. sz melléklet'!F37)</f>
        <v>0</v>
      </c>
    </row>
    <row r="44" spans="1:7" x14ac:dyDescent="0.25">
      <c r="A44" s="479" t="s">
        <v>12</v>
      </c>
      <c r="B44" s="478" t="s">
        <v>46</v>
      </c>
      <c r="C44" s="475">
        <v>2825194</v>
      </c>
      <c r="D44" s="512">
        <v>2509206</v>
      </c>
      <c r="E44" s="475">
        <f>('3. sz melléklet'!D38)</f>
        <v>3677845</v>
      </c>
      <c r="F44" s="505">
        <f>('3. sz melléklet'!E38)</f>
        <v>3677845</v>
      </c>
      <c r="G44" s="511">
        <f>('3. sz melléklet'!F38)</f>
        <v>3677845</v>
      </c>
    </row>
    <row r="45" spans="1:7" x14ac:dyDescent="0.25">
      <c r="A45" s="689" t="s">
        <v>47</v>
      </c>
      <c r="B45" s="690"/>
      <c r="C45" s="514">
        <f t="shared" ref="C45:G45" si="12">SUM(C39+C40)</f>
        <v>292212961</v>
      </c>
      <c r="D45" s="508">
        <f t="shared" si="12"/>
        <v>286578376</v>
      </c>
      <c r="E45" s="507">
        <f t="shared" si="12"/>
        <v>270177000</v>
      </c>
      <c r="F45" s="504">
        <f t="shared" si="12"/>
        <v>263767658</v>
      </c>
      <c r="G45" s="509">
        <f t="shared" si="12"/>
        <v>204365403</v>
      </c>
    </row>
    <row r="46" spans="1:7" ht="15.75" thickBot="1" x14ac:dyDescent="0.3">
      <c r="A46" s="691" t="s">
        <v>48</v>
      </c>
      <c r="B46" s="692"/>
      <c r="C46" s="515">
        <f t="shared" ref="C46:G46" si="13">SUM(C45-C41)</f>
        <v>252062461</v>
      </c>
      <c r="D46" s="516">
        <f t="shared" si="13"/>
        <v>251133986</v>
      </c>
      <c r="E46" s="517">
        <f t="shared" si="13"/>
        <v>212482000</v>
      </c>
      <c r="F46" s="506">
        <f t="shared" si="13"/>
        <v>212216385</v>
      </c>
      <c r="G46" s="315">
        <f t="shared" si="13"/>
        <v>152814130</v>
      </c>
    </row>
  </sheetData>
  <mergeCells count="12">
    <mergeCell ref="A35:B35"/>
    <mergeCell ref="A39:B39"/>
    <mergeCell ref="A40:B40"/>
    <mergeCell ref="A45:B45"/>
    <mergeCell ref="A46:B46"/>
    <mergeCell ref="A1:G1"/>
    <mergeCell ref="A27:G27"/>
    <mergeCell ref="A29:B29"/>
    <mergeCell ref="A4:B4"/>
    <mergeCell ref="A24:B24"/>
    <mergeCell ref="A28:B28"/>
    <mergeCell ref="A3:G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opLeftCell="A10" workbookViewId="0">
      <selection activeCell="E1" sqref="E1:F1"/>
    </sheetView>
  </sheetViews>
  <sheetFormatPr defaultRowHeight="15" x14ac:dyDescent="0.25"/>
  <cols>
    <col min="2" max="2" width="8.42578125" bestFit="1" customWidth="1"/>
    <col min="3" max="3" width="27.5703125" bestFit="1" customWidth="1"/>
    <col min="4" max="4" width="14.5703125" customWidth="1"/>
    <col min="5" max="5" width="15.28515625" customWidth="1"/>
    <col min="6" max="6" width="13.7109375" customWidth="1"/>
  </cols>
  <sheetData>
    <row r="1" spans="2:6" x14ac:dyDescent="0.25">
      <c r="E1" s="829" t="s">
        <v>404</v>
      </c>
      <c r="F1" s="829"/>
    </row>
    <row r="2" spans="2:6" x14ac:dyDescent="0.25">
      <c r="B2" s="830" t="s">
        <v>663</v>
      </c>
      <c r="C2" s="830"/>
      <c r="D2" s="830"/>
      <c r="E2" s="830"/>
      <c r="F2" s="830"/>
    </row>
    <row r="3" spans="2:6" x14ac:dyDescent="0.25">
      <c r="B3" s="830"/>
      <c r="C3" s="830"/>
      <c r="D3" s="830"/>
      <c r="E3" s="830"/>
      <c r="F3" s="830"/>
    </row>
    <row r="4" spans="2:6" x14ac:dyDescent="0.25">
      <c r="B4" s="544"/>
      <c r="C4" s="544"/>
      <c r="D4" s="544"/>
      <c r="E4" s="544"/>
      <c r="F4" s="544"/>
    </row>
    <row r="6" spans="2:6" ht="15.75" thickBot="1" x14ac:dyDescent="0.3">
      <c r="F6" s="545" t="s">
        <v>400</v>
      </c>
    </row>
    <row r="7" spans="2:6" ht="26.25" thickBot="1" x14ac:dyDescent="0.3">
      <c r="B7" s="546" t="s">
        <v>169</v>
      </c>
      <c r="C7" s="547" t="s">
        <v>2</v>
      </c>
      <c r="D7" s="572" t="s">
        <v>401</v>
      </c>
      <c r="E7" s="572" t="s">
        <v>402</v>
      </c>
      <c r="F7" s="573" t="s">
        <v>403</v>
      </c>
    </row>
    <row r="8" spans="2:6" ht="15.75" thickBot="1" x14ac:dyDescent="0.3">
      <c r="B8" s="548" t="s">
        <v>7</v>
      </c>
      <c r="C8" s="831" t="s">
        <v>135</v>
      </c>
      <c r="D8" s="832"/>
      <c r="E8" s="832"/>
      <c r="F8" s="833"/>
    </row>
    <row r="9" spans="2:6" ht="25.5" x14ac:dyDescent="0.25">
      <c r="B9" s="556" t="s">
        <v>9</v>
      </c>
      <c r="C9" s="557" t="s">
        <v>56</v>
      </c>
      <c r="D9" s="558">
        <f>('2. sz melléklet'!D11+'2. sz melléklet'!D12+'2. sz melléklet'!D13+'2. sz melléklet'!D14+'2. sz melléklet'!D15+'2. sz melléklet'!D16)</f>
        <v>91946106</v>
      </c>
      <c r="E9" s="558">
        <f>('2. sz melléklet'!E11+'2. sz melléklet'!E12+'2. sz melléklet'!E13+'2. sz melléklet'!E14+'2. sz melléklet'!E15+'2. sz melléklet'!E16)</f>
        <v>96260835</v>
      </c>
      <c r="F9" s="574">
        <f>('2. sz melléklet'!F11+'2. sz melléklet'!F12+'2. sz melléklet'!F13+'2. sz melléklet'!F14+'2. sz melléklet'!F15+'2. sz melléklet'!F16)</f>
        <v>96260835</v>
      </c>
    </row>
    <row r="10" spans="2:6" ht="25.5" x14ac:dyDescent="0.25">
      <c r="B10" s="559" t="s">
        <v>17</v>
      </c>
      <c r="C10" s="560" t="s">
        <v>216</v>
      </c>
      <c r="D10" s="561">
        <f>('2. sz melléklet'!D18)</f>
        <v>12409000</v>
      </c>
      <c r="E10" s="561">
        <f>('2. sz melléklet'!E18)</f>
        <v>11861481</v>
      </c>
      <c r="F10" s="575">
        <f>('2. sz melléklet'!F18)</f>
        <v>11861481</v>
      </c>
    </row>
    <row r="11" spans="2:6" ht="25.5" x14ac:dyDescent="0.25">
      <c r="B11" s="559" t="s">
        <v>12</v>
      </c>
      <c r="C11" s="562" t="s">
        <v>217</v>
      </c>
      <c r="D11" s="563">
        <f>('2. sz melléklet'!D38)</f>
        <v>0</v>
      </c>
      <c r="E11" s="563">
        <f>('2. sz melléklet'!E38)</f>
        <v>55875483</v>
      </c>
      <c r="F11" s="576">
        <f>('2. sz melléklet'!F38)</f>
        <v>59648573</v>
      </c>
    </row>
    <row r="12" spans="2:6" x14ac:dyDescent="0.25">
      <c r="B12" s="559" t="s">
        <v>34</v>
      </c>
      <c r="C12" s="564" t="s">
        <v>10</v>
      </c>
      <c r="D12" s="565">
        <f>('2. sz melléklet'!D19)</f>
        <v>46940000</v>
      </c>
      <c r="E12" s="565">
        <f>('2. sz melléklet'!E19)</f>
        <v>3988883</v>
      </c>
      <c r="F12" s="577">
        <f>('2. sz melléklet'!F19)</f>
        <v>4023799</v>
      </c>
    </row>
    <row r="13" spans="2:6" x14ac:dyDescent="0.25">
      <c r="B13" s="559" t="s">
        <v>158</v>
      </c>
      <c r="C13" s="564" t="s">
        <v>70</v>
      </c>
      <c r="D13" s="565">
        <f>('2. sz melléklet'!D27)</f>
        <v>14501894</v>
      </c>
      <c r="E13" s="565">
        <f>('2. sz melléklet'!E27)</f>
        <v>11059896</v>
      </c>
      <c r="F13" s="577">
        <f>('2. sz melléklet'!F27)</f>
        <v>11059896</v>
      </c>
    </row>
    <row r="14" spans="2:6" x14ac:dyDescent="0.25">
      <c r="B14" s="559" t="s">
        <v>159</v>
      </c>
      <c r="C14" s="564" t="s">
        <v>16</v>
      </c>
      <c r="D14" s="565">
        <f>('2. sz melléklet'!D41)</f>
        <v>0</v>
      </c>
      <c r="E14" s="565">
        <f>('2. sz melléklet'!E41)</f>
        <v>0</v>
      </c>
      <c r="F14" s="577">
        <f>('2. sz melléklet'!F41)</f>
        <v>0</v>
      </c>
    </row>
    <row r="15" spans="2:6" ht="25.5" x14ac:dyDescent="0.25">
      <c r="B15" s="559" t="s">
        <v>161</v>
      </c>
      <c r="C15" s="560" t="s">
        <v>13</v>
      </c>
      <c r="D15" s="565">
        <f>('2. sz melléklet'!D36)</f>
        <v>0</v>
      </c>
      <c r="E15" s="565">
        <f>('2. sz melléklet'!E36)</f>
        <v>0</v>
      </c>
      <c r="F15" s="577">
        <f>('2. sz melléklet'!F36)</f>
        <v>0</v>
      </c>
    </row>
    <row r="16" spans="2:6" ht="25.5" x14ac:dyDescent="0.25">
      <c r="B16" s="559" t="s">
        <v>162</v>
      </c>
      <c r="C16" s="560" t="s">
        <v>218</v>
      </c>
      <c r="D16" s="561">
        <f>('2. sz melléklet'!D44)</f>
        <v>25380000</v>
      </c>
      <c r="E16" s="561">
        <f>('2. sz melléklet'!E44)</f>
        <v>0</v>
      </c>
      <c r="F16" s="575">
        <f>('2. sz melléklet'!F44)</f>
        <v>0</v>
      </c>
    </row>
    <row r="17" spans="2:6" ht="15.75" thickBot="1" x14ac:dyDescent="0.3">
      <c r="B17" s="559" t="s">
        <v>164</v>
      </c>
      <c r="C17" s="564" t="s">
        <v>88</v>
      </c>
      <c r="D17" s="565">
        <f>('2. sz melléklet'!D46)</f>
        <v>79000000</v>
      </c>
      <c r="E17" s="565">
        <f>('2. sz melléklet'!E46)</f>
        <v>84721080</v>
      </c>
      <c r="F17" s="577">
        <f>('2. sz melléklet'!F46)</f>
        <v>84721080</v>
      </c>
    </row>
    <row r="18" spans="2:6" ht="15.75" thickBot="1" x14ac:dyDescent="0.3">
      <c r="B18" s="566" t="s">
        <v>165</v>
      </c>
      <c r="C18" s="553" t="s">
        <v>219</v>
      </c>
      <c r="D18" s="554">
        <f>SUM(D9:D17)</f>
        <v>270177000</v>
      </c>
      <c r="E18" s="554">
        <f>SUM(E9:E17)</f>
        <v>263767658</v>
      </c>
      <c r="F18" s="555">
        <f>SUM(F9:F17)</f>
        <v>267575664</v>
      </c>
    </row>
    <row r="19" spans="2:6" ht="15.75" thickBot="1" x14ac:dyDescent="0.3">
      <c r="B19" s="549"/>
      <c r="C19" s="550"/>
      <c r="D19" s="551"/>
      <c r="E19" s="551"/>
      <c r="F19" s="551"/>
    </row>
    <row r="20" spans="2:6" ht="15.75" thickBot="1" x14ac:dyDescent="0.3">
      <c r="B20" s="568" t="s">
        <v>167</v>
      </c>
      <c r="C20" s="834" t="s">
        <v>136</v>
      </c>
      <c r="D20" s="835"/>
      <c r="E20" s="835"/>
      <c r="F20" s="836"/>
    </row>
    <row r="21" spans="2:6" x14ac:dyDescent="0.25">
      <c r="B21" s="569" t="s">
        <v>197</v>
      </c>
      <c r="C21" s="570" t="s">
        <v>30</v>
      </c>
      <c r="D21" s="571">
        <f>('3. sz melléklet'!D11)</f>
        <v>34712000</v>
      </c>
      <c r="E21" s="571">
        <f>('3. sz melléklet'!E11)</f>
        <v>31396020</v>
      </c>
      <c r="F21" s="578">
        <f>('3. sz melléklet'!F11)</f>
        <v>31396020</v>
      </c>
    </row>
    <row r="22" spans="2:6" ht="25.5" x14ac:dyDescent="0.25">
      <c r="B22" s="559" t="s">
        <v>199</v>
      </c>
      <c r="C22" s="560" t="s">
        <v>31</v>
      </c>
      <c r="D22" s="571">
        <f>('3. sz melléklet'!D14)</f>
        <v>7021000</v>
      </c>
      <c r="E22" s="571">
        <f>('3. sz melléklet'!E14)</f>
        <v>4185450</v>
      </c>
      <c r="F22" s="578">
        <f>('3. sz melléklet'!F14)</f>
        <v>4185450</v>
      </c>
    </row>
    <row r="23" spans="2:6" x14ac:dyDescent="0.25">
      <c r="B23" s="559" t="s">
        <v>201</v>
      </c>
      <c r="C23" s="564" t="s">
        <v>220</v>
      </c>
      <c r="D23" s="571">
        <f>('3. sz melléklet'!D15)</f>
        <v>62974000</v>
      </c>
      <c r="E23" s="571">
        <f>('3. sz melléklet'!E15)</f>
        <v>93134538</v>
      </c>
      <c r="F23" s="578">
        <f>('3. sz melléklet'!F15)</f>
        <v>33732283</v>
      </c>
    </row>
    <row r="24" spans="2:6" x14ac:dyDescent="0.25">
      <c r="B24" s="559" t="s">
        <v>203</v>
      </c>
      <c r="C24" s="564" t="s">
        <v>33</v>
      </c>
      <c r="D24" s="571">
        <f>('3. sz melléklet'!D16)</f>
        <v>1905000</v>
      </c>
      <c r="E24" s="571">
        <f>('3. sz melléklet'!E16)</f>
        <v>1781229</v>
      </c>
      <c r="F24" s="578">
        <f>('3. sz melléklet'!F16)</f>
        <v>1781229</v>
      </c>
    </row>
    <row r="25" spans="2:6" x14ac:dyDescent="0.25">
      <c r="B25" s="559" t="s">
        <v>205</v>
      </c>
      <c r="C25" s="564" t="s">
        <v>221</v>
      </c>
      <c r="D25" s="571">
        <f>('3. sz melléklet'!D17)</f>
        <v>16847155</v>
      </c>
      <c r="E25" s="571">
        <f>('3. sz melléklet'!E17)</f>
        <v>8755734</v>
      </c>
      <c r="F25" s="578">
        <f>('3. sz melléklet'!F17)</f>
        <v>8755734</v>
      </c>
    </row>
    <row r="26" spans="2:6" x14ac:dyDescent="0.25">
      <c r="B26" s="559" t="s">
        <v>207</v>
      </c>
      <c r="C26" s="564" t="s">
        <v>37</v>
      </c>
      <c r="D26" s="571">
        <f>('3. sz melléklet'!D25)</f>
        <v>15509000</v>
      </c>
      <c r="E26" s="571">
        <f>('3. sz melléklet'!E25)</f>
        <v>20654150</v>
      </c>
      <c r="F26" s="578">
        <f>('3. sz melléklet'!F25)</f>
        <v>20654150</v>
      </c>
    </row>
    <row r="27" spans="2:6" x14ac:dyDescent="0.25">
      <c r="B27" s="559" t="s">
        <v>208</v>
      </c>
      <c r="C27" s="560" t="s">
        <v>39</v>
      </c>
      <c r="D27" s="571">
        <f>('3. sz melléklet'!D26)</f>
        <v>44636000</v>
      </c>
      <c r="E27" s="571">
        <f>('3. sz melléklet'!E26)</f>
        <v>48631419</v>
      </c>
      <c r="F27" s="578">
        <f>('3. sz melléklet'!F26)</f>
        <v>48631419</v>
      </c>
    </row>
    <row r="28" spans="2:6" x14ac:dyDescent="0.25">
      <c r="B28" s="559" t="s">
        <v>209</v>
      </c>
      <c r="C28" s="564" t="s">
        <v>40</v>
      </c>
      <c r="D28" s="571">
        <f>('3. sz melléklet'!D27)</f>
        <v>25200000</v>
      </c>
      <c r="E28" s="571">
        <f>('3. sz melléklet'!E27)</f>
        <v>0</v>
      </c>
      <c r="F28" s="578">
        <f>('3. sz melléklet'!F27)</f>
        <v>0</v>
      </c>
    </row>
    <row r="29" spans="2:6" ht="15.75" thickBot="1" x14ac:dyDescent="0.3">
      <c r="B29" s="559" t="s">
        <v>210</v>
      </c>
      <c r="C29" s="564" t="s">
        <v>107</v>
      </c>
      <c r="D29" s="571">
        <f>('3. sz melléklet'!D34)</f>
        <v>61372845</v>
      </c>
      <c r="E29" s="571">
        <f>('3. sz melléklet'!E34)</f>
        <v>55229118</v>
      </c>
      <c r="F29" s="578">
        <f>('3. sz melléklet'!F34)</f>
        <v>55229118</v>
      </c>
    </row>
    <row r="30" spans="2:6" ht="15.75" thickBot="1" x14ac:dyDescent="0.3">
      <c r="B30" s="567" t="s">
        <v>211</v>
      </c>
      <c r="C30" s="553" t="s">
        <v>222</v>
      </c>
      <c r="D30" s="554">
        <f>SUM(D21:D29)</f>
        <v>270177000</v>
      </c>
      <c r="E30" s="554">
        <f>SUM(E21:E29)</f>
        <v>263767658</v>
      </c>
      <c r="F30" s="555">
        <f>SUM(F21:F29)</f>
        <v>204365403</v>
      </c>
    </row>
  </sheetData>
  <mergeCells count="4">
    <mergeCell ref="E1:F1"/>
    <mergeCell ref="B2:F3"/>
    <mergeCell ref="C8:F8"/>
    <mergeCell ref="C20:F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C2" sqref="C2:D2"/>
    </sheetView>
  </sheetViews>
  <sheetFormatPr defaultRowHeight="15" x14ac:dyDescent="0.25"/>
  <cols>
    <col min="1" max="1" width="11.42578125" customWidth="1"/>
    <col min="2" max="2" width="3.7109375" customWidth="1"/>
    <col min="3" max="3" width="81.140625" customWidth="1"/>
    <col min="4" max="4" width="12.140625" customWidth="1"/>
  </cols>
  <sheetData>
    <row r="2" spans="1:4" x14ac:dyDescent="0.25">
      <c r="C2" s="829" t="s">
        <v>657</v>
      </c>
      <c r="D2" s="829"/>
    </row>
    <row r="3" spans="1:4" ht="15.75" x14ac:dyDescent="0.25">
      <c r="A3" s="579"/>
      <c r="B3" s="837" t="s">
        <v>254</v>
      </c>
      <c r="C3" s="837"/>
      <c r="D3" s="837"/>
    </row>
    <row r="4" spans="1:4" x14ac:dyDescent="0.25">
      <c r="A4" s="579"/>
      <c r="B4" s="838" t="s">
        <v>405</v>
      </c>
      <c r="C4" s="839"/>
      <c r="D4" s="839"/>
    </row>
    <row r="5" spans="1:4" ht="15.75" x14ac:dyDescent="0.25">
      <c r="A5" s="579"/>
      <c r="B5" s="580"/>
      <c r="C5" s="579"/>
      <c r="D5" s="579"/>
    </row>
    <row r="6" spans="1:4" ht="15.75" x14ac:dyDescent="0.25">
      <c r="A6" s="581"/>
      <c r="B6" s="582"/>
      <c r="C6" s="582" t="s">
        <v>2</v>
      </c>
      <c r="D6" s="582" t="s">
        <v>406</v>
      </c>
    </row>
    <row r="7" spans="1:4" ht="15.75" x14ac:dyDescent="0.25">
      <c r="A7" s="581"/>
      <c r="B7" s="582">
        <v>1</v>
      </c>
      <c r="C7" s="582">
        <v>2</v>
      </c>
      <c r="D7" s="582">
        <v>3</v>
      </c>
    </row>
    <row r="8" spans="1:4" x14ac:dyDescent="0.25">
      <c r="A8" s="581"/>
      <c r="B8" s="583" t="s">
        <v>407</v>
      </c>
      <c r="C8" s="584" t="s">
        <v>408</v>
      </c>
      <c r="D8" s="585">
        <v>182854584</v>
      </c>
    </row>
    <row r="9" spans="1:4" x14ac:dyDescent="0.25">
      <c r="A9" s="581"/>
      <c r="B9" s="583" t="s">
        <v>409</v>
      </c>
      <c r="C9" s="584" t="s">
        <v>410</v>
      </c>
      <c r="D9" s="585">
        <v>149136285</v>
      </c>
    </row>
    <row r="10" spans="1:4" x14ac:dyDescent="0.25">
      <c r="A10" s="581"/>
      <c r="B10" s="586" t="s">
        <v>411</v>
      </c>
      <c r="C10" s="587" t="s">
        <v>412</v>
      </c>
      <c r="D10" s="588">
        <f>(D8-D9)</f>
        <v>33718299</v>
      </c>
    </row>
    <row r="11" spans="1:4" x14ac:dyDescent="0.25">
      <c r="A11" s="581"/>
      <c r="B11" s="583" t="s">
        <v>413</v>
      </c>
      <c r="C11" s="584" t="s">
        <v>414</v>
      </c>
      <c r="D11" s="585">
        <v>84721080</v>
      </c>
    </row>
    <row r="12" spans="1:4" x14ac:dyDescent="0.25">
      <c r="A12" s="581"/>
      <c r="B12" s="583" t="s">
        <v>415</v>
      </c>
      <c r="C12" s="584" t="s">
        <v>416</v>
      </c>
      <c r="D12" s="585">
        <v>55229118</v>
      </c>
    </row>
    <row r="13" spans="1:4" x14ac:dyDescent="0.25">
      <c r="A13" s="581"/>
      <c r="B13" s="586" t="s">
        <v>417</v>
      </c>
      <c r="C13" s="587" t="s">
        <v>418</v>
      </c>
      <c r="D13" s="588">
        <f>(D11-D12)</f>
        <v>29491962</v>
      </c>
    </row>
    <row r="14" spans="1:4" x14ac:dyDescent="0.25">
      <c r="A14" s="581"/>
      <c r="B14" s="586" t="s">
        <v>419</v>
      </c>
      <c r="C14" s="587" t="s">
        <v>420</v>
      </c>
      <c r="D14" s="588">
        <f>(D10+D13)</f>
        <v>63210261</v>
      </c>
    </row>
    <row r="15" spans="1:4" x14ac:dyDescent="0.25">
      <c r="A15" s="581"/>
      <c r="B15" s="583" t="s">
        <v>421</v>
      </c>
      <c r="C15" s="584" t="s">
        <v>422</v>
      </c>
      <c r="D15" s="585">
        <v>0</v>
      </c>
    </row>
    <row r="16" spans="1:4" x14ac:dyDescent="0.25">
      <c r="A16" s="581"/>
      <c r="B16" s="583" t="s">
        <v>423</v>
      </c>
      <c r="C16" s="584" t="s">
        <v>424</v>
      </c>
      <c r="D16" s="585">
        <v>0</v>
      </c>
    </row>
    <row r="17" spans="1:4" x14ac:dyDescent="0.25">
      <c r="A17" s="581"/>
      <c r="B17" s="586" t="s">
        <v>425</v>
      </c>
      <c r="C17" s="587" t="s">
        <v>426</v>
      </c>
      <c r="D17" s="588">
        <v>0</v>
      </c>
    </row>
    <row r="18" spans="1:4" x14ac:dyDescent="0.25">
      <c r="A18" s="581"/>
      <c r="B18" s="583" t="s">
        <v>427</v>
      </c>
      <c r="C18" s="584" t="s">
        <v>428</v>
      </c>
      <c r="D18" s="585">
        <v>0</v>
      </c>
    </row>
    <row r="19" spans="1:4" x14ac:dyDescent="0.25">
      <c r="A19" s="581"/>
      <c r="B19" s="583" t="s">
        <v>429</v>
      </c>
      <c r="C19" s="584" t="s">
        <v>430</v>
      </c>
      <c r="D19" s="585">
        <v>0</v>
      </c>
    </row>
    <row r="20" spans="1:4" x14ac:dyDescent="0.25">
      <c r="A20" s="581"/>
      <c r="B20" s="586" t="s">
        <v>431</v>
      </c>
      <c r="C20" s="587" t="s">
        <v>432</v>
      </c>
      <c r="D20" s="588">
        <v>0</v>
      </c>
    </row>
    <row r="21" spans="1:4" x14ac:dyDescent="0.25">
      <c r="A21" s="581"/>
      <c r="B21" s="586" t="s">
        <v>433</v>
      </c>
      <c r="C21" s="587" t="s">
        <v>434</v>
      </c>
      <c r="D21" s="588">
        <v>0</v>
      </c>
    </row>
    <row r="22" spans="1:4" x14ac:dyDescent="0.25">
      <c r="A22" s="581"/>
      <c r="B22" s="586" t="s">
        <v>435</v>
      </c>
      <c r="C22" s="587" t="s">
        <v>436</v>
      </c>
      <c r="D22" s="588">
        <f>(D14)</f>
        <v>63210261</v>
      </c>
    </row>
    <row r="23" spans="1:4" x14ac:dyDescent="0.25">
      <c r="A23" s="581"/>
      <c r="B23" s="586" t="s">
        <v>437</v>
      </c>
      <c r="C23" s="587" t="s">
        <v>438</v>
      </c>
      <c r="D23" s="588">
        <v>34221140</v>
      </c>
    </row>
    <row r="24" spans="1:4" x14ac:dyDescent="0.25">
      <c r="A24" s="581"/>
      <c r="B24" s="586" t="s">
        <v>439</v>
      </c>
      <c r="C24" s="587" t="s">
        <v>440</v>
      </c>
      <c r="D24" s="588">
        <f>(D22-D23)</f>
        <v>28989121</v>
      </c>
    </row>
    <row r="25" spans="1:4" x14ac:dyDescent="0.25">
      <c r="A25" s="581"/>
      <c r="B25" s="586" t="s">
        <v>441</v>
      </c>
      <c r="C25" s="587" t="s">
        <v>442</v>
      </c>
      <c r="D25" s="588">
        <v>0</v>
      </c>
    </row>
    <row r="26" spans="1:4" x14ac:dyDescent="0.25">
      <c r="A26" s="581"/>
      <c r="B26" s="586" t="s">
        <v>443</v>
      </c>
      <c r="C26" s="587" t="s">
        <v>444</v>
      </c>
      <c r="D26" s="588">
        <v>0</v>
      </c>
    </row>
  </sheetData>
  <mergeCells count="3">
    <mergeCell ref="C2:D2"/>
    <mergeCell ref="B3:D3"/>
    <mergeCell ref="B4:D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3" sqref="D23"/>
    </sheetView>
  </sheetViews>
  <sheetFormatPr defaultRowHeight="15" x14ac:dyDescent="0.25"/>
  <cols>
    <col min="2" max="2" width="10.7109375" customWidth="1"/>
    <col min="3" max="3" width="72.42578125" customWidth="1"/>
    <col min="4" max="4" width="18.140625" customWidth="1"/>
  </cols>
  <sheetData>
    <row r="1" spans="1:4" x14ac:dyDescent="0.25">
      <c r="D1" s="552" t="s">
        <v>658</v>
      </c>
    </row>
    <row r="2" spans="1:4" ht="15.75" x14ac:dyDescent="0.25">
      <c r="A2" s="589"/>
      <c r="B2" s="837" t="s">
        <v>446</v>
      </c>
      <c r="C2" s="837"/>
      <c r="D2" s="837"/>
    </row>
    <row r="3" spans="1:4" ht="15.75" x14ac:dyDescent="0.25">
      <c r="A3" s="589"/>
      <c r="B3" s="838" t="s">
        <v>405</v>
      </c>
      <c r="C3" s="840"/>
      <c r="D3" s="840"/>
    </row>
    <row r="4" spans="1:4" x14ac:dyDescent="0.25">
      <c r="A4" s="579"/>
      <c r="B4" s="590"/>
      <c r="C4" s="579"/>
      <c r="D4" s="579"/>
    </row>
    <row r="5" spans="1:4" x14ac:dyDescent="0.25">
      <c r="A5" s="579"/>
      <c r="B5" s="583"/>
      <c r="C5" s="583" t="s">
        <v>2</v>
      </c>
      <c r="D5" s="583" t="s">
        <v>406</v>
      </c>
    </row>
    <row r="6" spans="1:4" x14ac:dyDescent="0.25">
      <c r="A6" s="579"/>
      <c r="B6" s="583">
        <v>1</v>
      </c>
      <c r="C6" s="583">
        <v>2</v>
      </c>
      <c r="D6" s="583">
        <v>3</v>
      </c>
    </row>
    <row r="7" spans="1:4" x14ac:dyDescent="0.25">
      <c r="A7" s="579"/>
      <c r="B7" s="583" t="s">
        <v>407</v>
      </c>
      <c r="C7" s="584" t="s">
        <v>408</v>
      </c>
      <c r="D7" s="585">
        <v>1868196</v>
      </c>
    </row>
    <row r="8" spans="1:4" x14ac:dyDescent="0.25">
      <c r="A8" s="579"/>
      <c r="B8" s="583" t="s">
        <v>409</v>
      </c>
      <c r="C8" s="584" t="s">
        <v>410</v>
      </c>
      <c r="D8" s="585">
        <v>56618762</v>
      </c>
    </row>
    <row r="9" spans="1:4" x14ac:dyDescent="0.25">
      <c r="A9" s="579"/>
      <c r="B9" s="586" t="s">
        <v>411</v>
      </c>
      <c r="C9" s="587" t="s">
        <v>412</v>
      </c>
      <c r="D9" s="588">
        <f>(D7-D8)</f>
        <v>-54750566</v>
      </c>
    </row>
    <row r="10" spans="1:4" x14ac:dyDescent="0.25">
      <c r="A10" s="579"/>
      <c r="B10" s="583" t="s">
        <v>413</v>
      </c>
      <c r="C10" s="584" t="s">
        <v>414</v>
      </c>
      <c r="D10" s="585">
        <v>56219259</v>
      </c>
    </row>
    <row r="11" spans="1:4" x14ac:dyDescent="0.25">
      <c r="A11" s="579"/>
      <c r="B11" s="583" t="s">
        <v>415</v>
      </c>
      <c r="C11" s="584" t="s">
        <v>416</v>
      </c>
      <c r="D11" s="585">
        <v>0</v>
      </c>
    </row>
    <row r="12" spans="1:4" x14ac:dyDescent="0.25">
      <c r="A12" s="579"/>
      <c r="B12" s="586" t="s">
        <v>417</v>
      </c>
      <c r="C12" s="587" t="s">
        <v>418</v>
      </c>
      <c r="D12" s="588">
        <f>(D10-D11)</f>
        <v>56219259</v>
      </c>
    </row>
    <row r="13" spans="1:4" x14ac:dyDescent="0.25">
      <c r="A13" s="579"/>
      <c r="B13" s="586" t="s">
        <v>419</v>
      </c>
      <c r="C13" s="587" t="s">
        <v>420</v>
      </c>
      <c r="D13" s="588">
        <f>(D9+D12)</f>
        <v>1468693</v>
      </c>
    </row>
    <row r="14" spans="1:4" x14ac:dyDescent="0.25">
      <c r="A14" s="579"/>
      <c r="B14" s="583" t="s">
        <v>421</v>
      </c>
      <c r="C14" s="584" t="s">
        <v>422</v>
      </c>
      <c r="D14" s="585">
        <v>0</v>
      </c>
    </row>
    <row r="15" spans="1:4" x14ac:dyDescent="0.25">
      <c r="A15" s="579"/>
      <c r="B15" s="583" t="s">
        <v>423</v>
      </c>
      <c r="C15" s="584" t="s">
        <v>424</v>
      </c>
      <c r="D15" s="585">
        <v>0</v>
      </c>
    </row>
    <row r="16" spans="1:4" x14ac:dyDescent="0.25">
      <c r="A16" s="579"/>
      <c r="B16" s="586" t="s">
        <v>425</v>
      </c>
      <c r="C16" s="587" t="s">
        <v>426</v>
      </c>
      <c r="D16" s="588">
        <v>0</v>
      </c>
    </row>
    <row r="17" spans="1:4" x14ac:dyDescent="0.25">
      <c r="A17" s="579"/>
      <c r="B17" s="583" t="s">
        <v>427</v>
      </c>
      <c r="C17" s="584" t="s">
        <v>428</v>
      </c>
      <c r="D17" s="585">
        <v>0</v>
      </c>
    </row>
    <row r="18" spans="1:4" x14ac:dyDescent="0.25">
      <c r="A18" s="579"/>
      <c r="B18" s="583" t="s">
        <v>429</v>
      </c>
      <c r="C18" s="584" t="s">
        <v>430</v>
      </c>
      <c r="D18" s="585">
        <v>0</v>
      </c>
    </row>
    <row r="19" spans="1:4" x14ac:dyDescent="0.25">
      <c r="A19" s="579"/>
      <c r="B19" s="586" t="s">
        <v>431</v>
      </c>
      <c r="C19" s="587" t="s">
        <v>432</v>
      </c>
      <c r="D19" s="588">
        <v>0</v>
      </c>
    </row>
    <row r="20" spans="1:4" x14ac:dyDescent="0.25">
      <c r="A20" s="579"/>
      <c r="B20" s="586" t="s">
        <v>433</v>
      </c>
      <c r="C20" s="587" t="s">
        <v>434</v>
      </c>
      <c r="D20" s="588">
        <v>0</v>
      </c>
    </row>
    <row r="21" spans="1:4" x14ac:dyDescent="0.25">
      <c r="A21" s="579"/>
      <c r="B21" s="586" t="s">
        <v>435</v>
      </c>
      <c r="C21" s="587" t="s">
        <v>436</v>
      </c>
      <c r="D21" s="588">
        <f>(D13)</f>
        <v>1468693</v>
      </c>
    </row>
    <row r="22" spans="1:4" x14ac:dyDescent="0.25">
      <c r="A22" s="579"/>
      <c r="B22" s="586" t="s">
        <v>437</v>
      </c>
      <c r="C22" s="587" t="s">
        <v>438</v>
      </c>
      <c r="D22" s="588">
        <v>1468693</v>
      </c>
    </row>
    <row r="23" spans="1:4" x14ac:dyDescent="0.25">
      <c r="A23" s="579"/>
      <c r="B23" s="586" t="s">
        <v>439</v>
      </c>
      <c r="C23" s="587" t="s">
        <v>440</v>
      </c>
      <c r="D23" s="588">
        <f>(D21-D22)</f>
        <v>0</v>
      </c>
    </row>
    <row r="24" spans="1:4" x14ac:dyDescent="0.25">
      <c r="A24" s="579"/>
      <c r="B24" s="586" t="s">
        <v>441</v>
      </c>
      <c r="C24" s="587" t="s">
        <v>442</v>
      </c>
      <c r="D24" s="588">
        <v>0</v>
      </c>
    </row>
    <row r="25" spans="1:4" x14ac:dyDescent="0.25">
      <c r="A25" s="579"/>
      <c r="B25" s="586" t="s">
        <v>443</v>
      </c>
      <c r="C25" s="587" t="s">
        <v>444</v>
      </c>
      <c r="D25" s="588">
        <v>0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B27" sqref="B27:B28"/>
    </sheetView>
  </sheetViews>
  <sheetFormatPr defaultRowHeight="15" x14ac:dyDescent="0.25"/>
  <cols>
    <col min="1" max="1" width="8.28515625" customWidth="1"/>
    <col min="2" max="2" width="77.7109375" customWidth="1"/>
    <col min="3" max="3" width="14.42578125" customWidth="1"/>
    <col min="4" max="4" width="11.42578125" customWidth="1"/>
    <col min="5" max="5" width="14.7109375" customWidth="1"/>
    <col min="6" max="6" width="14.42578125" customWidth="1"/>
  </cols>
  <sheetData>
    <row r="1" spans="1:6" x14ac:dyDescent="0.25">
      <c r="E1" s="591" t="s">
        <v>399</v>
      </c>
      <c r="F1" s="591"/>
    </row>
    <row r="2" spans="1:6" ht="15.75" x14ac:dyDescent="0.25">
      <c r="A2" s="589"/>
      <c r="B2" s="837" t="s">
        <v>447</v>
      </c>
      <c r="C2" s="837"/>
      <c r="D2" s="837"/>
      <c r="E2" s="837"/>
      <c r="F2" s="837"/>
    </row>
    <row r="3" spans="1:6" ht="15.75" x14ac:dyDescent="0.25">
      <c r="A3" s="589"/>
      <c r="B3" s="837" t="s">
        <v>660</v>
      </c>
      <c r="C3" s="837"/>
      <c r="D3" s="837"/>
      <c r="E3" s="837"/>
      <c r="F3" s="837"/>
    </row>
    <row r="4" spans="1:6" x14ac:dyDescent="0.25">
      <c r="A4" s="579"/>
      <c r="B4" s="579"/>
      <c r="C4" s="579"/>
      <c r="D4" s="579"/>
      <c r="E4" s="579"/>
      <c r="F4" s="579"/>
    </row>
    <row r="5" spans="1:6" ht="25.5" x14ac:dyDescent="0.25">
      <c r="A5" s="583" t="s">
        <v>448</v>
      </c>
      <c r="B5" s="583" t="s">
        <v>2</v>
      </c>
      <c r="C5" s="583" t="s">
        <v>449</v>
      </c>
      <c r="D5" s="583" t="s">
        <v>450</v>
      </c>
      <c r="E5" s="583" t="s">
        <v>451</v>
      </c>
      <c r="F5" s="579"/>
    </row>
    <row r="6" spans="1:6" x14ac:dyDescent="0.25">
      <c r="A6" s="583">
        <v>1</v>
      </c>
      <c r="B6" s="583">
        <v>2</v>
      </c>
      <c r="C6" s="583">
        <v>3</v>
      </c>
      <c r="D6" s="583">
        <v>4</v>
      </c>
      <c r="E6" s="583">
        <v>5</v>
      </c>
      <c r="F6" s="579"/>
    </row>
    <row r="7" spans="1:6" x14ac:dyDescent="0.25">
      <c r="A7" s="592" t="s">
        <v>407</v>
      </c>
      <c r="B7" s="584" t="s">
        <v>452</v>
      </c>
      <c r="C7" s="585">
        <v>0</v>
      </c>
      <c r="D7" s="593">
        <v>0</v>
      </c>
      <c r="E7" s="585">
        <v>0</v>
      </c>
      <c r="F7" s="579"/>
    </row>
    <row r="8" spans="1:6" x14ac:dyDescent="0.25">
      <c r="A8" s="583" t="s">
        <v>409</v>
      </c>
      <c r="B8" s="584" t="s">
        <v>453</v>
      </c>
      <c r="C8" s="585">
        <v>2417747</v>
      </c>
      <c r="D8" s="585">
        <v>0</v>
      </c>
      <c r="E8" s="585">
        <v>805536</v>
      </c>
      <c r="F8" s="579"/>
    </row>
    <row r="9" spans="1:6" x14ac:dyDescent="0.25">
      <c r="A9" s="586" t="s">
        <v>413</v>
      </c>
      <c r="B9" s="587" t="s">
        <v>454</v>
      </c>
      <c r="C9" s="588">
        <f>SUM(C7:C8)</f>
        <v>2417747</v>
      </c>
      <c r="D9" s="588">
        <v>0</v>
      </c>
      <c r="E9" s="588">
        <f>SUM(E7:E8)</f>
        <v>805536</v>
      </c>
      <c r="F9" s="579"/>
    </row>
    <row r="10" spans="1:6" x14ac:dyDescent="0.25">
      <c r="A10" s="583" t="s">
        <v>415</v>
      </c>
      <c r="B10" s="584" t="s">
        <v>455</v>
      </c>
      <c r="C10" s="585">
        <v>868821720</v>
      </c>
      <c r="D10" s="585">
        <v>0</v>
      </c>
      <c r="E10" s="585">
        <v>889412179</v>
      </c>
      <c r="F10" s="579"/>
    </row>
    <row r="11" spans="1:6" x14ac:dyDescent="0.25">
      <c r="A11" s="583" t="s">
        <v>417</v>
      </c>
      <c r="B11" s="584" t="s">
        <v>456</v>
      </c>
      <c r="C11" s="585">
        <v>4149657</v>
      </c>
      <c r="D11" s="585">
        <v>0</v>
      </c>
      <c r="E11" s="585">
        <v>16682884</v>
      </c>
      <c r="F11" s="579"/>
    </row>
    <row r="12" spans="1:6" x14ac:dyDescent="0.25">
      <c r="A12" s="583" t="s">
        <v>421</v>
      </c>
      <c r="B12" s="584" t="s">
        <v>457</v>
      </c>
      <c r="C12" s="585">
        <v>2123877</v>
      </c>
      <c r="D12" s="585">
        <v>0</v>
      </c>
      <c r="E12" s="585">
        <v>1544882</v>
      </c>
      <c r="F12" s="579"/>
    </row>
    <row r="13" spans="1:6" x14ac:dyDescent="0.25">
      <c r="A13" s="586" t="s">
        <v>425</v>
      </c>
      <c r="B13" s="587" t="s">
        <v>458</v>
      </c>
      <c r="C13" s="588">
        <f>SUM(C10:C12)</f>
        <v>875095254</v>
      </c>
      <c r="D13" s="588">
        <v>0</v>
      </c>
      <c r="E13" s="588">
        <f>SUM(E10:E12)</f>
        <v>907639945</v>
      </c>
      <c r="F13" s="579"/>
    </row>
    <row r="14" spans="1:6" x14ac:dyDescent="0.25">
      <c r="A14" s="583" t="s">
        <v>427</v>
      </c>
      <c r="B14" s="584" t="s">
        <v>459</v>
      </c>
      <c r="C14" s="585">
        <v>6640000</v>
      </c>
      <c r="D14" s="585">
        <v>0</v>
      </c>
      <c r="E14" s="585">
        <v>6640000</v>
      </c>
      <c r="F14" s="579"/>
    </row>
    <row r="15" spans="1:6" x14ac:dyDescent="0.25">
      <c r="A15" s="583" t="s">
        <v>431</v>
      </c>
      <c r="B15" s="584" t="s">
        <v>460</v>
      </c>
      <c r="C15" s="585">
        <v>6640000</v>
      </c>
      <c r="D15" s="585">
        <v>0</v>
      </c>
      <c r="E15" s="585">
        <v>6640000</v>
      </c>
      <c r="F15" s="579"/>
    </row>
    <row r="16" spans="1:6" x14ac:dyDescent="0.25">
      <c r="A16" s="586" t="s">
        <v>461</v>
      </c>
      <c r="B16" s="587" t="s">
        <v>462</v>
      </c>
      <c r="C16" s="588">
        <f>SUM(C15)</f>
        <v>6640000</v>
      </c>
      <c r="D16" s="588">
        <v>0</v>
      </c>
      <c r="E16" s="588">
        <f>SUM(E15)</f>
        <v>6640000</v>
      </c>
      <c r="F16" s="579"/>
    </row>
    <row r="17" spans="1:6" x14ac:dyDescent="0.25">
      <c r="A17" s="583" t="s">
        <v>463</v>
      </c>
      <c r="B17" s="584" t="s">
        <v>464</v>
      </c>
      <c r="C17" s="585">
        <v>684263818</v>
      </c>
      <c r="D17" s="585">
        <v>0</v>
      </c>
      <c r="E17" s="585">
        <v>666096774</v>
      </c>
      <c r="F17" s="579"/>
    </row>
    <row r="18" spans="1:6" x14ac:dyDescent="0.25">
      <c r="A18" s="583" t="s">
        <v>465</v>
      </c>
      <c r="B18" s="584" t="s">
        <v>466</v>
      </c>
      <c r="C18" s="585">
        <v>684263818</v>
      </c>
      <c r="D18" s="585">
        <v>0</v>
      </c>
      <c r="E18" s="585">
        <v>666096774</v>
      </c>
      <c r="F18" s="579"/>
    </row>
    <row r="19" spans="1:6" x14ac:dyDescent="0.25">
      <c r="A19" s="586" t="s">
        <v>467</v>
      </c>
      <c r="B19" s="587" t="s">
        <v>468</v>
      </c>
      <c r="C19" s="588">
        <f>SUM(C17)</f>
        <v>684263818</v>
      </c>
      <c r="D19" s="588">
        <v>0</v>
      </c>
      <c r="E19" s="588">
        <f>SUM(E17)</f>
        <v>666096774</v>
      </c>
      <c r="F19" s="579"/>
    </row>
    <row r="20" spans="1:6" x14ac:dyDescent="0.25">
      <c r="A20" s="586" t="s">
        <v>469</v>
      </c>
      <c r="B20" s="587" t="s">
        <v>470</v>
      </c>
      <c r="C20" s="588">
        <f>(C9+C13+C16+C19)</f>
        <v>1568416819</v>
      </c>
      <c r="D20" s="588">
        <v>0</v>
      </c>
      <c r="E20" s="588">
        <f>(E9+E13+E16+E19)</f>
        <v>1581182255</v>
      </c>
      <c r="F20" s="579"/>
    </row>
    <row r="21" spans="1:6" x14ac:dyDescent="0.25">
      <c r="A21" s="586">
        <v>29</v>
      </c>
      <c r="B21" s="584" t="s">
        <v>471</v>
      </c>
      <c r="C21" s="588">
        <v>0</v>
      </c>
      <c r="D21" s="588"/>
      <c r="E21" s="588">
        <v>0</v>
      </c>
      <c r="F21" s="579"/>
    </row>
    <row r="22" spans="1:6" x14ac:dyDescent="0.25">
      <c r="A22" s="586">
        <v>30</v>
      </c>
      <c r="B22" s="587" t="s">
        <v>472</v>
      </c>
      <c r="C22" s="588">
        <f>SUM(C21)</f>
        <v>0</v>
      </c>
      <c r="D22" s="588"/>
      <c r="E22" s="588">
        <f>SUM(E21)</f>
        <v>0</v>
      </c>
      <c r="F22" s="579"/>
    </row>
    <row r="23" spans="1:6" x14ac:dyDescent="0.25">
      <c r="A23" s="586">
        <v>31</v>
      </c>
      <c r="B23" s="587" t="s">
        <v>473</v>
      </c>
      <c r="C23" s="588">
        <f>SUM(C22)</f>
        <v>0</v>
      </c>
      <c r="D23" s="588"/>
      <c r="E23" s="588">
        <f>SUM(E22)</f>
        <v>0</v>
      </c>
      <c r="F23" s="579"/>
    </row>
    <row r="24" spans="1:6" x14ac:dyDescent="0.25">
      <c r="A24" s="583" t="s">
        <v>474</v>
      </c>
      <c r="B24" s="584" t="s">
        <v>475</v>
      </c>
      <c r="C24" s="585">
        <v>407415</v>
      </c>
      <c r="D24" s="585">
        <v>0</v>
      </c>
      <c r="E24" s="585">
        <v>259805</v>
      </c>
      <c r="F24" s="579"/>
    </row>
    <row r="25" spans="1:6" x14ac:dyDescent="0.25">
      <c r="A25" s="586" t="s">
        <v>476</v>
      </c>
      <c r="B25" s="587" t="s">
        <v>477</v>
      </c>
      <c r="C25" s="588">
        <f>SUM(C24)</f>
        <v>407415</v>
      </c>
      <c r="D25" s="588">
        <v>0</v>
      </c>
      <c r="E25" s="588">
        <f>SUM(E24)</f>
        <v>259805</v>
      </c>
      <c r="F25" s="579"/>
    </row>
    <row r="26" spans="1:6" x14ac:dyDescent="0.25">
      <c r="A26" s="583" t="s">
        <v>478</v>
      </c>
      <c r="B26" s="584" t="s">
        <v>479</v>
      </c>
      <c r="C26" s="585">
        <v>106462110</v>
      </c>
      <c r="D26" s="585">
        <v>0</v>
      </c>
      <c r="E26" s="585">
        <v>90473888</v>
      </c>
      <c r="F26" s="579"/>
    </row>
    <row r="27" spans="1:6" x14ac:dyDescent="0.25">
      <c r="A27" s="583">
        <v>52</v>
      </c>
      <c r="B27" s="584" t="s">
        <v>480</v>
      </c>
      <c r="C27" s="585">
        <v>366404</v>
      </c>
      <c r="D27" s="585"/>
      <c r="E27" s="585">
        <v>0</v>
      </c>
      <c r="F27" s="579"/>
    </row>
    <row r="28" spans="1:6" x14ac:dyDescent="0.25">
      <c r="A28" s="586" t="s">
        <v>481</v>
      </c>
      <c r="B28" s="587" t="s">
        <v>482</v>
      </c>
      <c r="C28" s="588">
        <f>SUM(C26:C27)</f>
        <v>106828514</v>
      </c>
      <c r="D28" s="588">
        <v>0</v>
      </c>
      <c r="E28" s="588">
        <f>SUM(E26:E27)</f>
        <v>90473888</v>
      </c>
      <c r="F28" s="579"/>
    </row>
    <row r="29" spans="1:6" x14ac:dyDescent="0.25">
      <c r="A29" s="586" t="s">
        <v>483</v>
      </c>
      <c r="B29" s="587" t="s">
        <v>484</v>
      </c>
      <c r="C29" s="588">
        <f>(C25+C28)</f>
        <v>107235929</v>
      </c>
      <c r="D29" s="588">
        <v>0</v>
      </c>
      <c r="E29" s="588">
        <f>(E25+E28)</f>
        <v>90733693</v>
      </c>
      <c r="F29" s="579"/>
    </row>
    <row r="30" spans="1:6" ht="25.5" x14ac:dyDescent="0.25">
      <c r="A30" s="583" t="s">
        <v>485</v>
      </c>
      <c r="B30" s="584" t="s">
        <v>486</v>
      </c>
      <c r="C30" s="585">
        <v>0</v>
      </c>
      <c r="D30" s="585">
        <v>0</v>
      </c>
      <c r="E30" s="585">
        <v>0</v>
      </c>
      <c r="F30" s="579"/>
    </row>
    <row r="31" spans="1:6" ht="25.5" x14ac:dyDescent="0.25">
      <c r="A31" s="583" t="s">
        <v>487</v>
      </c>
      <c r="B31" s="584" t="s">
        <v>488</v>
      </c>
      <c r="C31" s="585">
        <v>0</v>
      </c>
      <c r="D31" s="585">
        <v>0</v>
      </c>
      <c r="E31" s="585">
        <v>0</v>
      </c>
      <c r="F31" s="579"/>
    </row>
    <row r="32" spans="1:6" x14ac:dyDescent="0.25">
      <c r="A32" s="583" t="s">
        <v>489</v>
      </c>
      <c r="B32" s="584" t="s">
        <v>490</v>
      </c>
      <c r="C32" s="585">
        <v>4074903</v>
      </c>
      <c r="D32" s="585">
        <v>0</v>
      </c>
      <c r="E32" s="585">
        <v>1192984</v>
      </c>
      <c r="F32" s="579"/>
    </row>
    <row r="33" spans="1:6" x14ac:dyDescent="0.25">
      <c r="A33" s="583" t="s">
        <v>491</v>
      </c>
      <c r="B33" s="584" t="s">
        <v>492</v>
      </c>
      <c r="C33" s="585">
        <v>426515</v>
      </c>
      <c r="D33" s="585">
        <v>0</v>
      </c>
      <c r="E33" s="585">
        <v>740213</v>
      </c>
      <c r="F33" s="579"/>
    </row>
    <row r="34" spans="1:6" x14ac:dyDescent="0.25">
      <c r="A34" s="583" t="s">
        <v>493</v>
      </c>
      <c r="B34" s="584" t="s">
        <v>494</v>
      </c>
      <c r="C34" s="585">
        <v>2887255</v>
      </c>
      <c r="D34" s="585">
        <v>0</v>
      </c>
      <c r="E34" s="585">
        <v>0</v>
      </c>
      <c r="F34" s="579"/>
    </row>
    <row r="35" spans="1:6" x14ac:dyDescent="0.25">
      <c r="A35" s="583" t="s">
        <v>495</v>
      </c>
      <c r="B35" s="584" t="s">
        <v>496</v>
      </c>
      <c r="C35" s="585">
        <v>761133</v>
      </c>
      <c r="D35" s="585">
        <v>0</v>
      </c>
      <c r="E35" s="585">
        <v>452771</v>
      </c>
      <c r="F35" s="579"/>
    </row>
    <row r="36" spans="1:6" x14ac:dyDescent="0.25">
      <c r="A36" s="583" t="s">
        <v>497</v>
      </c>
      <c r="B36" s="584" t="s">
        <v>498</v>
      </c>
      <c r="C36" s="585">
        <v>340050</v>
      </c>
      <c r="D36" s="585">
        <v>0</v>
      </c>
      <c r="E36" s="585">
        <v>300168</v>
      </c>
      <c r="F36" s="579"/>
    </row>
    <row r="37" spans="1:6" x14ac:dyDescent="0.25">
      <c r="A37" s="583" t="s">
        <v>499</v>
      </c>
      <c r="B37" s="584" t="s">
        <v>500</v>
      </c>
      <c r="C37" s="585">
        <v>0</v>
      </c>
      <c r="D37" s="585">
        <v>0</v>
      </c>
      <c r="E37" s="585">
        <v>0</v>
      </c>
      <c r="F37" s="579"/>
    </row>
    <row r="38" spans="1:6" x14ac:dyDescent="0.25">
      <c r="A38" s="583" t="s">
        <v>501</v>
      </c>
      <c r="B38" s="584" t="s">
        <v>502</v>
      </c>
      <c r="C38" s="585">
        <v>267756</v>
      </c>
      <c r="D38" s="585">
        <v>0</v>
      </c>
      <c r="E38" s="585">
        <v>236353</v>
      </c>
      <c r="F38" s="579"/>
    </row>
    <row r="39" spans="1:6" x14ac:dyDescent="0.25">
      <c r="A39" s="583" t="s">
        <v>503</v>
      </c>
      <c r="B39" s="584" t="s">
        <v>504</v>
      </c>
      <c r="C39" s="585">
        <v>72294</v>
      </c>
      <c r="D39" s="585">
        <v>0</v>
      </c>
      <c r="E39" s="585">
        <v>63815</v>
      </c>
      <c r="F39" s="579"/>
    </row>
    <row r="40" spans="1:6" x14ac:dyDescent="0.25">
      <c r="A40" s="583" t="s">
        <v>505</v>
      </c>
      <c r="B40" s="584" t="s">
        <v>506</v>
      </c>
      <c r="C40" s="585">
        <v>0</v>
      </c>
      <c r="D40" s="585">
        <v>0</v>
      </c>
      <c r="E40" s="585">
        <v>0</v>
      </c>
      <c r="F40" s="579"/>
    </row>
    <row r="41" spans="1:6" x14ac:dyDescent="0.25">
      <c r="A41" s="586" t="s">
        <v>507</v>
      </c>
      <c r="B41" s="587" t="s">
        <v>508</v>
      </c>
      <c r="C41" s="588">
        <f>(C32+C36)</f>
        <v>4414953</v>
      </c>
      <c r="D41" s="588">
        <v>0</v>
      </c>
      <c r="E41" s="588">
        <f>(E32+E36)</f>
        <v>1493152</v>
      </c>
      <c r="F41" s="579"/>
    </row>
    <row r="42" spans="1:6" x14ac:dyDescent="0.25">
      <c r="A42" s="583" t="s">
        <v>509</v>
      </c>
      <c r="B42" s="584" t="s">
        <v>510</v>
      </c>
      <c r="C42" s="585">
        <v>85000</v>
      </c>
      <c r="D42" s="585">
        <v>0</v>
      </c>
      <c r="E42" s="585">
        <v>115000</v>
      </c>
      <c r="F42" s="579"/>
    </row>
    <row r="43" spans="1:6" x14ac:dyDescent="0.25">
      <c r="A43" s="583">
        <v>153</v>
      </c>
      <c r="B43" s="584" t="s">
        <v>511</v>
      </c>
      <c r="C43" s="585">
        <v>815421161</v>
      </c>
      <c r="D43" s="585"/>
      <c r="E43" s="585">
        <v>816292459</v>
      </c>
      <c r="F43" s="579"/>
    </row>
    <row r="44" spans="1:6" x14ac:dyDescent="0.25">
      <c r="A44" s="586" t="s">
        <v>512</v>
      </c>
      <c r="B44" s="587" t="s">
        <v>513</v>
      </c>
      <c r="C44" s="588">
        <f>SUM(C42:C43)</f>
        <v>815506161</v>
      </c>
      <c r="D44" s="588">
        <v>0</v>
      </c>
      <c r="E44" s="588">
        <f>SUM(E42:E43)</f>
        <v>816407459</v>
      </c>
      <c r="F44" s="579"/>
    </row>
    <row r="45" spans="1:6" x14ac:dyDescent="0.25">
      <c r="A45" s="586" t="s">
        <v>514</v>
      </c>
      <c r="B45" s="587" t="s">
        <v>515</v>
      </c>
      <c r="C45" s="588">
        <f>(C41+C44)</f>
        <v>819921114</v>
      </c>
      <c r="D45" s="588">
        <v>0</v>
      </c>
      <c r="E45" s="588">
        <f>(E41+E44)</f>
        <v>817900611</v>
      </c>
      <c r="F45" s="579"/>
    </row>
    <row r="46" spans="1:6" x14ac:dyDescent="0.25">
      <c r="A46" s="583" t="s">
        <v>516</v>
      </c>
      <c r="B46" s="584" t="s">
        <v>517</v>
      </c>
      <c r="C46" s="585">
        <v>0</v>
      </c>
      <c r="D46" s="585"/>
      <c r="E46" s="585">
        <v>1712753</v>
      </c>
      <c r="F46" s="579"/>
    </row>
    <row r="47" spans="1:6" x14ac:dyDescent="0.25">
      <c r="A47" s="583"/>
      <c r="B47" s="587" t="s">
        <v>518</v>
      </c>
      <c r="C47" s="588">
        <f>SUM(C46)</f>
        <v>0</v>
      </c>
      <c r="D47" s="585"/>
      <c r="E47" s="588">
        <f>SUM(E46)</f>
        <v>1712753</v>
      </c>
      <c r="F47" s="579"/>
    </row>
    <row r="48" spans="1:6" x14ac:dyDescent="0.25">
      <c r="A48" s="583"/>
      <c r="B48" s="584" t="s">
        <v>519</v>
      </c>
      <c r="C48" s="585">
        <v>-277273</v>
      </c>
      <c r="D48" s="585"/>
      <c r="E48" s="585">
        <v>-1674350</v>
      </c>
      <c r="F48" s="579"/>
    </row>
    <row r="49" spans="1:6" x14ac:dyDescent="0.25">
      <c r="A49" s="583"/>
      <c r="B49" s="587" t="s">
        <v>520</v>
      </c>
      <c r="C49" s="588">
        <f>SUM(C48)</f>
        <v>-277273</v>
      </c>
      <c r="D49" s="585"/>
      <c r="E49" s="588">
        <f>SUM(E48)</f>
        <v>-1674350</v>
      </c>
      <c r="F49" s="579"/>
    </row>
    <row r="50" spans="1:6" x14ac:dyDescent="0.25">
      <c r="A50" s="583"/>
      <c r="B50" s="584" t="s">
        <v>521</v>
      </c>
      <c r="C50" s="585">
        <v>0</v>
      </c>
      <c r="D50" s="585">
        <v>0</v>
      </c>
      <c r="E50" s="585">
        <v>0</v>
      </c>
      <c r="F50" s="579"/>
    </row>
    <row r="51" spans="1:6" x14ac:dyDescent="0.25">
      <c r="A51" s="586" t="s">
        <v>522</v>
      </c>
      <c r="B51" s="587" t="s">
        <v>523</v>
      </c>
      <c r="C51" s="588">
        <f>SUM(C47+C49)</f>
        <v>-277273</v>
      </c>
      <c r="D51" s="588">
        <v>0</v>
      </c>
      <c r="E51" s="588">
        <f>SUM(E47+E49)</f>
        <v>38403</v>
      </c>
      <c r="F51" s="579"/>
    </row>
    <row r="52" spans="1:6" x14ac:dyDescent="0.25">
      <c r="A52" s="583" t="s">
        <v>524</v>
      </c>
      <c r="B52" s="584" t="s">
        <v>525</v>
      </c>
      <c r="C52" s="585">
        <v>0</v>
      </c>
      <c r="D52" s="585">
        <v>0</v>
      </c>
      <c r="E52" s="585">
        <v>0</v>
      </c>
      <c r="F52" s="579"/>
    </row>
    <row r="53" spans="1:6" x14ac:dyDescent="0.25">
      <c r="A53" s="586" t="s">
        <v>526</v>
      </c>
      <c r="B53" s="587" t="s">
        <v>527</v>
      </c>
      <c r="C53" s="588">
        <v>0</v>
      </c>
      <c r="D53" s="588">
        <v>0</v>
      </c>
      <c r="E53" s="588">
        <v>0</v>
      </c>
      <c r="F53" s="579"/>
    </row>
    <row r="54" spans="1:6" x14ac:dyDescent="0.25">
      <c r="A54" s="586" t="s">
        <v>528</v>
      </c>
      <c r="B54" s="587" t="s">
        <v>529</v>
      </c>
      <c r="C54" s="588">
        <f>(C20+C23+C29+C45+C51)</f>
        <v>2495296589</v>
      </c>
      <c r="D54" s="588">
        <v>0</v>
      </c>
      <c r="E54" s="588">
        <f>(E20+E23+E29+E45+E51)</f>
        <v>2489854962</v>
      </c>
      <c r="F54" s="579"/>
    </row>
    <row r="55" spans="1:6" x14ac:dyDescent="0.25">
      <c r="A55" s="583" t="s">
        <v>530</v>
      </c>
      <c r="B55" s="584" t="s">
        <v>531</v>
      </c>
      <c r="C55" s="585">
        <v>799750894</v>
      </c>
      <c r="D55" s="585">
        <v>0</v>
      </c>
      <c r="E55" s="585">
        <v>799750894</v>
      </c>
      <c r="F55" s="579"/>
    </row>
    <row r="56" spans="1:6" x14ac:dyDescent="0.25">
      <c r="A56" s="583" t="s">
        <v>532</v>
      </c>
      <c r="B56" s="584" t="s">
        <v>533</v>
      </c>
      <c r="C56" s="585">
        <v>1527357169</v>
      </c>
      <c r="D56" s="585">
        <v>0</v>
      </c>
      <c r="E56" s="585">
        <v>1531228046</v>
      </c>
      <c r="F56" s="579"/>
    </row>
    <row r="57" spans="1:6" x14ac:dyDescent="0.25">
      <c r="A57" s="583" t="s">
        <v>534</v>
      </c>
      <c r="B57" s="584" t="s">
        <v>535</v>
      </c>
      <c r="C57" s="585">
        <v>25303996</v>
      </c>
      <c r="D57" s="585">
        <v>0</v>
      </c>
      <c r="E57" s="585">
        <v>25303996</v>
      </c>
      <c r="F57" s="579"/>
    </row>
    <row r="58" spans="1:6" x14ac:dyDescent="0.25">
      <c r="A58" s="583" t="s">
        <v>536</v>
      </c>
      <c r="B58" s="584" t="s">
        <v>537</v>
      </c>
      <c r="C58" s="585">
        <v>-35481342</v>
      </c>
      <c r="D58" s="585">
        <v>0</v>
      </c>
      <c r="E58" s="585">
        <v>-46519988</v>
      </c>
      <c r="F58" s="579"/>
    </row>
    <row r="59" spans="1:6" x14ac:dyDescent="0.25">
      <c r="A59" s="583" t="s">
        <v>538</v>
      </c>
      <c r="B59" s="584" t="s">
        <v>539</v>
      </c>
      <c r="C59" s="585">
        <v>-11038646</v>
      </c>
      <c r="D59" s="585">
        <v>0</v>
      </c>
      <c r="E59" s="585">
        <v>-33769012</v>
      </c>
      <c r="F59" s="579"/>
    </row>
    <row r="60" spans="1:6" x14ac:dyDescent="0.25">
      <c r="A60" s="586" t="s">
        <v>540</v>
      </c>
      <c r="B60" s="587" t="s">
        <v>541</v>
      </c>
      <c r="C60" s="588">
        <f>SUM(C55:C59)</f>
        <v>2305892071</v>
      </c>
      <c r="D60" s="588">
        <v>0</v>
      </c>
      <c r="E60" s="588">
        <f>SUM(E55:E59)</f>
        <v>2275993936</v>
      </c>
      <c r="F60" s="579"/>
    </row>
    <row r="61" spans="1:6" x14ac:dyDescent="0.25">
      <c r="A61" s="583" t="s">
        <v>542</v>
      </c>
      <c r="B61" s="584" t="s">
        <v>543</v>
      </c>
      <c r="C61" s="585">
        <v>0</v>
      </c>
      <c r="D61" s="585">
        <v>0</v>
      </c>
      <c r="E61" s="585">
        <v>76200</v>
      </c>
      <c r="F61" s="579"/>
    </row>
    <row r="62" spans="1:6" x14ac:dyDescent="0.25">
      <c r="A62" s="583" t="s">
        <v>544</v>
      </c>
      <c r="B62" s="584" t="s">
        <v>545</v>
      </c>
      <c r="C62" s="585">
        <v>0</v>
      </c>
      <c r="D62" s="585">
        <v>0</v>
      </c>
      <c r="E62" s="585">
        <v>0</v>
      </c>
      <c r="F62" s="579"/>
    </row>
    <row r="63" spans="1:6" x14ac:dyDescent="0.25">
      <c r="A63" s="586" t="s">
        <v>546</v>
      </c>
      <c r="B63" s="587" t="s">
        <v>547</v>
      </c>
      <c r="C63" s="588">
        <f t="shared" ref="C63:D63" si="0">SUM(C61:C62)</f>
        <v>0</v>
      </c>
      <c r="D63" s="588">
        <f t="shared" si="0"/>
        <v>0</v>
      </c>
      <c r="E63" s="588">
        <f>SUM(E61:E62)</f>
        <v>76200</v>
      </c>
      <c r="F63" s="579"/>
    </row>
    <row r="64" spans="1:6" ht="25.5" x14ac:dyDescent="0.25">
      <c r="A64" s="583" t="s">
        <v>548</v>
      </c>
      <c r="B64" s="584" t="s">
        <v>549</v>
      </c>
      <c r="C64" s="585"/>
      <c r="D64" s="585">
        <v>0</v>
      </c>
      <c r="E64" s="585"/>
      <c r="F64" s="579"/>
    </row>
    <row r="65" spans="1:6" ht="25.5" x14ac:dyDescent="0.25">
      <c r="A65" s="583" t="s">
        <v>550</v>
      </c>
      <c r="B65" s="584" t="s">
        <v>551</v>
      </c>
      <c r="C65" s="585">
        <v>3677845</v>
      </c>
      <c r="D65" s="585">
        <v>0</v>
      </c>
      <c r="E65" s="585">
        <v>4337073</v>
      </c>
      <c r="F65" s="579"/>
    </row>
    <row r="66" spans="1:6" x14ac:dyDescent="0.25">
      <c r="A66" s="586" t="s">
        <v>552</v>
      </c>
      <c r="B66" s="587" t="s">
        <v>553</v>
      </c>
      <c r="C66" s="588">
        <f>SUM(C65)</f>
        <v>3677845</v>
      </c>
      <c r="D66" s="588">
        <v>0</v>
      </c>
      <c r="E66" s="588">
        <f>SUM(E65)</f>
        <v>4337073</v>
      </c>
      <c r="F66" s="579"/>
    </row>
    <row r="67" spans="1:6" x14ac:dyDescent="0.25">
      <c r="A67" s="583" t="s">
        <v>554</v>
      </c>
      <c r="B67" s="584" t="s">
        <v>555</v>
      </c>
      <c r="C67" s="585">
        <v>26226148</v>
      </c>
      <c r="D67" s="585">
        <v>0</v>
      </c>
      <c r="E67" s="585">
        <v>26284785</v>
      </c>
      <c r="F67" s="579"/>
    </row>
    <row r="68" spans="1:6" x14ac:dyDescent="0.25">
      <c r="A68" s="583" t="s">
        <v>556</v>
      </c>
      <c r="B68" s="584" t="s">
        <v>557</v>
      </c>
      <c r="C68" s="585"/>
      <c r="D68" s="585">
        <v>0</v>
      </c>
      <c r="E68" s="585"/>
      <c r="F68" s="579"/>
    </row>
    <row r="69" spans="1:6" x14ac:dyDescent="0.25">
      <c r="A69" s="583" t="s">
        <v>558</v>
      </c>
      <c r="B69" s="584" t="s">
        <v>559</v>
      </c>
      <c r="C69" s="585">
        <v>710774</v>
      </c>
      <c r="D69" s="585">
        <v>0</v>
      </c>
      <c r="E69" s="585">
        <v>1353647</v>
      </c>
      <c r="F69" s="579"/>
    </row>
    <row r="70" spans="1:6" x14ac:dyDescent="0.25">
      <c r="A70" s="586" t="s">
        <v>560</v>
      </c>
      <c r="B70" s="587" t="s">
        <v>561</v>
      </c>
      <c r="C70" s="588">
        <f>SUM(C67:C69)</f>
        <v>26936922</v>
      </c>
      <c r="D70" s="588">
        <v>0</v>
      </c>
      <c r="E70" s="588">
        <f>SUM(E67:E69)</f>
        <v>27638432</v>
      </c>
      <c r="F70" s="579"/>
    </row>
    <row r="71" spans="1:6" x14ac:dyDescent="0.25">
      <c r="A71" s="586" t="s">
        <v>562</v>
      </c>
      <c r="B71" s="587" t="s">
        <v>563</v>
      </c>
      <c r="C71" s="588">
        <f>(C66+C70)</f>
        <v>30614767</v>
      </c>
      <c r="D71" s="588">
        <v>0</v>
      </c>
      <c r="E71" s="588">
        <f>(E66+E70+E63)</f>
        <v>32051705</v>
      </c>
      <c r="F71" s="579"/>
    </row>
    <row r="72" spans="1:6" x14ac:dyDescent="0.25">
      <c r="A72" s="583">
        <v>239</v>
      </c>
      <c r="B72" s="584" t="s">
        <v>564</v>
      </c>
      <c r="C72" s="585">
        <v>0</v>
      </c>
      <c r="D72" s="588">
        <v>0</v>
      </c>
      <c r="E72" s="585">
        <v>0</v>
      </c>
      <c r="F72" s="579"/>
    </row>
    <row r="73" spans="1:6" x14ac:dyDescent="0.25">
      <c r="A73" s="583" t="s">
        <v>565</v>
      </c>
      <c r="B73" s="584" t="s">
        <v>566</v>
      </c>
      <c r="C73" s="585">
        <v>3949776</v>
      </c>
      <c r="D73" s="585">
        <v>0</v>
      </c>
      <c r="E73" s="585">
        <v>2483370</v>
      </c>
      <c r="F73" s="579"/>
    </row>
    <row r="74" spans="1:6" x14ac:dyDescent="0.25">
      <c r="A74" s="583">
        <v>241</v>
      </c>
      <c r="B74" s="584" t="s">
        <v>567</v>
      </c>
      <c r="C74" s="585">
        <v>154839975</v>
      </c>
      <c r="D74" s="585"/>
      <c r="E74" s="585">
        <v>179325951</v>
      </c>
      <c r="F74" s="579"/>
    </row>
    <row r="75" spans="1:6" x14ac:dyDescent="0.25">
      <c r="A75" s="586" t="s">
        <v>568</v>
      </c>
      <c r="B75" s="587" t="s">
        <v>569</v>
      </c>
      <c r="C75" s="588">
        <f>SUM(C72:C74)</f>
        <v>158789751</v>
      </c>
      <c r="D75" s="588">
        <v>0</v>
      </c>
      <c r="E75" s="588">
        <f>SUM(E72:E74)</f>
        <v>181809321</v>
      </c>
      <c r="F75" s="579"/>
    </row>
    <row r="76" spans="1:6" x14ac:dyDescent="0.25">
      <c r="A76" s="586" t="s">
        <v>570</v>
      </c>
      <c r="B76" s="587" t="s">
        <v>571</v>
      </c>
      <c r="C76" s="588">
        <f>(C60+C71+C75)</f>
        <v>2495296589</v>
      </c>
      <c r="D76" s="588">
        <v>0</v>
      </c>
      <c r="E76" s="588">
        <f>(E60+E71+E75)</f>
        <v>2489854962</v>
      </c>
      <c r="F76" s="579"/>
    </row>
  </sheetData>
  <mergeCells count="2">
    <mergeCell ref="B2:F2"/>
    <mergeCell ref="B3: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5" x14ac:dyDescent="0.25"/>
  <cols>
    <col min="1" max="1" width="7.28515625" customWidth="1"/>
    <col min="2" max="2" width="79.42578125" customWidth="1"/>
    <col min="3" max="3" width="14.28515625" customWidth="1"/>
    <col min="4" max="4" width="12.28515625" customWidth="1"/>
    <col min="5" max="5" width="13" customWidth="1"/>
    <col min="6" max="6" width="15" customWidth="1"/>
  </cols>
  <sheetData>
    <row r="1" spans="1:6" x14ac:dyDescent="0.25">
      <c r="D1" s="591" t="s">
        <v>659</v>
      </c>
      <c r="E1" s="591"/>
      <c r="F1" s="591"/>
    </row>
    <row r="2" spans="1:6" ht="15.75" x14ac:dyDescent="0.25">
      <c r="A2" s="579"/>
      <c r="B2" s="837" t="s">
        <v>255</v>
      </c>
      <c r="C2" s="837"/>
      <c r="D2" s="837"/>
      <c r="E2" s="837"/>
      <c r="F2" s="837"/>
    </row>
    <row r="3" spans="1:6" ht="15.75" x14ac:dyDescent="0.25">
      <c r="A3" s="579"/>
      <c r="B3" s="837" t="s">
        <v>660</v>
      </c>
      <c r="C3" s="837"/>
      <c r="D3" s="837"/>
      <c r="E3" s="837"/>
      <c r="F3" s="837"/>
    </row>
    <row r="4" spans="1:6" ht="31.5" x14ac:dyDescent="0.25">
      <c r="A4" s="582"/>
      <c r="B4" s="582" t="s">
        <v>2</v>
      </c>
      <c r="C4" s="582" t="s">
        <v>449</v>
      </c>
      <c r="D4" s="582" t="s">
        <v>450</v>
      </c>
      <c r="E4" s="582" t="s">
        <v>451</v>
      </c>
      <c r="F4" s="579"/>
    </row>
    <row r="5" spans="1:6" ht="15.75" x14ac:dyDescent="0.25">
      <c r="A5" s="582">
        <v>1</v>
      </c>
      <c r="B5" s="582">
        <v>2</v>
      </c>
      <c r="C5" s="582">
        <v>3</v>
      </c>
      <c r="D5" s="582">
        <v>4</v>
      </c>
      <c r="E5" s="582">
        <v>5</v>
      </c>
      <c r="F5" s="580"/>
    </row>
    <row r="6" spans="1:6" ht="15.75" x14ac:dyDescent="0.25">
      <c r="A6" s="583" t="s">
        <v>417</v>
      </c>
      <c r="B6" s="584" t="s">
        <v>456</v>
      </c>
      <c r="C6" s="585">
        <v>231172</v>
      </c>
      <c r="D6" s="582"/>
      <c r="E6" s="585">
        <v>916007</v>
      </c>
      <c r="F6" s="580"/>
    </row>
    <row r="7" spans="1:6" ht="15.75" x14ac:dyDescent="0.25">
      <c r="A7" s="586" t="s">
        <v>425</v>
      </c>
      <c r="B7" s="587" t="s">
        <v>458</v>
      </c>
      <c r="C7" s="585">
        <f>SUM(C6)</f>
        <v>231172</v>
      </c>
      <c r="D7" s="582"/>
      <c r="E7" s="585">
        <f>SUM(E6)</f>
        <v>916007</v>
      </c>
      <c r="F7" s="580"/>
    </row>
    <row r="8" spans="1:6" ht="15.75" x14ac:dyDescent="0.25">
      <c r="A8" s="586" t="s">
        <v>469</v>
      </c>
      <c r="B8" s="587" t="s">
        <v>470</v>
      </c>
      <c r="C8" s="588">
        <f>SUM(C7)</f>
        <v>231172</v>
      </c>
      <c r="D8" s="582"/>
      <c r="E8" s="588">
        <f>SUM(E7)</f>
        <v>916007</v>
      </c>
      <c r="F8" s="580"/>
    </row>
    <row r="9" spans="1:6" ht="15.75" x14ac:dyDescent="0.25">
      <c r="A9" s="583" t="s">
        <v>474</v>
      </c>
      <c r="B9" s="584" t="s">
        <v>475</v>
      </c>
      <c r="C9" s="585">
        <v>71180</v>
      </c>
      <c r="D9" s="593"/>
      <c r="E9" s="585">
        <v>346745</v>
      </c>
      <c r="F9" s="580"/>
    </row>
    <row r="10" spans="1:6" ht="15.75" x14ac:dyDescent="0.25">
      <c r="A10" s="586" t="s">
        <v>476</v>
      </c>
      <c r="B10" s="587" t="s">
        <v>477</v>
      </c>
      <c r="C10" s="588">
        <f>SUM(C9)</f>
        <v>71180</v>
      </c>
      <c r="D10" s="594"/>
      <c r="E10" s="588">
        <f>SUM(E9)</f>
        <v>346745</v>
      </c>
      <c r="F10" s="580"/>
    </row>
    <row r="11" spans="1:6" ht="15.75" x14ac:dyDescent="0.25">
      <c r="A11" s="583" t="s">
        <v>478</v>
      </c>
      <c r="B11" s="584" t="s">
        <v>479</v>
      </c>
      <c r="C11" s="585">
        <v>4530140</v>
      </c>
      <c r="D11" s="585">
        <v>0</v>
      </c>
      <c r="E11" s="585">
        <v>1121948</v>
      </c>
      <c r="F11" s="580"/>
    </row>
    <row r="12" spans="1:6" ht="15.75" x14ac:dyDescent="0.25">
      <c r="A12" s="586" t="s">
        <v>481</v>
      </c>
      <c r="B12" s="587" t="s">
        <v>482</v>
      </c>
      <c r="C12" s="588">
        <f>SUM(C11)</f>
        <v>4530140</v>
      </c>
      <c r="D12" s="588">
        <f>SUM(D11)</f>
        <v>0</v>
      </c>
      <c r="E12" s="588">
        <f>SUM(E11)</f>
        <v>1121948</v>
      </c>
      <c r="F12" s="580"/>
    </row>
    <row r="13" spans="1:6" ht="15.75" x14ac:dyDescent="0.25">
      <c r="A13" s="582">
        <v>57</v>
      </c>
      <c r="B13" s="587" t="s">
        <v>484</v>
      </c>
      <c r="C13" s="588">
        <f>(C10+C12)</f>
        <v>4601320</v>
      </c>
      <c r="D13" s="594"/>
      <c r="E13" s="588">
        <f>(E10+E12)</f>
        <v>1468693</v>
      </c>
      <c r="F13" s="595"/>
    </row>
    <row r="14" spans="1:6" x14ac:dyDescent="0.25">
      <c r="A14" s="583" t="s">
        <v>497</v>
      </c>
      <c r="B14" s="584" t="s">
        <v>498</v>
      </c>
      <c r="C14" s="585">
        <v>28775</v>
      </c>
      <c r="D14" s="585">
        <v>0</v>
      </c>
      <c r="E14" s="585">
        <v>82195</v>
      </c>
      <c r="F14" s="595"/>
    </row>
    <row r="15" spans="1:6" x14ac:dyDescent="0.25">
      <c r="A15" s="583" t="s">
        <v>501</v>
      </c>
      <c r="B15" s="584" t="s">
        <v>502</v>
      </c>
      <c r="C15" s="585">
        <v>28775</v>
      </c>
      <c r="D15" s="585">
        <v>0</v>
      </c>
      <c r="E15" s="585">
        <v>28775</v>
      </c>
      <c r="F15" s="595"/>
    </row>
    <row r="16" spans="1:6" x14ac:dyDescent="0.25">
      <c r="A16" s="586" t="s">
        <v>507</v>
      </c>
      <c r="B16" s="587" t="s">
        <v>508</v>
      </c>
      <c r="C16" s="588">
        <f>SUM(C14)</f>
        <v>28775</v>
      </c>
      <c r="D16" s="588">
        <v>0</v>
      </c>
      <c r="E16" s="588">
        <f>SUM(E14)</f>
        <v>82195</v>
      </c>
      <c r="F16" s="596"/>
    </row>
    <row r="17" spans="1:6" x14ac:dyDescent="0.25">
      <c r="A17" s="583" t="s">
        <v>572</v>
      </c>
      <c r="B17" s="584" t="s">
        <v>573</v>
      </c>
      <c r="C17" s="585">
        <v>66666</v>
      </c>
      <c r="D17" s="585">
        <v>0</v>
      </c>
      <c r="E17" s="585">
        <v>0</v>
      </c>
      <c r="F17" s="595"/>
    </row>
    <row r="18" spans="1:6" x14ac:dyDescent="0.25">
      <c r="A18" s="583" t="s">
        <v>574</v>
      </c>
      <c r="B18" s="584" t="s">
        <v>575</v>
      </c>
      <c r="C18" s="585">
        <v>66666</v>
      </c>
      <c r="D18" s="585">
        <v>0</v>
      </c>
      <c r="E18" s="585">
        <v>0</v>
      </c>
      <c r="F18" s="595"/>
    </row>
    <row r="19" spans="1:6" x14ac:dyDescent="0.25">
      <c r="A19" s="583">
        <v>154</v>
      </c>
      <c r="B19" s="584" t="s">
        <v>576</v>
      </c>
      <c r="C19" s="585">
        <v>0</v>
      </c>
      <c r="D19" s="585">
        <v>0</v>
      </c>
      <c r="E19" s="585">
        <v>0</v>
      </c>
      <c r="F19" s="595"/>
    </row>
    <row r="20" spans="1:6" x14ac:dyDescent="0.25">
      <c r="A20" s="586" t="s">
        <v>512</v>
      </c>
      <c r="B20" s="587" t="s">
        <v>513</v>
      </c>
      <c r="C20" s="588">
        <f>SUM(C17)</f>
        <v>66666</v>
      </c>
      <c r="D20" s="588">
        <v>0</v>
      </c>
      <c r="E20" s="588">
        <f>SUM(E17)</f>
        <v>0</v>
      </c>
      <c r="F20" s="595"/>
    </row>
    <row r="21" spans="1:6" x14ac:dyDescent="0.25">
      <c r="A21" s="586">
        <v>158</v>
      </c>
      <c r="B21" s="587" t="s">
        <v>515</v>
      </c>
      <c r="C21" s="588">
        <f>(C16+C20)</f>
        <v>95441</v>
      </c>
      <c r="D21" s="588">
        <v>0</v>
      </c>
      <c r="E21" s="588">
        <f>(E16+E20)</f>
        <v>82195</v>
      </c>
      <c r="F21" s="595"/>
    </row>
    <row r="22" spans="1:6" x14ac:dyDescent="0.25">
      <c r="A22" s="583" t="s">
        <v>516</v>
      </c>
      <c r="B22" s="584" t="s">
        <v>521</v>
      </c>
      <c r="C22" s="585">
        <v>0</v>
      </c>
      <c r="D22" s="585">
        <v>0</v>
      </c>
      <c r="E22" s="585">
        <v>0</v>
      </c>
      <c r="F22" s="596"/>
    </row>
    <row r="23" spans="1:6" x14ac:dyDescent="0.25">
      <c r="A23" s="586">
        <v>161</v>
      </c>
      <c r="B23" s="587" t="s">
        <v>523</v>
      </c>
      <c r="C23" s="588">
        <v>0</v>
      </c>
      <c r="D23" s="588">
        <v>0</v>
      </c>
      <c r="E23" s="588">
        <v>0</v>
      </c>
      <c r="F23" s="595"/>
    </row>
    <row r="24" spans="1:6" x14ac:dyDescent="0.25">
      <c r="A24" s="586" t="s">
        <v>528</v>
      </c>
      <c r="B24" s="587" t="s">
        <v>529</v>
      </c>
      <c r="C24" s="588">
        <f>(C8+C13+C21)</f>
        <v>4927933</v>
      </c>
      <c r="D24" s="588">
        <v>0</v>
      </c>
      <c r="E24" s="588">
        <f>(E8+E13+E21)</f>
        <v>2466895</v>
      </c>
      <c r="F24" s="595"/>
    </row>
    <row r="25" spans="1:6" x14ac:dyDescent="0.25">
      <c r="A25" s="583">
        <v>167</v>
      </c>
      <c r="B25" s="584" t="s">
        <v>531</v>
      </c>
      <c r="C25" s="585">
        <v>21650</v>
      </c>
      <c r="D25" s="585">
        <v>0</v>
      </c>
      <c r="E25" s="585">
        <v>21650</v>
      </c>
      <c r="F25" s="595"/>
    </row>
    <row r="26" spans="1:6" x14ac:dyDescent="0.25">
      <c r="A26" s="583" t="s">
        <v>534</v>
      </c>
      <c r="B26" s="584" t="s">
        <v>535</v>
      </c>
      <c r="C26" s="585">
        <v>0</v>
      </c>
      <c r="D26" s="585">
        <v>0</v>
      </c>
      <c r="E26" s="585">
        <v>0</v>
      </c>
      <c r="F26" s="595"/>
    </row>
    <row r="27" spans="1:6" x14ac:dyDescent="0.25">
      <c r="A27" s="583" t="s">
        <v>536</v>
      </c>
      <c r="B27" s="584" t="s">
        <v>537</v>
      </c>
      <c r="C27" s="585">
        <v>2817995</v>
      </c>
      <c r="D27" s="585">
        <v>0</v>
      </c>
      <c r="E27" s="585">
        <v>609124</v>
      </c>
      <c r="F27" s="595"/>
    </row>
    <row r="28" spans="1:6" x14ac:dyDescent="0.25">
      <c r="A28" s="583" t="s">
        <v>538</v>
      </c>
      <c r="B28" s="584" t="s">
        <v>539</v>
      </c>
      <c r="C28" s="585">
        <v>-2208871</v>
      </c>
      <c r="D28" s="585">
        <v>0</v>
      </c>
      <c r="E28" s="585">
        <v>-1360135</v>
      </c>
      <c r="F28" s="595"/>
    </row>
    <row r="29" spans="1:6" x14ac:dyDescent="0.25">
      <c r="A29" s="586" t="s">
        <v>540</v>
      </c>
      <c r="B29" s="587" t="s">
        <v>541</v>
      </c>
      <c r="C29" s="588">
        <f>(C25+C26+C27+C28)</f>
        <v>630774</v>
      </c>
      <c r="D29" s="588">
        <v>0</v>
      </c>
      <c r="E29" s="588">
        <f>(E25+E26+E27+E28)</f>
        <v>-729361</v>
      </c>
      <c r="F29" s="595"/>
    </row>
    <row r="30" spans="1:6" x14ac:dyDescent="0.25">
      <c r="A30" s="583" t="s">
        <v>565</v>
      </c>
      <c r="B30" s="584" t="s">
        <v>566</v>
      </c>
      <c r="C30" s="585">
        <v>4297159</v>
      </c>
      <c r="D30" s="585">
        <v>0</v>
      </c>
      <c r="E30" s="585">
        <v>3196256</v>
      </c>
      <c r="F30" s="597"/>
    </row>
    <row r="31" spans="1:6" x14ac:dyDescent="0.25">
      <c r="A31" s="586" t="s">
        <v>568</v>
      </c>
      <c r="B31" s="587" t="s">
        <v>569</v>
      </c>
      <c r="C31" s="588">
        <f>(C30)</f>
        <v>4297159</v>
      </c>
      <c r="D31" s="588">
        <v>0</v>
      </c>
      <c r="E31" s="588">
        <f>(E30)</f>
        <v>3196256</v>
      </c>
      <c r="F31" s="598"/>
    </row>
    <row r="32" spans="1:6" x14ac:dyDescent="0.25">
      <c r="A32" s="586">
        <v>243</v>
      </c>
      <c r="B32" s="587" t="s">
        <v>571</v>
      </c>
      <c r="C32" s="588">
        <f>(C29+C31)</f>
        <v>4927933</v>
      </c>
      <c r="D32" s="588">
        <v>0</v>
      </c>
      <c r="E32" s="588">
        <f>(E29+E31)</f>
        <v>2466895</v>
      </c>
      <c r="F32" s="598"/>
    </row>
  </sheetData>
  <mergeCells count="2">
    <mergeCell ref="B2:F2"/>
    <mergeCell ref="B3:F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F40" sqref="F40"/>
    </sheetView>
  </sheetViews>
  <sheetFormatPr defaultRowHeight="15" x14ac:dyDescent="0.25"/>
  <cols>
    <col min="1" max="1" width="6.140625" customWidth="1"/>
    <col min="2" max="2" width="8.28515625" customWidth="1"/>
    <col min="3" max="3" width="74.5703125" customWidth="1"/>
    <col min="4" max="4" width="12.7109375" customWidth="1"/>
    <col min="5" max="5" width="10.7109375" customWidth="1"/>
    <col min="6" max="6" width="12.28515625" customWidth="1"/>
  </cols>
  <sheetData>
    <row r="1" spans="1:6" x14ac:dyDescent="0.25">
      <c r="E1" s="829" t="s">
        <v>661</v>
      </c>
      <c r="F1" s="829"/>
    </row>
    <row r="3" spans="1:6" ht="15.75" x14ac:dyDescent="0.25">
      <c r="A3" s="589"/>
      <c r="B3" s="837" t="s">
        <v>447</v>
      </c>
      <c r="C3" s="837"/>
      <c r="D3" s="837"/>
      <c r="E3" s="837"/>
      <c r="F3" s="837"/>
    </row>
    <row r="4" spans="1:6" ht="15.75" x14ac:dyDescent="0.25">
      <c r="A4" s="589"/>
      <c r="B4" s="838" t="s">
        <v>577</v>
      </c>
      <c r="C4" s="840"/>
      <c r="D4" s="840"/>
      <c r="E4" s="840"/>
      <c r="F4" s="840"/>
    </row>
    <row r="5" spans="1:6" x14ac:dyDescent="0.25">
      <c r="A5" s="579"/>
      <c r="B5" s="590"/>
      <c r="C5" s="579"/>
      <c r="D5" s="579"/>
      <c r="E5" s="579"/>
      <c r="F5" s="579"/>
    </row>
    <row r="6" spans="1:6" ht="25.5" x14ac:dyDescent="0.25">
      <c r="A6" s="579"/>
      <c r="B6" s="583"/>
      <c r="C6" s="583" t="s">
        <v>2</v>
      </c>
      <c r="D6" s="583" t="s">
        <v>449</v>
      </c>
      <c r="E6" s="583" t="s">
        <v>578</v>
      </c>
      <c r="F6" s="583" t="s">
        <v>451</v>
      </c>
    </row>
    <row r="7" spans="1:6" x14ac:dyDescent="0.25">
      <c r="A7" s="579"/>
      <c r="B7" s="583">
        <v>1</v>
      </c>
      <c r="C7" s="583">
        <v>2</v>
      </c>
      <c r="D7" s="583">
        <v>3</v>
      </c>
      <c r="E7" s="583">
        <v>4</v>
      </c>
      <c r="F7" s="583">
        <v>5</v>
      </c>
    </row>
    <row r="8" spans="1:6" x14ac:dyDescent="0.25">
      <c r="A8" s="579"/>
      <c r="B8" s="583" t="s">
        <v>407</v>
      </c>
      <c r="C8" s="584" t="s">
        <v>579</v>
      </c>
      <c r="D8" s="585">
        <v>50281104</v>
      </c>
      <c r="E8" s="585">
        <v>0</v>
      </c>
      <c r="F8" s="585">
        <v>-643772</v>
      </c>
    </row>
    <row r="9" spans="1:6" x14ac:dyDescent="0.25">
      <c r="A9" s="579"/>
      <c r="B9" s="583" t="s">
        <v>409</v>
      </c>
      <c r="C9" s="584" t="s">
        <v>580</v>
      </c>
      <c r="D9" s="585">
        <v>13740465</v>
      </c>
      <c r="E9" s="585">
        <v>0</v>
      </c>
      <c r="F9" s="585">
        <v>9314101</v>
      </c>
    </row>
    <row r="10" spans="1:6" x14ac:dyDescent="0.25">
      <c r="A10" s="579"/>
      <c r="B10" s="583" t="s">
        <v>411</v>
      </c>
      <c r="C10" s="584" t="s">
        <v>581</v>
      </c>
      <c r="D10" s="585">
        <v>34608</v>
      </c>
      <c r="E10" s="585">
        <v>0</v>
      </c>
      <c r="F10" s="585">
        <v>23072</v>
      </c>
    </row>
    <row r="11" spans="1:6" x14ac:dyDescent="0.25">
      <c r="A11" s="579"/>
      <c r="B11" s="586" t="s">
        <v>413</v>
      </c>
      <c r="C11" s="587" t="s">
        <v>582</v>
      </c>
      <c r="D11" s="588">
        <f>SUM(D8:D10)</f>
        <v>64056177</v>
      </c>
      <c r="E11" s="588">
        <v>0</v>
      </c>
      <c r="F11" s="588">
        <f>SUM(F8:F10)</f>
        <v>8693401</v>
      </c>
    </row>
    <row r="12" spans="1:6" x14ac:dyDescent="0.25">
      <c r="A12" s="579"/>
      <c r="B12" s="583" t="s">
        <v>415</v>
      </c>
      <c r="C12" s="584" t="s">
        <v>583</v>
      </c>
      <c r="D12" s="585">
        <v>0</v>
      </c>
      <c r="E12" s="585">
        <v>0</v>
      </c>
      <c r="F12" s="585">
        <v>0</v>
      </c>
    </row>
    <row r="13" spans="1:6" x14ac:dyDescent="0.25">
      <c r="A13" s="579"/>
      <c r="B13" s="583" t="s">
        <v>417</v>
      </c>
      <c r="C13" s="584" t="s">
        <v>584</v>
      </c>
      <c r="D13" s="585">
        <v>0</v>
      </c>
      <c r="E13" s="585">
        <v>0</v>
      </c>
      <c r="F13" s="585">
        <v>0</v>
      </c>
    </row>
    <row r="14" spans="1:6" x14ac:dyDescent="0.25">
      <c r="A14" s="579"/>
      <c r="B14" s="586" t="s">
        <v>419</v>
      </c>
      <c r="C14" s="587" t="s">
        <v>585</v>
      </c>
      <c r="D14" s="588">
        <v>0</v>
      </c>
      <c r="E14" s="588">
        <v>0</v>
      </c>
      <c r="F14" s="588">
        <v>0</v>
      </c>
    </row>
    <row r="15" spans="1:6" x14ac:dyDescent="0.25">
      <c r="A15" s="579"/>
      <c r="B15" s="583" t="s">
        <v>421</v>
      </c>
      <c r="C15" s="584" t="s">
        <v>586</v>
      </c>
      <c r="D15" s="585">
        <v>79293695</v>
      </c>
      <c r="E15" s="585">
        <v>0</v>
      </c>
      <c r="F15" s="585">
        <v>96260835</v>
      </c>
    </row>
    <row r="16" spans="1:6" x14ac:dyDescent="0.25">
      <c r="A16" s="579"/>
      <c r="B16" s="583" t="s">
        <v>423</v>
      </c>
      <c r="C16" s="584" t="s">
        <v>587</v>
      </c>
      <c r="D16" s="585">
        <v>23856829</v>
      </c>
      <c r="E16" s="585">
        <v>0</v>
      </c>
      <c r="F16" s="585">
        <v>11861481</v>
      </c>
    </row>
    <row r="17" spans="1:6" x14ac:dyDescent="0.25">
      <c r="A17" s="579"/>
      <c r="B17" s="583">
        <v>10</v>
      </c>
      <c r="C17" s="584" t="s">
        <v>588</v>
      </c>
      <c r="D17" s="585">
        <v>14591790</v>
      </c>
      <c r="E17" s="585"/>
      <c r="F17" s="585">
        <v>30984810</v>
      </c>
    </row>
    <row r="18" spans="1:6" x14ac:dyDescent="0.25">
      <c r="A18" s="579"/>
      <c r="B18" s="583">
        <v>11</v>
      </c>
      <c r="C18" s="584" t="s">
        <v>589</v>
      </c>
      <c r="D18" s="585">
        <v>13940771</v>
      </c>
      <c r="E18" s="585">
        <v>0</v>
      </c>
      <c r="F18" s="585">
        <v>6639668</v>
      </c>
    </row>
    <row r="19" spans="1:6" x14ac:dyDescent="0.25">
      <c r="A19" s="579"/>
      <c r="B19" s="586">
        <v>12</v>
      </c>
      <c r="C19" s="587" t="s">
        <v>590</v>
      </c>
      <c r="D19" s="588">
        <f>SUM(D15:D18)</f>
        <v>131683085</v>
      </c>
      <c r="E19" s="588">
        <v>0</v>
      </c>
      <c r="F19" s="588">
        <f>SUM(F15:F18)</f>
        <v>145746794</v>
      </c>
    </row>
    <row r="20" spans="1:6" x14ac:dyDescent="0.25">
      <c r="A20" s="579"/>
      <c r="B20" s="583">
        <v>13</v>
      </c>
      <c r="C20" s="584" t="s">
        <v>591</v>
      </c>
      <c r="D20" s="585">
        <v>3818801</v>
      </c>
      <c r="E20" s="585">
        <v>0</v>
      </c>
      <c r="F20" s="585">
        <v>3666487</v>
      </c>
    </row>
    <row r="21" spans="1:6" x14ac:dyDescent="0.25">
      <c r="A21" s="579"/>
      <c r="B21" s="583">
        <v>14</v>
      </c>
      <c r="C21" s="584" t="s">
        <v>592</v>
      </c>
      <c r="D21" s="585">
        <v>39942821</v>
      </c>
      <c r="E21" s="585">
        <v>0</v>
      </c>
      <c r="F21" s="585">
        <v>21139112</v>
      </c>
    </row>
    <row r="22" spans="1:6" x14ac:dyDescent="0.25">
      <c r="A22" s="579"/>
      <c r="B22" s="583">
        <v>15</v>
      </c>
      <c r="C22" s="584" t="s">
        <v>593</v>
      </c>
      <c r="D22" s="585">
        <v>40761</v>
      </c>
      <c r="E22" s="585">
        <v>0</v>
      </c>
      <c r="F22" s="585">
        <v>0</v>
      </c>
    </row>
    <row r="23" spans="1:6" x14ac:dyDescent="0.25">
      <c r="A23" s="579"/>
      <c r="B23" s="583">
        <v>16</v>
      </c>
      <c r="C23" s="584" t="s">
        <v>594</v>
      </c>
      <c r="D23" s="585">
        <v>651864</v>
      </c>
      <c r="E23" s="585">
        <v>0</v>
      </c>
      <c r="F23" s="585">
        <v>1093463</v>
      </c>
    </row>
    <row r="24" spans="1:6" x14ac:dyDescent="0.25">
      <c r="A24" s="579"/>
      <c r="B24" s="586">
        <v>17</v>
      </c>
      <c r="C24" s="587" t="s">
        <v>595</v>
      </c>
      <c r="D24" s="588">
        <f>SUM(D20:D23)</f>
        <v>44454247</v>
      </c>
      <c r="E24" s="588">
        <v>0</v>
      </c>
      <c r="F24" s="588">
        <f>SUM(F20:F23)</f>
        <v>25899062</v>
      </c>
    </row>
    <row r="25" spans="1:6" x14ac:dyDescent="0.25">
      <c r="A25" s="579"/>
      <c r="B25" s="583">
        <v>18</v>
      </c>
      <c r="C25" s="584" t="s">
        <v>596</v>
      </c>
      <c r="D25" s="585">
        <v>18289505</v>
      </c>
      <c r="E25" s="585">
        <v>0</v>
      </c>
      <c r="F25" s="585">
        <v>20788946</v>
      </c>
    </row>
    <row r="26" spans="1:6" x14ac:dyDescent="0.25">
      <c r="A26" s="579"/>
      <c r="B26" s="583">
        <v>19</v>
      </c>
      <c r="C26" s="584" t="s">
        <v>597</v>
      </c>
      <c r="D26" s="585">
        <v>13460731</v>
      </c>
      <c r="E26" s="585">
        <v>0</v>
      </c>
      <c r="F26" s="585">
        <v>10366217</v>
      </c>
    </row>
    <row r="27" spans="1:6" x14ac:dyDescent="0.25">
      <c r="A27" s="579"/>
      <c r="B27" s="583">
        <v>20</v>
      </c>
      <c r="C27" s="584" t="s">
        <v>598</v>
      </c>
      <c r="D27" s="585">
        <v>5379124</v>
      </c>
      <c r="E27" s="585">
        <v>0</v>
      </c>
      <c r="F27" s="585">
        <v>3943814</v>
      </c>
    </row>
    <row r="28" spans="1:6" x14ac:dyDescent="0.25">
      <c r="A28" s="579"/>
      <c r="B28" s="586">
        <v>21</v>
      </c>
      <c r="C28" s="587" t="s">
        <v>599</v>
      </c>
      <c r="D28" s="588">
        <f>SUM(D25:D27)</f>
        <v>37129360</v>
      </c>
      <c r="E28" s="588">
        <v>0</v>
      </c>
      <c r="F28" s="588">
        <f>SUM(F25:F27)</f>
        <v>35098977</v>
      </c>
    </row>
    <row r="29" spans="1:6" x14ac:dyDescent="0.25">
      <c r="A29" s="579"/>
      <c r="B29" s="586">
        <v>22</v>
      </c>
      <c r="C29" s="587" t="s">
        <v>600</v>
      </c>
      <c r="D29" s="588">
        <v>47909981</v>
      </c>
      <c r="E29" s="588">
        <v>0</v>
      </c>
      <c r="F29" s="588">
        <v>44632249</v>
      </c>
    </row>
    <row r="30" spans="1:6" x14ac:dyDescent="0.25">
      <c r="A30" s="579"/>
      <c r="B30" s="586">
        <v>23</v>
      </c>
      <c r="C30" s="587" t="s">
        <v>601</v>
      </c>
      <c r="D30" s="588">
        <v>77284389</v>
      </c>
      <c r="E30" s="588">
        <v>0</v>
      </c>
      <c r="F30" s="588">
        <v>82578991</v>
      </c>
    </row>
    <row r="31" spans="1:6" x14ac:dyDescent="0.25">
      <c r="A31" s="579"/>
      <c r="B31" s="586">
        <v>24</v>
      </c>
      <c r="C31" s="587" t="s">
        <v>602</v>
      </c>
      <c r="D31" s="588">
        <f t="shared" ref="D31:E31" si="0">(D11+D14+D19-D24-D28-D29-D30)</f>
        <v>-11038715</v>
      </c>
      <c r="E31" s="588">
        <f t="shared" si="0"/>
        <v>0</v>
      </c>
      <c r="F31" s="588">
        <f>(F11+F14+F19-F24-F28-F29-F30)</f>
        <v>-33769084</v>
      </c>
    </row>
    <row r="32" spans="1:6" x14ac:dyDescent="0.25">
      <c r="A32" s="579"/>
      <c r="B32" s="583">
        <v>25</v>
      </c>
      <c r="C32" s="584" t="s">
        <v>603</v>
      </c>
      <c r="D32" s="585">
        <v>0</v>
      </c>
      <c r="E32" s="585">
        <v>0</v>
      </c>
      <c r="F32" s="585">
        <v>0</v>
      </c>
    </row>
    <row r="33" spans="1:6" x14ac:dyDescent="0.25">
      <c r="A33" s="579"/>
      <c r="B33" s="583">
        <v>26</v>
      </c>
      <c r="C33" s="584" t="s">
        <v>604</v>
      </c>
      <c r="D33" s="585">
        <v>69</v>
      </c>
      <c r="E33" s="585">
        <v>0</v>
      </c>
      <c r="F33" s="585">
        <v>72</v>
      </c>
    </row>
    <row r="34" spans="1:6" x14ac:dyDescent="0.25">
      <c r="A34" s="579"/>
      <c r="B34" s="583">
        <v>27</v>
      </c>
      <c r="C34" s="584" t="s">
        <v>605</v>
      </c>
      <c r="D34" s="585">
        <v>0</v>
      </c>
      <c r="E34" s="585">
        <v>0</v>
      </c>
      <c r="F34" s="585">
        <v>0</v>
      </c>
    </row>
    <row r="35" spans="1:6" x14ac:dyDescent="0.25">
      <c r="A35" s="579"/>
      <c r="B35" s="583">
        <v>28</v>
      </c>
      <c r="C35" s="584" t="s">
        <v>606</v>
      </c>
      <c r="D35" s="585">
        <v>0</v>
      </c>
      <c r="E35" s="585">
        <v>0</v>
      </c>
      <c r="F35" s="585">
        <v>0</v>
      </c>
    </row>
    <row r="36" spans="1:6" x14ac:dyDescent="0.25">
      <c r="A36" s="579"/>
      <c r="B36" s="586">
        <v>29</v>
      </c>
      <c r="C36" s="587" t="s">
        <v>607</v>
      </c>
      <c r="D36" s="588">
        <f>SUM(D32:D34)</f>
        <v>69</v>
      </c>
      <c r="E36" s="588">
        <v>0</v>
      </c>
      <c r="F36" s="588">
        <f>SUM(F32:F34)</f>
        <v>72</v>
      </c>
    </row>
    <row r="37" spans="1:6" x14ac:dyDescent="0.25">
      <c r="A37" s="579"/>
      <c r="B37" s="583">
        <v>30</v>
      </c>
      <c r="C37" s="584" t="s">
        <v>608</v>
      </c>
      <c r="D37" s="585">
        <v>0</v>
      </c>
      <c r="E37" s="585">
        <v>0</v>
      </c>
      <c r="F37" s="585">
        <v>0</v>
      </c>
    </row>
    <row r="38" spans="1:6" x14ac:dyDescent="0.25">
      <c r="A38" s="579"/>
      <c r="B38" s="583">
        <v>31</v>
      </c>
      <c r="C38" s="584" t="s">
        <v>609</v>
      </c>
      <c r="D38" s="585">
        <v>0</v>
      </c>
      <c r="E38" s="585">
        <v>0</v>
      </c>
      <c r="F38" s="585">
        <v>0</v>
      </c>
    </row>
    <row r="39" spans="1:6" x14ac:dyDescent="0.25">
      <c r="A39" s="579"/>
      <c r="B39" s="583">
        <v>32</v>
      </c>
      <c r="C39" s="584" t="s">
        <v>610</v>
      </c>
      <c r="D39" s="585">
        <v>0</v>
      </c>
      <c r="E39" s="585">
        <v>0</v>
      </c>
      <c r="F39" s="585">
        <v>0</v>
      </c>
    </row>
    <row r="40" spans="1:6" x14ac:dyDescent="0.25">
      <c r="A40" s="579"/>
      <c r="B40" s="583">
        <v>33</v>
      </c>
      <c r="C40" s="584" t="s">
        <v>611</v>
      </c>
      <c r="D40" s="585">
        <v>0</v>
      </c>
      <c r="E40" s="585">
        <v>0</v>
      </c>
      <c r="F40" s="585">
        <v>0</v>
      </c>
    </row>
    <row r="41" spans="1:6" x14ac:dyDescent="0.25">
      <c r="A41" s="579"/>
      <c r="B41" s="586">
        <v>34</v>
      </c>
      <c r="C41" s="587" t="s">
        <v>612</v>
      </c>
      <c r="D41" s="588">
        <v>0</v>
      </c>
      <c r="E41" s="588">
        <v>0</v>
      </c>
      <c r="F41" s="588">
        <v>0</v>
      </c>
    </row>
    <row r="42" spans="1:6" x14ac:dyDescent="0.25">
      <c r="A42" s="579"/>
      <c r="B42" s="586">
        <v>35</v>
      </c>
      <c r="C42" s="587" t="s">
        <v>613</v>
      </c>
      <c r="D42" s="588">
        <f>SUM(D36+D41)</f>
        <v>69</v>
      </c>
      <c r="E42" s="588">
        <v>0</v>
      </c>
      <c r="F42" s="588">
        <f>SUM(F36+F41)</f>
        <v>72</v>
      </c>
    </row>
    <row r="43" spans="1:6" x14ac:dyDescent="0.25">
      <c r="A43" s="579"/>
      <c r="B43" s="586">
        <v>36</v>
      </c>
      <c r="C43" s="587" t="s">
        <v>614</v>
      </c>
      <c r="D43" s="588">
        <f>(D31+D42)</f>
        <v>-11038646</v>
      </c>
      <c r="E43" s="588">
        <f>(E31+E42)</f>
        <v>0</v>
      </c>
      <c r="F43" s="588">
        <f>(F31+F42)</f>
        <v>-33769012</v>
      </c>
    </row>
    <row r="44" spans="1:6" x14ac:dyDescent="0.25">
      <c r="A44" s="579"/>
      <c r="B44" s="583">
        <v>37</v>
      </c>
      <c r="C44" s="584" t="s">
        <v>615</v>
      </c>
      <c r="D44" s="585">
        <v>0</v>
      </c>
      <c r="E44" s="585">
        <v>0</v>
      </c>
      <c r="F44" s="585">
        <v>0</v>
      </c>
    </row>
    <row r="45" spans="1:6" x14ac:dyDescent="0.25">
      <c r="A45" s="579"/>
      <c r="B45" s="583">
        <v>38</v>
      </c>
      <c r="C45" s="584" t="s">
        <v>616</v>
      </c>
      <c r="D45" s="585">
        <v>0</v>
      </c>
      <c r="E45" s="585">
        <v>0</v>
      </c>
      <c r="F45" s="585">
        <v>0</v>
      </c>
    </row>
    <row r="46" spans="1:6" x14ac:dyDescent="0.25">
      <c r="A46" s="579"/>
      <c r="B46" s="586">
        <v>39</v>
      </c>
      <c r="C46" s="587" t="s">
        <v>617</v>
      </c>
      <c r="D46" s="588">
        <v>0</v>
      </c>
      <c r="E46" s="588">
        <v>0</v>
      </c>
      <c r="F46" s="588">
        <v>0</v>
      </c>
    </row>
    <row r="47" spans="1:6" x14ac:dyDescent="0.25">
      <c r="A47" s="579"/>
      <c r="B47" s="586">
        <v>40</v>
      </c>
      <c r="C47" s="587" t="s">
        <v>618</v>
      </c>
      <c r="D47" s="588">
        <v>0</v>
      </c>
      <c r="E47" s="588">
        <v>0</v>
      </c>
      <c r="F47" s="588">
        <v>0</v>
      </c>
    </row>
    <row r="48" spans="1:6" x14ac:dyDescent="0.25">
      <c r="A48" s="579"/>
      <c r="B48" s="586">
        <v>41</v>
      </c>
      <c r="C48" s="587" t="s">
        <v>619</v>
      </c>
      <c r="D48" s="588">
        <v>0</v>
      </c>
      <c r="E48" s="588">
        <v>0</v>
      </c>
      <c r="F48" s="588">
        <v>0</v>
      </c>
    </row>
    <row r="49" spans="1:6" x14ac:dyDescent="0.25">
      <c r="A49" s="579"/>
      <c r="B49" s="586">
        <v>42</v>
      </c>
      <c r="C49" s="587" t="s">
        <v>620</v>
      </c>
      <c r="D49" s="588">
        <f>(D43+D48)</f>
        <v>-11038646</v>
      </c>
      <c r="E49" s="588">
        <v>0</v>
      </c>
      <c r="F49" s="588">
        <f>(F43+F48)</f>
        <v>-33769012</v>
      </c>
    </row>
  </sheetData>
  <mergeCells count="3">
    <mergeCell ref="E1:F1"/>
    <mergeCell ref="B3:F3"/>
    <mergeCell ref="B4:F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workbookViewId="0">
      <selection activeCell="D30" sqref="D30"/>
    </sheetView>
  </sheetViews>
  <sheetFormatPr defaultRowHeight="15" x14ac:dyDescent="0.25"/>
  <cols>
    <col min="1" max="1" width="6.28515625" customWidth="1"/>
    <col min="2" max="2" width="7.7109375" customWidth="1"/>
    <col min="3" max="3" width="74.85546875" customWidth="1"/>
    <col min="4" max="4" width="11.42578125" bestFit="1" customWidth="1"/>
    <col min="5" max="5" width="10.7109375" customWidth="1"/>
    <col min="6" max="6" width="11.85546875" customWidth="1"/>
  </cols>
  <sheetData>
    <row r="2" spans="1:6" x14ac:dyDescent="0.25">
      <c r="E2" s="829" t="s">
        <v>445</v>
      </c>
      <c r="F2" s="829"/>
    </row>
    <row r="3" spans="1:6" ht="15.75" x14ac:dyDescent="0.25">
      <c r="A3" s="589"/>
      <c r="B3" s="837" t="s">
        <v>255</v>
      </c>
      <c r="C3" s="837"/>
      <c r="D3" s="837"/>
      <c r="E3" s="837"/>
      <c r="F3" s="837"/>
    </row>
    <row r="4" spans="1:6" ht="15.75" x14ac:dyDescent="0.25">
      <c r="A4" s="589"/>
      <c r="B4" s="838" t="s">
        <v>621</v>
      </c>
      <c r="C4" s="840"/>
      <c r="D4" s="840"/>
      <c r="E4" s="840"/>
      <c r="F4" s="840"/>
    </row>
    <row r="5" spans="1:6" x14ac:dyDescent="0.25">
      <c r="A5" s="579"/>
      <c r="B5" s="590"/>
      <c r="C5" s="579"/>
      <c r="D5" s="579"/>
      <c r="E5" s="579"/>
      <c r="F5" s="579"/>
    </row>
    <row r="6" spans="1:6" ht="25.5" x14ac:dyDescent="0.25">
      <c r="A6" s="579"/>
      <c r="B6" s="583"/>
      <c r="C6" s="583" t="s">
        <v>2</v>
      </c>
      <c r="D6" s="583" t="s">
        <v>449</v>
      </c>
      <c r="E6" s="583" t="s">
        <v>578</v>
      </c>
      <c r="F6" s="583" t="s">
        <v>451</v>
      </c>
    </row>
    <row r="7" spans="1:6" x14ac:dyDescent="0.25">
      <c r="A7" s="579"/>
      <c r="B7" s="583">
        <v>1</v>
      </c>
      <c r="C7" s="583">
        <v>2</v>
      </c>
      <c r="D7" s="583">
        <v>3</v>
      </c>
      <c r="E7" s="583">
        <v>4</v>
      </c>
      <c r="F7" s="583">
        <v>5</v>
      </c>
    </row>
    <row r="8" spans="1:6" x14ac:dyDescent="0.25">
      <c r="A8" s="579"/>
      <c r="B8" s="583" t="s">
        <v>407</v>
      </c>
      <c r="C8" s="584" t="s">
        <v>579</v>
      </c>
      <c r="D8" s="585">
        <v>0</v>
      </c>
      <c r="E8" s="585">
        <v>0</v>
      </c>
      <c r="F8" s="585">
        <v>0</v>
      </c>
    </row>
    <row r="9" spans="1:6" x14ac:dyDescent="0.25">
      <c r="A9" s="579"/>
      <c r="B9" s="583" t="s">
        <v>409</v>
      </c>
      <c r="C9" s="584" t="s">
        <v>580</v>
      </c>
      <c r="D9" s="585">
        <v>1336310</v>
      </c>
      <c r="E9" s="585">
        <v>0</v>
      </c>
      <c r="F9" s="585">
        <v>1919911</v>
      </c>
    </row>
    <row r="10" spans="1:6" x14ac:dyDescent="0.25">
      <c r="A10" s="579"/>
      <c r="B10" s="583" t="s">
        <v>411</v>
      </c>
      <c r="C10" s="584" t="s">
        <v>581</v>
      </c>
      <c r="D10" s="585">
        <v>0</v>
      </c>
      <c r="E10" s="585">
        <v>0</v>
      </c>
      <c r="F10" s="585">
        <v>0</v>
      </c>
    </row>
    <row r="11" spans="1:6" x14ac:dyDescent="0.25">
      <c r="A11" s="579"/>
      <c r="B11" s="586" t="s">
        <v>413</v>
      </c>
      <c r="C11" s="587" t="s">
        <v>582</v>
      </c>
      <c r="D11" s="588">
        <f>(D8+D9+D10)</f>
        <v>1336310</v>
      </c>
      <c r="E11" s="588">
        <v>0</v>
      </c>
      <c r="F11" s="588">
        <f>(F8+F9+F10)</f>
        <v>1919911</v>
      </c>
    </row>
    <row r="12" spans="1:6" x14ac:dyDescent="0.25">
      <c r="A12" s="579"/>
      <c r="B12" s="583" t="s">
        <v>415</v>
      </c>
      <c r="C12" s="584" t="s">
        <v>583</v>
      </c>
      <c r="D12" s="585">
        <v>0</v>
      </c>
      <c r="E12" s="585">
        <v>0</v>
      </c>
      <c r="F12" s="585">
        <v>0</v>
      </c>
    </row>
    <row r="13" spans="1:6" x14ac:dyDescent="0.25">
      <c r="A13" s="579"/>
      <c r="B13" s="583" t="s">
        <v>417</v>
      </c>
      <c r="C13" s="584" t="s">
        <v>584</v>
      </c>
      <c r="D13" s="585">
        <v>0</v>
      </c>
      <c r="E13" s="585">
        <v>0</v>
      </c>
      <c r="F13" s="585">
        <v>0</v>
      </c>
    </row>
    <row r="14" spans="1:6" x14ac:dyDescent="0.25">
      <c r="A14" s="579"/>
      <c r="B14" s="586" t="s">
        <v>419</v>
      </c>
      <c r="C14" s="587" t="s">
        <v>585</v>
      </c>
      <c r="D14" s="588">
        <v>0</v>
      </c>
      <c r="E14" s="588">
        <v>0</v>
      </c>
      <c r="F14" s="588">
        <v>0</v>
      </c>
    </row>
    <row r="15" spans="1:6" x14ac:dyDescent="0.25">
      <c r="A15" s="579"/>
      <c r="B15" s="583" t="s">
        <v>421</v>
      </c>
      <c r="C15" s="584" t="s">
        <v>586</v>
      </c>
      <c r="D15" s="585">
        <v>35444390</v>
      </c>
      <c r="E15" s="585">
        <v>0</v>
      </c>
      <c r="F15" s="585">
        <v>51551273</v>
      </c>
    </row>
    <row r="16" spans="1:6" x14ac:dyDescent="0.25">
      <c r="A16" s="579"/>
      <c r="B16" s="583" t="s">
        <v>423</v>
      </c>
      <c r="C16" s="584" t="s">
        <v>587</v>
      </c>
      <c r="D16" s="585">
        <v>300000</v>
      </c>
      <c r="E16" s="585">
        <v>0</v>
      </c>
      <c r="F16" s="585">
        <v>0</v>
      </c>
    </row>
    <row r="17" spans="1:6" x14ac:dyDescent="0.25">
      <c r="A17" s="579"/>
      <c r="B17" s="583" t="s">
        <v>425</v>
      </c>
      <c r="C17" s="584" t="s">
        <v>622</v>
      </c>
      <c r="D17" s="585">
        <v>21115</v>
      </c>
      <c r="E17" s="585">
        <v>0</v>
      </c>
      <c r="F17" s="585">
        <v>8416</v>
      </c>
    </row>
    <row r="18" spans="1:6" x14ac:dyDescent="0.25">
      <c r="A18" s="579"/>
      <c r="B18" s="586" t="s">
        <v>427</v>
      </c>
      <c r="C18" s="587" t="s">
        <v>590</v>
      </c>
      <c r="D18" s="588">
        <f>SUM(D15:D17)</f>
        <v>35765505</v>
      </c>
      <c r="E18" s="588">
        <v>0</v>
      </c>
      <c r="F18" s="588">
        <f>SUM(F15:F17)</f>
        <v>51559689</v>
      </c>
    </row>
    <row r="19" spans="1:6" x14ac:dyDescent="0.25">
      <c r="A19" s="579"/>
      <c r="B19" s="583" t="s">
        <v>429</v>
      </c>
      <c r="C19" s="584" t="s">
        <v>623</v>
      </c>
      <c r="D19" s="585">
        <v>1258469</v>
      </c>
      <c r="E19" s="585">
        <v>0</v>
      </c>
      <c r="F19" s="585">
        <v>1863669</v>
      </c>
    </row>
    <row r="20" spans="1:6" x14ac:dyDescent="0.25">
      <c r="A20" s="579"/>
      <c r="B20" s="583" t="s">
        <v>431</v>
      </c>
      <c r="C20" s="584" t="s">
        <v>624</v>
      </c>
      <c r="D20" s="585">
        <v>7866776</v>
      </c>
      <c r="E20" s="585">
        <v>0</v>
      </c>
      <c r="F20" s="585">
        <v>7626876</v>
      </c>
    </row>
    <row r="21" spans="1:6" x14ac:dyDescent="0.25">
      <c r="A21" s="579"/>
      <c r="B21" s="583" t="s">
        <v>433</v>
      </c>
      <c r="C21" s="584" t="s">
        <v>625</v>
      </c>
      <c r="D21" s="585">
        <v>0</v>
      </c>
      <c r="E21" s="585">
        <v>0</v>
      </c>
      <c r="F21" s="585">
        <v>0</v>
      </c>
    </row>
    <row r="22" spans="1:6" x14ac:dyDescent="0.25">
      <c r="A22" s="579"/>
      <c r="B22" s="583" t="s">
        <v>435</v>
      </c>
      <c r="C22" s="584" t="s">
        <v>626</v>
      </c>
      <c r="D22" s="585">
        <v>0</v>
      </c>
      <c r="E22" s="585">
        <v>0</v>
      </c>
      <c r="F22" s="585">
        <v>0</v>
      </c>
    </row>
    <row r="23" spans="1:6" x14ac:dyDescent="0.25">
      <c r="A23" s="579"/>
      <c r="B23" s="586" t="s">
        <v>437</v>
      </c>
      <c r="C23" s="587" t="s">
        <v>595</v>
      </c>
      <c r="D23" s="588">
        <f>SUM(D19:D22)</f>
        <v>9125245</v>
      </c>
      <c r="E23" s="588">
        <v>0</v>
      </c>
      <c r="F23" s="588">
        <f>SUM(F19:F22)</f>
        <v>9490545</v>
      </c>
    </row>
    <row r="24" spans="1:6" x14ac:dyDescent="0.25">
      <c r="A24" s="579"/>
      <c r="B24" s="583" t="s">
        <v>439</v>
      </c>
      <c r="C24" s="584" t="s">
        <v>627</v>
      </c>
      <c r="D24" s="585">
        <v>21880828</v>
      </c>
      <c r="E24" s="585">
        <v>0</v>
      </c>
      <c r="F24" s="585">
        <v>31335234</v>
      </c>
    </row>
    <row r="25" spans="1:6" x14ac:dyDescent="0.25">
      <c r="A25" s="579"/>
      <c r="B25" s="583" t="s">
        <v>441</v>
      </c>
      <c r="C25" s="584" t="s">
        <v>628</v>
      </c>
      <c r="D25" s="585">
        <v>1757254</v>
      </c>
      <c r="E25" s="585">
        <v>0</v>
      </c>
      <c r="F25" s="585">
        <v>4314657</v>
      </c>
    </row>
    <row r="26" spans="1:6" x14ac:dyDescent="0.25">
      <c r="A26" s="579"/>
      <c r="B26" s="583" t="s">
        <v>443</v>
      </c>
      <c r="C26" s="584" t="s">
        <v>629</v>
      </c>
      <c r="D26" s="585">
        <v>4328343</v>
      </c>
      <c r="E26" s="585">
        <v>0</v>
      </c>
      <c r="F26" s="585">
        <v>5964523</v>
      </c>
    </row>
    <row r="27" spans="1:6" x14ac:dyDescent="0.25">
      <c r="A27" s="579"/>
      <c r="B27" s="586" t="s">
        <v>630</v>
      </c>
      <c r="C27" s="587" t="s">
        <v>599</v>
      </c>
      <c r="D27" s="588">
        <f>SUM(D24:D26)</f>
        <v>27966425</v>
      </c>
      <c r="E27" s="588">
        <v>0</v>
      </c>
      <c r="F27" s="588">
        <f>SUM(F24:F26)</f>
        <v>41614414</v>
      </c>
    </row>
    <row r="28" spans="1:6" x14ac:dyDescent="0.25">
      <c r="A28" s="579"/>
      <c r="B28" s="586" t="s">
        <v>461</v>
      </c>
      <c r="C28" s="587" t="s">
        <v>600</v>
      </c>
      <c r="D28" s="588">
        <v>345626</v>
      </c>
      <c r="E28" s="588">
        <v>0</v>
      </c>
      <c r="F28" s="588">
        <v>1014379</v>
      </c>
    </row>
    <row r="29" spans="1:6" x14ac:dyDescent="0.25">
      <c r="A29" s="579"/>
      <c r="B29" s="586" t="s">
        <v>463</v>
      </c>
      <c r="C29" s="587" t="s">
        <v>601</v>
      </c>
      <c r="D29" s="588">
        <v>1873399</v>
      </c>
      <c r="E29" s="588">
        <v>0</v>
      </c>
      <c r="F29" s="588">
        <v>2720401</v>
      </c>
    </row>
    <row r="30" spans="1:6" x14ac:dyDescent="0.25">
      <c r="A30" s="579"/>
      <c r="B30" s="586" t="s">
        <v>631</v>
      </c>
      <c r="C30" s="587" t="s">
        <v>602</v>
      </c>
      <c r="D30" s="588">
        <f>(D11+D14+D18-D23-D27-D28-D29)</f>
        <v>-2208880</v>
      </c>
      <c r="E30" s="588">
        <f t="shared" ref="E30:F30" si="0">(E11+E14+E18-E23-E27-E28-E29)</f>
        <v>0</v>
      </c>
      <c r="F30" s="588">
        <f t="shared" si="0"/>
        <v>-1360139</v>
      </c>
    </row>
    <row r="31" spans="1:6" x14ac:dyDescent="0.25">
      <c r="A31" s="579"/>
      <c r="B31" s="583" t="s">
        <v>465</v>
      </c>
      <c r="C31" s="584" t="s">
        <v>632</v>
      </c>
      <c r="D31" s="585">
        <v>0</v>
      </c>
      <c r="E31" s="585">
        <v>0</v>
      </c>
      <c r="F31" s="585">
        <v>0</v>
      </c>
    </row>
    <row r="32" spans="1:6" x14ac:dyDescent="0.25">
      <c r="A32" s="579"/>
      <c r="B32" s="583" t="s">
        <v>633</v>
      </c>
      <c r="C32" s="584" t="s">
        <v>634</v>
      </c>
      <c r="D32" s="585">
        <v>9</v>
      </c>
      <c r="E32" s="585">
        <v>0</v>
      </c>
      <c r="F32" s="585">
        <v>4</v>
      </c>
    </row>
    <row r="33" spans="1:6" x14ac:dyDescent="0.25">
      <c r="A33" s="579"/>
      <c r="B33" s="583" t="s">
        <v>635</v>
      </c>
      <c r="C33" s="584" t="s">
        <v>636</v>
      </c>
      <c r="D33" s="585">
        <v>0</v>
      </c>
      <c r="E33" s="585">
        <v>0</v>
      </c>
      <c r="F33" s="585">
        <v>0</v>
      </c>
    </row>
    <row r="34" spans="1:6" x14ac:dyDescent="0.25">
      <c r="A34" s="579"/>
      <c r="B34" s="583" t="s">
        <v>467</v>
      </c>
      <c r="C34" s="584" t="s">
        <v>637</v>
      </c>
      <c r="D34" s="585">
        <v>0</v>
      </c>
      <c r="E34" s="585">
        <v>0</v>
      </c>
      <c r="F34" s="585">
        <v>0</v>
      </c>
    </row>
    <row r="35" spans="1:6" x14ac:dyDescent="0.25">
      <c r="A35" s="579"/>
      <c r="B35" s="586" t="s">
        <v>469</v>
      </c>
      <c r="C35" s="587" t="s">
        <v>607</v>
      </c>
      <c r="D35" s="588">
        <f>SUM(D31:D34)</f>
        <v>9</v>
      </c>
      <c r="E35" s="588">
        <v>0</v>
      </c>
      <c r="F35" s="588">
        <f>SUM(F31:F34)</f>
        <v>4</v>
      </c>
    </row>
    <row r="36" spans="1:6" x14ac:dyDescent="0.25">
      <c r="A36" s="579"/>
      <c r="B36" s="583" t="s">
        <v>638</v>
      </c>
      <c r="C36" s="584" t="s">
        <v>639</v>
      </c>
      <c r="D36" s="585">
        <v>0</v>
      </c>
      <c r="E36" s="585">
        <v>0</v>
      </c>
      <c r="F36" s="585">
        <v>0</v>
      </c>
    </row>
    <row r="37" spans="1:6" x14ac:dyDescent="0.25">
      <c r="A37" s="579"/>
      <c r="B37" s="583" t="s">
        <v>640</v>
      </c>
      <c r="C37" s="584" t="s">
        <v>641</v>
      </c>
      <c r="D37" s="585">
        <v>0</v>
      </c>
      <c r="E37" s="585">
        <v>0</v>
      </c>
      <c r="F37" s="585">
        <v>0</v>
      </c>
    </row>
    <row r="38" spans="1:6" x14ac:dyDescent="0.25">
      <c r="A38" s="579"/>
      <c r="B38" s="583" t="s">
        <v>642</v>
      </c>
      <c r="C38" s="584" t="s">
        <v>643</v>
      </c>
      <c r="D38" s="585">
        <v>0</v>
      </c>
      <c r="E38" s="585">
        <v>0</v>
      </c>
      <c r="F38" s="585">
        <v>0</v>
      </c>
    </row>
    <row r="39" spans="1:6" x14ac:dyDescent="0.25">
      <c r="A39" s="579"/>
      <c r="B39" s="583" t="s">
        <v>644</v>
      </c>
      <c r="C39" s="584" t="s">
        <v>645</v>
      </c>
      <c r="D39" s="585">
        <v>0</v>
      </c>
      <c r="E39" s="585">
        <v>0</v>
      </c>
      <c r="F39" s="585">
        <v>0</v>
      </c>
    </row>
    <row r="40" spans="1:6" x14ac:dyDescent="0.25">
      <c r="A40" s="579"/>
      <c r="B40" s="586" t="s">
        <v>646</v>
      </c>
      <c r="C40" s="587" t="s">
        <v>612</v>
      </c>
      <c r="D40" s="588">
        <v>0</v>
      </c>
      <c r="E40" s="588">
        <v>0</v>
      </c>
      <c r="F40" s="588">
        <v>0</v>
      </c>
    </row>
    <row r="41" spans="1:6" x14ac:dyDescent="0.25">
      <c r="A41" s="579"/>
      <c r="B41" s="586" t="s">
        <v>647</v>
      </c>
      <c r="C41" s="587" t="s">
        <v>613</v>
      </c>
      <c r="D41" s="588">
        <f>SUM(D35)</f>
        <v>9</v>
      </c>
      <c r="E41" s="588">
        <v>0</v>
      </c>
      <c r="F41" s="588">
        <f>SUM(F35)</f>
        <v>4</v>
      </c>
    </row>
    <row r="42" spans="1:6" x14ac:dyDescent="0.25">
      <c r="A42" s="579"/>
      <c r="B42" s="586" t="s">
        <v>648</v>
      </c>
      <c r="C42" s="587" t="s">
        <v>614</v>
      </c>
      <c r="D42" s="588">
        <f>(D30+D41)</f>
        <v>-2208871</v>
      </c>
      <c r="E42" s="588">
        <v>0</v>
      </c>
      <c r="F42" s="588">
        <f>(F30+F41)</f>
        <v>-1360135</v>
      </c>
    </row>
    <row r="43" spans="1:6" x14ac:dyDescent="0.25">
      <c r="A43" s="579"/>
      <c r="B43" s="583" t="s">
        <v>649</v>
      </c>
      <c r="C43" s="584" t="s">
        <v>650</v>
      </c>
      <c r="D43" s="585">
        <v>0</v>
      </c>
      <c r="E43" s="585">
        <v>0</v>
      </c>
      <c r="F43" s="585">
        <v>0</v>
      </c>
    </row>
    <row r="44" spans="1:6" x14ac:dyDescent="0.25">
      <c r="A44" s="579"/>
      <c r="B44" s="583" t="s">
        <v>651</v>
      </c>
      <c r="C44" s="584" t="s">
        <v>652</v>
      </c>
      <c r="D44" s="585">
        <v>0</v>
      </c>
      <c r="E44" s="585">
        <v>0</v>
      </c>
      <c r="F44" s="585">
        <v>0</v>
      </c>
    </row>
    <row r="45" spans="1:6" x14ac:dyDescent="0.25">
      <c r="A45" s="579"/>
      <c r="B45" s="586" t="s">
        <v>653</v>
      </c>
      <c r="C45" s="587" t="s">
        <v>617</v>
      </c>
      <c r="D45" s="588">
        <v>0</v>
      </c>
      <c r="E45" s="588">
        <v>0</v>
      </c>
      <c r="F45" s="588">
        <v>0</v>
      </c>
    </row>
    <row r="46" spans="1:6" x14ac:dyDescent="0.25">
      <c r="A46" s="579"/>
      <c r="B46" s="586" t="s">
        <v>654</v>
      </c>
      <c r="C46" s="587" t="s">
        <v>618</v>
      </c>
      <c r="D46" s="588">
        <v>0</v>
      </c>
      <c r="E46" s="588">
        <v>0</v>
      </c>
      <c r="F46" s="588">
        <v>0</v>
      </c>
    </row>
    <row r="47" spans="1:6" x14ac:dyDescent="0.25">
      <c r="A47" s="579"/>
      <c r="B47" s="586" t="s">
        <v>655</v>
      </c>
      <c r="C47" s="587" t="s">
        <v>619</v>
      </c>
      <c r="D47" s="588">
        <v>0</v>
      </c>
      <c r="E47" s="588">
        <v>0</v>
      </c>
      <c r="F47" s="588">
        <v>0</v>
      </c>
    </row>
    <row r="48" spans="1:6" x14ac:dyDescent="0.25">
      <c r="A48" s="579"/>
      <c r="B48" s="586" t="s">
        <v>656</v>
      </c>
      <c r="C48" s="587" t="s">
        <v>620</v>
      </c>
      <c r="D48" s="588">
        <f>(D42+D47)</f>
        <v>-2208871</v>
      </c>
      <c r="E48" s="588">
        <v>0</v>
      </c>
      <c r="F48" s="588">
        <f>(F42+F47)</f>
        <v>-1360135</v>
      </c>
    </row>
  </sheetData>
  <mergeCells count="3">
    <mergeCell ref="E2:F2"/>
    <mergeCell ref="B3:F3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workbookViewId="0">
      <selection sqref="A1:F1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52.28515625" style="1" customWidth="1"/>
    <col min="4" max="4" width="16.28515625" style="1" customWidth="1"/>
    <col min="5" max="5" width="16.140625" style="1" customWidth="1"/>
    <col min="6" max="6" width="13.42578125" style="1" customWidth="1"/>
    <col min="7" max="16384" width="9.140625" style="1"/>
  </cols>
  <sheetData>
    <row r="1" spans="1:8" ht="31.9" customHeight="1" x14ac:dyDescent="0.2">
      <c r="A1" s="619" t="s">
        <v>666</v>
      </c>
      <c r="B1" s="619"/>
      <c r="C1" s="619"/>
      <c r="D1" s="619"/>
      <c r="E1" s="619"/>
      <c r="F1" s="619"/>
    </row>
    <row r="2" spans="1:8" x14ac:dyDescent="0.2">
      <c r="A2" s="620" t="s">
        <v>1</v>
      </c>
      <c r="B2" s="620"/>
      <c r="C2" s="620"/>
      <c r="D2" s="620"/>
      <c r="E2" s="620"/>
      <c r="F2" s="620"/>
    </row>
    <row r="3" spans="1:8" x14ac:dyDescent="0.2">
      <c r="A3" s="621" t="s">
        <v>242</v>
      </c>
      <c r="B3" s="621"/>
      <c r="C3" s="621"/>
      <c r="D3" s="621"/>
      <c r="E3" s="621"/>
      <c r="F3" s="621"/>
    </row>
    <row r="4" spans="1:8" x14ac:dyDescent="0.2">
      <c r="A4" s="621" t="s">
        <v>93</v>
      </c>
      <c r="B4" s="621"/>
      <c r="C4" s="621"/>
      <c r="D4" s="621"/>
      <c r="E4" s="621"/>
      <c r="F4" s="621"/>
    </row>
    <row r="5" spans="1:8" ht="13.5" thickBot="1" x14ac:dyDescent="0.25">
      <c r="A5" s="656"/>
      <c r="B5" s="656"/>
      <c r="C5" s="656"/>
      <c r="D5" s="656"/>
    </row>
    <row r="6" spans="1:8" hidden="1" x14ac:dyDescent="0.2">
      <c r="A6" s="5" t="s">
        <v>49</v>
      </c>
      <c r="B6" s="7"/>
      <c r="C6" s="6" t="s">
        <v>50</v>
      </c>
      <c r="D6" s="6" t="s">
        <v>51</v>
      </c>
      <c r="E6" s="2"/>
      <c r="F6" s="2"/>
      <c r="G6" s="2"/>
      <c r="H6" s="2"/>
    </row>
    <row r="7" spans="1:8" hidden="1" x14ac:dyDescent="0.2">
      <c r="A7" s="5"/>
      <c r="B7" s="7"/>
      <c r="C7" s="6"/>
      <c r="D7" s="6"/>
    </row>
    <row r="8" spans="1:8" ht="15" customHeight="1" x14ac:dyDescent="0.2">
      <c r="A8" s="648" t="s">
        <v>2</v>
      </c>
      <c r="B8" s="649"/>
      <c r="C8" s="650"/>
      <c r="D8" s="654" t="s">
        <v>234</v>
      </c>
      <c r="E8" s="646" t="s">
        <v>375</v>
      </c>
      <c r="F8" s="625" t="s">
        <v>394</v>
      </c>
    </row>
    <row r="9" spans="1:8" ht="25.9" customHeight="1" thickBot="1" x14ac:dyDescent="0.25">
      <c r="A9" s="651"/>
      <c r="B9" s="652"/>
      <c r="C9" s="653"/>
      <c r="D9" s="655"/>
      <c r="E9" s="647"/>
      <c r="F9" s="626"/>
    </row>
    <row r="10" spans="1:8" x14ac:dyDescent="0.2">
      <c r="A10" s="209" t="s">
        <v>29</v>
      </c>
      <c r="B10" s="210"/>
      <c r="C10" s="210"/>
      <c r="D10" s="212">
        <f>SUM(D11+D14+D15+D16+D17)</f>
        <v>123459155</v>
      </c>
      <c r="E10" s="212">
        <f>SUM(E11+E14+E15+E16+E17)</f>
        <v>139252971</v>
      </c>
      <c r="F10" s="211">
        <f>SUM(F11+F14+F15+F16+F17)</f>
        <v>79850716</v>
      </c>
    </row>
    <row r="11" spans="1:8" s="11" customFormat="1" ht="15" customHeight="1" x14ac:dyDescent="0.2">
      <c r="A11" s="327" t="s">
        <v>7</v>
      </c>
      <c r="B11" s="641" t="s">
        <v>30</v>
      </c>
      <c r="C11" s="642"/>
      <c r="D11" s="333">
        <f>SUM(D12:D13)</f>
        <v>34712000</v>
      </c>
      <c r="E11" s="333">
        <f>SUM(E12:E13)</f>
        <v>31396020</v>
      </c>
      <c r="F11" s="248">
        <f>SUM(F12:F13)</f>
        <v>31396020</v>
      </c>
    </row>
    <row r="12" spans="1:8" x14ac:dyDescent="0.2">
      <c r="A12" s="249"/>
      <c r="B12" s="8">
        <v>1</v>
      </c>
      <c r="C12" s="355" t="s">
        <v>111</v>
      </c>
      <c r="D12" s="339">
        <v>24977000</v>
      </c>
      <c r="E12" s="246">
        <v>21758992</v>
      </c>
      <c r="F12" s="289">
        <v>21758992</v>
      </c>
    </row>
    <row r="13" spans="1:8" x14ac:dyDescent="0.2">
      <c r="A13" s="249"/>
      <c r="B13" s="8">
        <v>2</v>
      </c>
      <c r="C13" s="355" t="s">
        <v>94</v>
      </c>
      <c r="D13" s="339">
        <v>9735000</v>
      </c>
      <c r="E13" s="246">
        <v>9637028</v>
      </c>
      <c r="F13" s="289">
        <v>9637028</v>
      </c>
    </row>
    <row r="14" spans="1:8" x14ac:dyDescent="0.2">
      <c r="A14" s="250" t="s">
        <v>9</v>
      </c>
      <c r="B14" s="641" t="s">
        <v>31</v>
      </c>
      <c r="C14" s="642"/>
      <c r="D14" s="333">
        <v>7021000</v>
      </c>
      <c r="E14" s="246">
        <v>4185450</v>
      </c>
      <c r="F14" s="289">
        <v>4185450</v>
      </c>
    </row>
    <row r="15" spans="1:8" x14ac:dyDescent="0.2">
      <c r="A15" s="250" t="s">
        <v>17</v>
      </c>
      <c r="B15" s="641" t="s">
        <v>32</v>
      </c>
      <c r="C15" s="642"/>
      <c r="D15" s="333">
        <v>62974000</v>
      </c>
      <c r="E15" s="230">
        <v>93134538</v>
      </c>
      <c r="F15" s="290">
        <v>33732283</v>
      </c>
    </row>
    <row r="16" spans="1:8" x14ac:dyDescent="0.2">
      <c r="A16" s="250" t="s">
        <v>12</v>
      </c>
      <c r="B16" s="641" t="s">
        <v>33</v>
      </c>
      <c r="C16" s="642"/>
      <c r="D16" s="333">
        <v>1905000</v>
      </c>
      <c r="E16" s="230">
        <v>1781229</v>
      </c>
      <c r="F16" s="290">
        <v>1781229</v>
      </c>
    </row>
    <row r="17" spans="1:6" ht="15" customHeight="1" x14ac:dyDescent="0.2">
      <c r="A17" s="251" t="s">
        <v>34</v>
      </c>
      <c r="B17" s="641" t="s">
        <v>35</v>
      </c>
      <c r="C17" s="642"/>
      <c r="D17" s="333">
        <f>SUM(D18:D23)</f>
        <v>16847155</v>
      </c>
      <c r="E17" s="333">
        <f>SUM(E18:E23)</f>
        <v>8755734</v>
      </c>
      <c r="F17" s="248">
        <f>SUM(F18:F23)</f>
        <v>8755734</v>
      </c>
    </row>
    <row r="18" spans="1:6" ht="15" customHeight="1" x14ac:dyDescent="0.2">
      <c r="A18" s="249"/>
      <c r="B18" s="252">
        <v>1</v>
      </c>
      <c r="C18" s="253" t="s">
        <v>95</v>
      </c>
      <c r="D18" s="339"/>
      <c r="E18" s="246">
        <v>1532515</v>
      </c>
      <c r="F18" s="289">
        <v>1532515</v>
      </c>
    </row>
    <row r="19" spans="1:6" x14ac:dyDescent="0.2">
      <c r="A19" s="249"/>
      <c r="B19" s="8">
        <v>2</v>
      </c>
      <c r="C19" s="356" t="s">
        <v>96</v>
      </c>
      <c r="D19" s="339">
        <v>4720000</v>
      </c>
      <c r="E19" s="246">
        <v>5994699</v>
      </c>
      <c r="F19" s="289">
        <v>5994699</v>
      </c>
    </row>
    <row r="20" spans="1:6" x14ac:dyDescent="0.2">
      <c r="A20" s="249"/>
      <c r="B20" s="8">
        <v>3</v>
      </c>
      <c r="C20" s="356" t="s">
        <v>97</v>
      </c>
      <c r="D20" s="339">
        <v>2044000</v>
      </c>
      <c r="E20" s="246">
        <v>1228520</v>
      </c>
      <c r="F20" s="289">
        <v>1228520</v>
      </c>
    </row>
    <row r="21" spans="1:6" x14ac:dyDescent="0.2">
      <c r="A21" s="249"/>
      <c r="B21" s="8">
        <v>4</v>
      </c>
      <c r="C21" s="356" t="s">
        <v>98</v>
      </c>
      <c r="D21" s="339"/>
      <c r="E21" s="246"/>
      <c r="F21" s="289"/>
    </row>
    <row r="22" spans="1:6" x14ac:dyDescent="0.2">
      <c r="A22" s="249"/>
      <c r="B22" s="8">
        <v>5</v>
      </c>
      <c r="C22" s="356" t="s">
        <v>99</v>
      </c>
      <c r="D22" s="339">
        <v>10083155</v>
      </c>
      <c r="E22" s="246">
        <v>0</v>
      </c>
      <c r="F22" s="289">
        <v>0</v>
      </c>
    </row>
    <row r="23" spans="1:6" x14ac:dyDescent="0.2">
      <c r="A23" s="249"/>
      <c r="B23" s="8">
        <v>6</v>
      </c>
      <c r="C23" s="356" t="s">
        <v>253</v>
      </c>
      <c r="D23" s="339"/>
      <c r="E23" s="246"/>
      <c r="F23" s="289"/>
    </row>
    <row r="24" spans="1:6" s="11" customFormat="1" ht="15" customHeight="1" x14ac:dyDescent="0.2">
      <c r="A24" s="251" t="s">
        <v>79</v>
      </c>
      <c r="B24" s="641" t="s">
        <v>101</v>
      </c>
      <c r="C24" s="642"/>
      <c r="D24" s="333">
        <f>SUM(D25+D26+D27)</f>
        <v>85345000</v>
      </c>
      <c r="E24" s="333">
        <f>SUM(E25+E26+E27)</f>
        <v>69285569</v>
      </c>
      <c r="F24" s="248">
        <f>SUM(F25+F26+F27)</f>
        <v>69285569</v>
      </c>
    </row>
    <row r="25" spans="1:6" s="11" customFormat="1" ht="15" customHeight="1" x14ac:dyDescent="0.2">
      <c r="A25" s="251"/>
      <c r="B25" s="17" t="s">
        <v>7</v>
      </c>
      <c r="C25" s="323" t="s">
        <v>37</v>
      </c>
      <c r="D25" s="333">
        <v>15509000</v>
      </c>
      <c r="E25" s="230">
        <v>20654150</v>
      </c>
      <c r="F25" s="290">
        <v>20654150</v>
      </c>
    </row>
    <row r="26" spans="1:6" s="11" customFormat="1" ht="15" customHeight="1" x14ac:dyDescent="0.2">
      <c r="A26" s="110"/>
      <c r="B26" s="17" t="s">
        <v>9</v>
      </c>
      <c r="C26" s="324" t="s">
        <v>39</v>
      </c>
      <c r="D26" s="333">
        <v>44636000</v>
      </c>
      <c r="E26" s="230">
        <v>48631419</v>
      </c>
      <c r="F26" s="290">
        <v>48631419</v>
      </c>
    </row>
    <row r="27" spans="1:6" s="11" customFormat="1" ht="15" customHeight="1" x14ac:dyDescent="0.2">
      <c r="A27" s="110"/>
      <c r="B27" s="19" t="s">
        <v>17</v>
      </c>
      <c r="C27" s="254" t="s">
        <v>40</v>
      </c>
      <c r="D27" s="333">
        <f>SUM(D28:D32)</f>
        <v>25200000</v>
      </c>
      <c r="E27" s="333">
        <f>SUM(E28:E32)</f>
        <v>0</v>
      </c>
      <c r="F27" s="248">
        <f>SUM(F28:F32)</f>
        <v>0</v>
      </c>
    </row>
    <row r="28" spans="1:6" ht="15" customHeight="1" x14ac:dyDescent="0.2">
      <c r="A28" s="111"/>
      <c r="B28" s="13"/>
      <c r="C28" s="297" t="s">
        <v>102</v>
      </c>
      <c r="D28" s="339">
        <f>SUM('5. sz melléklet'!C42)</f>
        <v>0</v>
      </c>
      <c r="E28" s="246"/>
      <c r="F28" s="289"/>
    </row>
    <row r="29" spans="1:6" ht="15" customHeight="1" x14ac:dyDescent="0.2">
      <c r="A29" s="111"/>
      <c r="B29" s="13"/>
      <c r="C29" s="297" t="s">
        <v>103</v>
      </c>
      <c r="D29" s="339">
        <v>25200000</v>
      </c>
      <c r="E29" s="246">
        <v>0</v>
      </c>
      <c r="F29" s="289">
        <v>0</v>
      </c>
    </row>
    <row r="30" spans="1:6" ht="15" customHeight="1" x14ac:dyDescent="0.2">
      <c r="A30" s="111"/>
      <c r="B30" s="13"/>
      <c r="C30" s="297" t="s">
        <v>104</v>
      </c>
      <c r="D30" s="339"/>
      <c r="E30" s="246"/>
      <c r="F30" s="289"/>
    </row>
    <row r="31" spans="1:6" ht="15" customHeight="1" x14ac:dyDescent="0.2">
      <c r="A31" s="111"/>
      <c r="B31" s="13"/>
      <c r="C31" s="297" t="s">
        <v>105</v>
      </c>
      <c r="D31" s="339"/>
      <c r="E31" s="246"/>
      <c r="F31" s="289"/>
    </row>
    <row r="32" spans="1:6" ht="15" customHeight="1" x14ac:dyDescent="0.2">
      <c r="A32" s="357"/>
      <c r="B32" s="13"/>
      <c r="C32" s="297" t="s">
        <v>106</v>
      </c>
      <c r="D32" s="339">
        <f>SUM('5. sz melléklet'!C48)</f>
        <v>0</v>
      </c>
      <c r="E32" s="339">
        <f>SUM('5. sz melléklet'!D48)</f>
        <v>0</v>
      </c>
      <c r="F32" s="255">
        <f>SUM('5. sz melléklet'!E48)</f>
        <v>0</v>
      </c>
    </row>
    <row r="33" spans="1:6" s="11" customFormat="1" ht="15" customHeight="1" x14ac:dyDescent="0.2">
      <c r="A33" s="640" t="s">
        <v>41</v>
      </c>
      <c r="B33" s="641"/>
      <c r="C33" s="642"/>
      <c r="D33" s="333">
        <f>SUM(D24+D10)</f>
        <v>208804155</v>
      </c>
      <c r="E33" s="333">
        <f>SUM(E24+E10)</f>
        <v>208538540</v>
      </c>
      <c r="F33" s="248">
        <f>SUM(F24+F10)</f>
        <v>149136285</v>
      </c>
    </row>
    <row r="34" spans="1:6" s="11" customFormat="1" ht="15" customHeight="1" x14ac:dyDescent="0.2">
      <c r="A34" s="250" t="s">
        <v>87</v>
      </c>
      <c r="B34" s="641" t="s">
        <v>107</v>
      </c>
      <c r="C34" s="642"/>
      <c r="D34" s="333">
        <f>SUM(D35:D38)</f>
        <v>61372845</v>
      </c>
      <c r="E34" s="333">
        <f>SUM(E35:E38)</f>
        <v>55229118</v>
      </c>
      <c r="F34" s="248">
        <f>SUM(F35:F38)</f>
        <v>55229118</v>
      </c>
    </row>
    <row r="35" spans="1:6" s="11" customFormat="1" ht="15" customHeight="1" x14ac:dyDescent="0.2">
      <c r="A35" s="250"/>
      <c r="B35" s="10" t="s">
        <v>7</v>
      </c>
      <c r="C35" s="10" t="s">
        <v>43</v>
      </c>
      <c r="D35" s="339">
        <v>57695000</v>
      </c>
      <c r="E35" s="246">
        <v>51551273</v>
      </c>
      <c r="F35" s="289">
        <v>51551273</v>
      </c>
    </row>
    <row r="36" spans="1:6" s="11" customFormat="1" ht="15" customHeight="1" x14ac:dyDescent="0.2">
      <c r="A36" s="250"/>
      <c r="B36" s="10" t="s">
        <v>9</v>
      </c>
      <c r="C36" s="10" t="s">
        <v>44</v>
      </c>
      <c r="D36" s="339"/>
      <c r="E36" s="230"/>
      <c r="F36" s="290"/>
    </row>
    <row r="37" spans="1:6" s="11" customFormat="1" ht="15" customHeight="1" x14ac:dyDescent="0.2">
      <c r="A37" s="250"/>
      <c r="B37" s="10" t="s">
        <v>17</v>
      </c>
      <c r="C37" s="10" t="s">
        <v>108</v>
      </c>
      <c r="D37" s="339"/>
      <c r="E37" s="230"/>
      <c r="F37" s="290"/>
    </row>
    <row r="38" spans="1:6" s="11" customFormat="1" ht="15" customHeight="1" x14ac:dyDescent="0.2">
      <c r="A38" s="250"/>
      <c r="B38" s="10" t="s">
        <v>12</v>
      </c>
      <c r="C38" s="10" t="s">
        <v>46</v>
      </c>
      <c r="D38" s="339">
        <v>3677845</v>
      </c>
      <c r="E38" s="246">
        <v>3677845</v>
      </c>
      <c r="F38" s="289">
        <v>3677845</v>
      </c>
    </row>
    <row r="39" spans="1:6" s="11" customFormat="1" ht="15" customHeight="1" x14ac:dyDescent="0.2">
      <c r="A39" s="640" t="s">
        <v>109</v>
      </c>
      <c r="B39" s="641"/>
      <c r="C39" s="642"/>
      <c r="D39" s="333">
        <f>SUM(D33+D34)</f>
        <v>270177000</v>
      </c>
      <c r="E39" s="333">
        <f>SUM(E33+E34)</f>
        <v>263767658</v>
      </c>
      <c r="F39" s="248">
        <f>SUM(F33+F34)</f>
        <v>204365403</v>
      </c>
    </row>
    <row r="40" spans="1:6" s="11" customFormat="1" ht="15" customHeight="1" thickBot="1" x14ac:dyDescent="0.25">
      <c r="A40" s="643" t="s">
        <v>110</v>
      </c>
      <c r="B40" s="644"/>
      <c r="C40" s="645"/>
      <c r="D40" s="292">
        <f>SUM(D39-D35)</f>
        <v>212482000</v>
      </c>
      <c r="E40" s="292">
        <f>SUM(E39-E35)</f>
        <v>212216385</v>
      </c>
      <c r="F40" s="293">
        <f>SUM(F39-F35)</f>
        <v>152814130</v>
      </c>
    </row>
    <row r="41" spans="1:6" x14ac:dyDescent="0.2">
      <c r="A41" s="18"/>
      <c r="B41" s="18"/>
      <c r="C41" s="18"/>
      <c r="D41" s="13"/>
    </row>
    <row r="42" spans="1:6" ht="15" customHeight="1" x14ac:dyDescent="0.2">
      <c r="A42" s="630"/>
      <c r="B42" s="630"/>
      <c r="C42" s="630"/>
      <c r="D42" s="13"/>
    </row>
    <row r="46" spans="1:6" ht="12" customHeight="1" x14ac:dyDescent="0.2"/>
    <row r="47" spans="1:6" hidden="1" x14ac:dyDescent="0.2">
      <c r="A47" s="14"/>
      <c r="B47" s="14"/>
      <c r="C47" s="14"/>
      <c r="D47" s="14"/>
    </row>
    <row r="48" spans="1:6" x14ac:dyDescent="0.2">
      <c r="A48" s="14"/>
      <c r="B48" s="14"/>
      <c r="C48" s="14"/>
      <c r="D48" s="14"/>
    </row>
    <row r="49" spans="1:4" x14ac:dyDescent="0.2">
      <c r="A49" s="631"/>
      <c r="B49" s="631"/>
      <c r="C49" s="631"/>
      <c r="D49" s="15"/>
    </row>
    <row r="50" spans="1:4" x14ac:dyDescent="0.2">
      <c r="A50" s="631"/>
      <c r="B50" s="631"/>
      <c r="C50" s="631"/>
      <c r="D50" s="15"/>
    </row>
    <row r="51" spans="1:4" x14ac:dyDescent="0.2">
      <c r="A51" s="629"/>
      <c r="B51" s="629"/>
      <c r="C51" s="629"/>
      <c r="D51" s="13"/>
    </row>
    <row r="52" spans="1:4" x14ac:dyDescent="0.2">
      <c r="A52" s="13"/>
      <c r="B52" s="13"/>
      <c r="C52" s="13"/>
      <c r="D52" s="13"/>
    </row>
    <row r="53" spans="1:4" x14ac:dyDescent="0.2">
      <c r="A53" s="13"/>
      <c r="B53" s="13"/>
      <c r="C53" s="13"/>
      <c r="D53" s="13"/>
    </row>
    <row r="54" spans="1:4" x14ac:dyDescent="0.2">
      <c r="A54" s="13"/>
      <c r="B54" s="13"/>
      <c r="C54" s="13"/>
      <c r="D54" s="13"/>
    </row>
    <row r="55" spans="1:4" x14ac:dyDescent="0.2">
      <c r="A55" s="13"/>
      <c r="B55" s="13"/>
      <c r="C55" s="13"/>
      <c r="D55" s="13"/>
    </row>
    <row r="56" spans="1:4" x14ac:dyDescent="0.2">
      <c r="A56" s="13"/>
      <c r="B56" s="13"/>
      <c r="C56" s="13"/>
      <c r="D56" s="13"/>
    </row>
    <row r="57" spans="1:4" x14ac:dyDescent="0.2">
      <c r="A57" s="629"/>
      <c r="B57" s="629"/>
      <c r="C57" s="629"/>
      <c r="D57" s="13"/>
    </row>
    <row r="58" spans="1:4" x14ac:dyDescent="0.2">
      <c r="A58" s="13"/>
      <c r="B58" s="13"/>
      <c r="C58" s="13"/>
      <c r="D58" s="13"/>
    </row>
    <row r="59" spans="1:4" x14ac:dyDescent="0.2">
      <c r="A59" s="13"/>
      <c r="B59" s="13"/>
      <c r="C59" s="13"/>
      <c r="D59" s="13"/>
    </row>
    <row r="60" spans="1:4" s="3" customFormat="1" x14ac:dyDescent="0.2">
      <c r="A60" s="13"/>
      <c r="B60" s="13"/>
      <c r="C60" s="13"/>
      <c r="D60" s="13"/>
    </row>
    <row r="61" spans="1:4" x14ac:dyDescent="0.2">
      <c r="A61" s="629"/>
      <c r="B61" s="629"/>
      <c r="C61" s="629"/>
      <c r="D61" s="12"/>
    </row>
    <row r="62" spans="1:4" x14ac:dyDescent="0.2">
      <c r="A62" s="629"/>
      <c r="B62" s="629"/>
      <c r="C62" s="629"/>
      <c r="D62" s="13"/>
    </row>
    <row r="63" spans="1:4" x14ac:dyDescent="0.2">
      <c r="A63" s="13"/>
      <c r="B63" s="13"/>
      <c r="C63" s="13"/>
      <c r="D63" s="13"/>
    </row>
    <row r="64" spans="1:4" x14ac:dyDescent="0.2">
      <c r="A64" s="13"/>
      <c r="B64" s="13"/>
      <c r="C64" s="13"/>
      <c r="D64" s="13"/>
    </row>
    <row r="65" spans="1:4" x14ac:dyDescent="0.2">
      <c r="A65" s="13"/>
      <c r="B65" s="13"/>
      <c r="C65" s="13"/>
      <c r="D65" s="13"/>
    </row>
    <row r="66" spans="1:4" s="3" customFormat="1" x14ac:dyDescent="0.2">
      <c r="A66" s="13"/>
      <c r="B66" s="13"/>
      <c r="C66" s="13"/>
      <c r="D66" s="13"/>
    </row>
    <row r="67" spans="1:4" s="3" customFormat="1" x14ac:dyDescent="0.2">
      <c r="A67" s="629"/>
      <c r="B67" s="629"/>
      <c r="C67" s="629"/>
      <c r="D67" s="12"/>
    </row>
    <row r="68" spans="1:4" x14ac:dyDescent="0.2">
      <c r="A68" s="629"/>
      <c r="B68" s="629"/>
      <c r="C68" s="629"/>
      <c r="D68" s="12"/>
    </row>
    <row r="69" spans="1:4" x14ac:dyDescent="0.2">
      <c r="A69" s="13"/>
      <c r="B69" s="13"/>
      <c r="C69" s="13"/>
      <c r="D69" s="13"/>
    </row>
    <row r="70" spans="1:4" x14ac:dyDescent="0.2">
      <c r="A70" s="13"/>
      <c r="B70" s="13"/>
      <c r="C70" s="13"/>
      <c r="D70" s="13"/>
    </row>
    <row r="71" spans="1:4" x14ac:dyDescent="0.2">
      <c r="A71" s="13"/>
      <c r="B71" s="13"/>
      <c r="C71" s="13"/>
      <c r="D71" s="13"/>
    </row>
  </sheetData>
  <mergeCells count="27">
    <mergeCell ref="A5:D5"/>
    <mergeCell ref="A1:F1"/>
    <mergeCell ref="A2:F2"/>
    <mergeCell ref="A3:F3"/>
    <mergeCell ref="A4:F4"/>
    <mergeCell ref="B15:C15"/>
    <mergeCell ref="B16:C16"/>
    <mergeCell ref="B17:C17"/>
    <mergeCell ref="E8:E9"/>
    <mergeCell ref="A8:C9"/>
    <mergeCell ref="D8:D9"/>
    <mergeCell ref="F8:F9"/>
    <mergeCell ref="A61:C61"/>
    <mergeCell ref="A62:C62"/>
    <mergeCell ref="A67:C67"/>
    <mergeCell ref="A68:C68"/>
    <mergeCell ref="A39:C39"/>
    <mergeCell ref="A40:C40"/>
    <mergeCell ref="A42:C42"/>
    <mergeCell ref="A49:C50"/>
    <mergeCell ref="A51:C51"/>
    <mergeCell ref="A57:C57"/>
    <mergeCell ref="B24:C24"/>
    <mergeCell ref="A33:C33"/>
    <mergeCell ref="B34:C34"/>
    <mergeCell ref="B11:C11"/>
    <mergeCell ref="B14:C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5" x14ac:dyDescent="0.25"/>
  <cols>
    <col min="1" max="1" width="41.28515625" customWidth="1"/>
    <col min="2" max="2" width="19" customWidth="1"/>
    <col min="3" max="3" width="14.85546875" customWidth="1"/>
    <col min="4" max="5" width="13.28515625" customWidth="1"/>
  </cols>
  <sheetData>
    <row r="1" spans="1:5" ht="14.45" customHeight="1" x14ac:dyDescent="0.25">
      <c r="A1" s="619" t="s">
        <v>667</v>
      </c>
      <c r="B1" s="619"/>
      <c r="C1" s="619"/>
      <c r="D1" s="619"/>
      <c r="E1" s="619"/>
    </row>
    <row r="2" spans="1:5" x14ac:dyDescent="0.25">
      <c r="A2" s="620" t="s">
        <v>1</v>
      </c>
      <c r="B2" s="620"/>
      <c r="C2" s="620"/>
      <c r="D2" s="620"/>
      <c r="E2" s="620"/>
    </row>
    <row r="3" spans="1:5" x14ac:dyDescent="0.25">
      <c r="A3" s="621" t="s">
        <v>252</v>
      </c>
      <c r="B3" s="621"/>
      <c r="C3" s="621"/>
      <c r="D3" s="621"/>
      <c r="E3" s="621"/>
    </row>
    <row r="4" spans="1:5" x14ac:dyDescent="0.25">
      <c r="A4" s="621" t="s">
        <v>124</v>
      </c>
      <c r="B4" s="621"/>
      <c r="C4" s="621"/>
      <c r="D4" s="621"/>
      <c r="E4" s="621"/>
    </row>
    <row r="5" spans="1:5" ht="15.75" thickBot="1" x14ac:dyDescent="0.3">
      <c r="A5" s="656"/>
      <c r="B5" s="656"/>
      <c r="C5" s="656"/>
    </row>
    <row r="6" spans="1:5" x14ac:dyDescent="0.25">
      <c r="A6" s="632" t="s">
        <v>230</v>
      </c>
      <c r="B6" s="680"/>
      <c r="C6" s="682" t="s">
        <v>234</v>
      </c>
      <c r="D6" s="677" t="s">
        <v>373</v>
      </c>
      <c r="E6" s="657" t="s">
        <v>392</v>
      </c>
    </row>
    <row r="7" spans="1:5" ht="27" customHeight="1" thickBot="1" x14ac:dyDescent="0.3">
      <c r="A7" s="679"/>
      <c r="B7" s="681"/>
      <c r="C7" s="683"/>
      <c r="D7" s="678"/>
      <c r="E7" s="658"/>
    </row>
    <row r="8" spans="1:5" x14ac:dyDescent="0.25">
      <c r="A8" s="673" t="s">
        <v>342</v>
      </c>
      <c r="B8" s="424" t="s">
        <v>30</v>
      </c>
      <c r="C8" s="358">
        <v>9472000</v>
      </c>
      <c r="D8" s="358">
        <v>9421331</v>
      </c>
      <c r="E8" s="425">
        <v>9421331</v>
      </c>
    </row>
    <row r="9" spans="1:5" x14ac:dyDescent="0.25">
      <c r="A9" s="674"/>
      <c r="B9" s="369" t="s">
        <v>231</v>
      </c>
      <c r="C9" s="399">
        <v>1979000</v>
      </c>
      <c r="D9" s="399">
        <v>977925</v>
      </c>
      <c r="E9" s="407">
        <v>977925</v>
      </c>
    </row>
    <row r="10" spans="1:5" x14ac:dyDescent="0.25">
      <c r="A10" s="674"/>
      <c r="B10" s="364" t="s">
        <v>32</v>
      </c>
      <c r="C10" s="413">
        <v>17361000</v>
      </c>
      <c r="D10" s="413">
        <v>7456921</v>
      </c>
      <c r="E10" s="426">
        <v>7380721</v>
      </c>
    </row>
    <row r="11" spans="1:5" x14ac:dyDescent="0.25">
      <c r="A11" s="675" t="s">
        <v>5</v>
      </c>
      <c r="B11" s="608"/>
      <c r="C11" s="403">
        <f>SUM(C8:C10)</f>
        <v>28812000</v>
      </c>
      <c r="D11" s="403">
        <f>SUM(D8:D10)</f>
        <v>17856177</v>
      </c>
      <c r="E11" s="387">
        <f>SUM(E8:E10)</f>
        <v>17779977</v>
      </c>
    </row>
    <row r="12" spans="1:5" x14ac:dyDescent="0.25">
      <c r="A12" s="676" t="s">
        <v>341</v>
      </c>
      <c r="B12" s="291" t="s">
        <v>30</v>
      </c>
      <c r="C12" s="402"/>
      <c r="D12" s="402"/>
      <c r="E12" s="380"/>
    </row>
    <row r="13" spans="1:5" x14ac:dyDescent="0.25">
      <c r="A13" s="676"/>
      <c r="B13" s="369" t="s">
        <v>231</v>
      </c>
      <c r="C13" s="402"/>
      <c r="D13" s="402"/>
      <c r="E13" s="380"/>
    </row>
    <row r="14" spans="1:5" x14ac:dyDescent="0.25">
      <c r="A14" s="676"/>
      <c r="B14" s="364" t="s">
        <v>32</v>
      </c>
      <c r="C14" s="402">
        <v>941000</v>
      </c>
      <c r="D14" s="402">
        <v>676520</v>
      </c>
      <c r="E14" s="380">
        <v>676520</v>
      </c>
    </row>
    <row r="15" spans="1:5" x14ac:dyDescent="0.25">
      <c r="A15" s="383" t="s">
        <v>5</v>
      </c>
      <c r="B15" s="364"/>
      <c r="C15" s="403">
        <f>SUM(C12:C14)</f>
        <v>941000</v>
      </c>
      <c r="D15" s="403">
        <f>SUM(D12:D14)</f>
        <v>676520</v>
      </c>
      <c r="E15" s="387">
        <f>SUM(E12:E14)</f>
        <v>676520</v>
      </c>
    </row>
    <row r="16" spans="1:5" x14ac:dyDescent="0.25">
      <c r="A16" s="674" t="s">
        <v>340</v>
      </c>
      <c r="B16" s="291" t="s">
        <v>30</v>
      </c>
      <c r="C16" s="402"/>
      <c r="D16" s="402"/>
      <c r="E16" s="380"/>
    </row>
    <row r="17" spans="1:5" x14ac:dyDescent="0.25">
      <c r="A17" s="674"/>
      <c r="B17" s="369" t="s">
        <v>231</v>
      </c>
      <c r="C17" s="402"/>
      <c r="D17" s="402"/>
      <c r="E17" s="380"/>
    </row>
    <row r="18" spans="1:5" x14ac:dyDescent="0.25">
      <c r="A18" s="674"/>
      <c r="B18" s="364" t="s">
        <v>32</v>
      </c>
      <c r="C18" s="402">
        <v>3414000</v>
      </c>
      <c r="D18" s="402">
        <v>3116026</v>
      </c>
      <c r="E18" s="380">
        <v>3116026</v>
      </c>
    </row>
    <row r="19" spans="1:5" x14ac:dyDescent="0.25">
      <c r="A19" s="384" t="s">
        <v>5</v>
      </c>
      <c r="B19" s="297"/>
      <c r="C19" s="403">
        <f>SUM(C16:C18)</f>
        <v>3414000</v>
      </c>
      <c r="D19" s="403">
        <f>SUM(D16:D18)</f>
        <v>3116026</v>
      </c>
      <c r="E19" s="387">
        <f>SUM(E16:E18)</f>
        <v>3116026</v>
      </c>
    </row>
    <row r="20" spans="1:5" x14ac:dyDescent="0.25">
      <c r="A20" s="674" t="s">
        <v>339</v>
      </c>
      <c r="B20" s="291" t="s">
        <v>30</v>
      </c>
      <c r="C20" s="402">
        <v>3447000</v>
      </c>
      <c r="D20" s="402">
        <v>2277189</v>
      </c>
      <c r="E20" s="380">
        <v>2277189</v>
      </c>
    </row>
    <row r="21" spans="1:5" x14ac:dyDescent="0.25">
      <c r="A21" s="674"/>
      <c r="B21" s="369" t="s">
        <v>231</v>
      </c>
      <c r="C21" s="402">
        <v>710000</v>
      </c>
      <c r="D21" s="402">
        <v>427722</v>
      </c>
      <c r="E21" s="380">
        <v>427722</v>
      </c>
    </row>
    <row r="22" spans="1:5" x14ac:dyDescent="0.25">
      <c r="A22" s="674"/>
      <c r="B22" s="364" t="s">
        <v>32</v>
      </c>
      <c r="C22" s="402">
        <v>929000</v>
      </c>
      <c r="D22" s="402">
        <v>172117</v>
      </c>
      <c r="E22" s="380">
        <v>172117</v>
      </c>
    </row>
    <row r="23" spans="1:5" x14ac:dyDescent="0.25">
      <c r="A23" s="675" t="s">
        <v>5</v>
      </c>
      <c r="B23" s="608"/>
      <c r="C23" s="403">
        <f>SUM(C20:C22)</f>
        <v>5086000</v>
      </c>
      <c r="D23" s="403">
        <f>SUM(D20:D22)</f>
        <v>2877028</v>
      </c>
      <c r="E23" s="387">
        <f>SUM(E20:E22)</f>
        <v>2877028</v>
      </c>
    </row>
    <row r="24" spans="1:5" x14ac:dyDescent="0.25">
      <c r="A24" s="668" t="s">
        <v>338</v>
      </c>
      <c r="B24" s="291" t="s">
        <v>30</v>
      </c>
      <c r="C24" s="402"/>
      <c r="D24" s="402"/>
      <c r="E24" s="380"/>
    </row>
    <row r="25" spans="1:5" x14ac:dyDescent="0.25">
      <c r="A25" s="669"/>
      <c r="B25" s="369" t="s">
        <v>231</v>
      </c>
      <c r="C25" s="402"/>
      <c r="D25" s="402"/>
      <c r="E25" s="380"/>
    </row>
    <row r="26" spans="1:5" x14ac:dyDescent="0.25">
      <c r="A26" s="670"/>
      <c r="B26" s="364" t="s">
        <v>32</v>
      </c>
      <c r="C26" s="402">
        <v>4445000</v>
      </c>
      <c r="D26" s="402">
        <v>32131713</v>
      </c>
      <c r="E26" s="380">
        <v>31766255</v>
      </c>
    </row>
    <row r="27" spans="1:5" x14ac:dyDescent="0.25">
      <c r="A27" s="675" t="s">
        <v>5</v>
      </c>
      <c r="B27" s="608"/>
      <c r="C27" s="403">
        <f>SUM(C24:C26)</f>
        <v>4445000</v>
      </c>
      <c r="D27" s="403">
        <f>SUM(D24:D26)</f>
        <v>32131713</v>
      </c>
      <c r="E27" s="387">
        <f>SUM(E24:E26)</f>
        <v>31766255</v>
      </c>
    </row>
    <row r="28" spans="1:5" x14ac:dyDescent="0.25">
      <c r="A28" s="668" t="s">
        <v>283</v>
      </c>
      <c r="B28" s="291" t="s">
        <v>30</v>
      </c>
      <c r="C28" s="403"/>
      <c r="D28" s="403"/>
      <c r="E28" s="387"/>
    </row>
    <row r="29" spans="1:5" x14ac:dyDescent="0.25">
      <c r="A29" s="669"/>
      <c r="B29" s="369" t="s">
        <v>231</v>
      </c>
      <c r="C29" s="403"/>
      <c r="D29" s="403"/>
      <c r="E29" s="387"/>
    </row>
    <row r="30" spans="1:5" x14ac:dyDescent="0.25">
      <c r="A30" s="670"/>
      <c r="B30" s="364" t="s">
        <v>32</v>
      </c>
      <c r="C30" s="402">
        <v>881000</v>
      </c>
      <c r="D30" s="402">
        <v>1047500</v>
      </c>
      <c r="E30" s="380">
        <v>1047500</v>
      </c>
    </row>
    <row r="31" spans="1:5" x14ac:dyDescent="0.25">
      <c r="A31" s="675" t="s">
        <v>5</v>
      </c>
      <c r="B31" s="608"/>
      <c r="C31" s="403">
        <f>SUM(C28:C30)</f>
        <v>881000</v>
      </c>
      <c r="D31" s="403">
        <f>SUM(D28:D30)</f>
        <v>1047500</v>
      </c>
      <c r="E31" s="387">
        <f>SUM(E28:E30)</f>
        <v>1047500</v>
      </c>
    </row>
    <row r="32" spans="1:5" x14ac:dyDescent="0.25">
      <c r="A32" s="668" t="s">
        <v>284</v>
      </c>
      <c r="B32" s="291" t="s">
        <v>30</v>
      </c>
      <c r="C32" s="402"/>
      <c r="D32" s="402"/>
      <c r="E32" s="380"/>
    </row>
    <row r="33" spans="1:5" x14ac:dyDescent="0.25">
      <c r="A33" s="669"/>
      <c r="B33" s="369" t="s">
        <v>231</v>
      </c>
      <c r="C33" s="402"/>
      <c r="D33" s="402"/>
      <c r="E33" s="380"/>
    </row>
    <row r="34" spans="1:5" x14ac:dyDescent="0.25">
      <c r="A34" s="670"/>
      <c r="B34" s="364" t="s">
        <v>32</v>
      </c>
      <c r="C34" s="402">
        <v>5778000</v>
      </c>
      <c r="D34" s="402">
        <v>4014123</v>
      </c>
      <c r="E34" s="380">
        <v>4014123</v>
      </c>
    </row>
    <row r="35" spans="1:5" x14ac:dyDescent="0.25">
      <c r="A35" s="671" t="s">
        <v>5</v>
      </c>
      <c r="B35" s="672"/>
      <c r="C35" s="403">
        <f>SUM(C32:C34)</f>
        <v>5778000</v>
      </c>
      <c r="D35" s="403">
        <f>SUM(D32:D34)</f>
        <v>4014123</v>
      </c>
      <c r="E35" s="387">
        <f>SUM(E32:E34)</f>
        <v>4014123</v>
      </c>
    </row>
    <row r="36" spans="1:5" x14ac:dyDescent="0.25">
      <c r="A36" s="661" t="s">
        <v>337</v>
      </c>
      <c r="B36" s="411" t="s">
        <v>30</v>
      </c>
      <c r="C36" s="412"/>
      <c r="D36" s="412"/>
      <c r="E36" s="417"/>
    </row>
    <row r="37" spans="1:5" x14ac:dyDescent="0.25">
      <c r="A37" s="666"/>
      <c r="B37" s="411" t="s">
        <v>231</v>
      </c>
      <c r="C37" s="412"/>
      <c r="D37" s="412"/>
      <c r="E37" s="417"/>
    </row>
    <row r="38" spans="1:5" x14ac:dyDescent="0.25">
      <c r="A38" s="667"/>
      <c r="B38" s="411" t="s">
        <v>32</v>
      </c>
      <c r="C38" s="413">
        <v>1839000</v>
      </c>
      <c r="D38" s="413">
        <v>956184</v>
      </c>
      <c r="E38" s="426">
        <v>956184</v>
      </c>
    </row>
    <row r="39" spans="1:5" x14ac:dyDescent="0.25">
      <c r="A39" s="416" t="s">
        <v>5</v>
      </c>
      <c r="B39" s="411"/>
      <c r="C39" s="412">
        <f>SUM(C36:C38)</f>
        <v>1839000</v>
      </c>
      <c r="D39" s="412">
        <f>SUM(D36:D38)</f>
        <v>956184</v>
      </c>
      <c r="E39" s="417">
        <f>SUM(E36:E38)</f>
        <v>956184</v>
      </c>
    </row>
    <row r="40" spans="1:5" x14ac:dyDescent="0.25">
      <c r="A40" s="668" t="s">
        <v>336</v>
      </c>
      <c r="B40" s="291" t="s">
        <v>30</v>
      </c>
      <c r="C40" s="402">
        <v>9083000</v>
      </c>
      <c r="D40" s="402">
        <v>7423032</v>
      </c>
      <c r="E40" s="380">
        <v>7423032</v>
      </c>
    </row>
    <row r="41" spans="1:5" x14ac:dyDescent="0.25">
      <c r="A41" s="669"/>
      <c r="B41" s="369" t="s">
        <v>231</v>
      </c>
      <c r="C41" s="402">
        <v>1853000</v>
      </c>
      <c r="D41" s="402">
        <v>812556</v>
      </c>
      <c r="E41" s="380">
        <v>812556</v>
      </c>
    </row>
    <row r="42" spans="1:5" x14ac:dyDescent="0.25">
      <c r="A42" s="670"/>
      <c r="B42" s="364" t="s">
        <v>32</v>
      </c>
      <c r="C42" s="402">
        <v>3133000</v>
      </c>
      <c r="D42" s="402">
        <v>29452006</v>
      </c>
      <c r="E42" s="380">
        <v>1892206</v>
      </c>
    </row>
    <row r="43" spans="1:5" x14ac:dyDescent="0.25">
      <c r="A43" s="659" t="s">
        <v>5</v>
      </c>
      <c r="B43" s="660"/>
      <c r="C43" s="403">
        <f>SUM(C40:C42)</f>
        <v>14069000</v>
      </c>
      <c r="D43" s="403">
        <f>SUM(D40:D42)</f>
        <v>37687594</v>
      </c>
      <c r="E43" s="387">
        <f>SUM(E40:E42)</f>
        <v>10127794</v>
      </c>
    </row>
    <row r="44" spans="1:5" x14ac:dyDescent="0.25">
      <c r="A44" s="661" t="s">
        <v>335</v>
      </c>
      <c r="B44" s="291" t="s">
        <v>30</v>
      </c>
      <c r="C44" s="402"/>
      <c r="D44" s="402"/>
      <c r="E44" s="380"/>
    </row>
    <row r="45" spans="1:5" x14ac:dyDescent="0.25">
      <c r="A45" s="662"/>
      <c r="B45" s="369" t="s">
        <v>231</v>
      </c>
      <c r="C45" s="402"/>
      <c r="D45" s="402"/>
      <c r="E45" s="380"/>
    </row>
    <row r="46" spans="1:5" x14ac:dyDescent="0.25">
      <c r="A46" s="663"/>
      <c r="B46" s="364" t="s">
        <v>32</v>
      </c>
      <c r="C46" s="402">
        <v>920000</v>
      </c>
      <c r="D46" s="402">
        <v>423616</v>
      </c>
      <c r="E46" s="380">
        <v>423616</v>
      </c>
    </row>
    <row r="47" spans="1:5" ht="15.75" thickBot="1" x14ac:dyDescent="0.3">
      <c r="A47" s="664" t="s">
        <v>5</v>
      </c>
      <c r="B47" s="665"/>
      <c r="C47" s="396">
        <f>SUM(C44:C46)</f>
        <v>920000</v>
      </c>
      <c r="D47" s="396">
        <f>SUM(D44:D46)</f>
        <v>423616</v>
      </c>
      <c r="E47" s="397">
        <f>SUM(E44:E46)</f>
        <v>423616</v>
      </c>
    </row>
  </sheetData>
  <mergeCells count="27">
    <mergeCell ref="A5:C5"/>
    <mergeCell ref="A1:E1"/>
    <mergeCell ref="A2:E2"/>
    <mergeCell ref="A3:E3"/>
    <mergeCell ref="A4:E4"/>
    <mergeCell ref="A31:B31"/>
    <mergeCell ref="A32:A34"/>
    <mergeCell ref="D6:D7"/>
    <mergeCell ref="A6:A7"/>
    <mergeCell ref="B6:B7"/>
    <mergeCell ref="C6:C7"/>
    <mergeCell ref="E6:E7"/>
    <mergeCell ref="A43:B43"/>
    <mergeCell ref="A44:A46"/>
    <mergeCell ref="A47:B47"/>
    <mergeCell ref="A36:A38"/>
    <mergeCell ref="A40:A42"/>
    <mergeCell ref="A35:B35"/>
    <mergeCell ref="A8:A10"/>
    <mergeCell ref="A11:B11"/>
    <mergeCell ref="A12:A14"/>
    <mergeCell ref="A16:A18"/>
    <mergeCell ref="A20:A22"/>
    <mergeCell ref="A23:B23"/>
    <mergeCell ref="A24:A26"/>
    <mergeCell ref="A27:B27"/>
    <mergeCell ref="A28:A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sqref="A1:E1"/>
    </sheetView>
  </sheetViews>
  <sheetFormatPr defaultColWidth="9.140625" defaultRowHeight="12.75" x14ac:dyDescent="0.2"/>
  <cols>
    <col min="1" max="1" width="41.140625" style="1" customWidth="1"/>
    <col min="2" max="2" width="20.28515625" style="1" customWidth="1"/>
    <col min="3" max="3" width="14.85546875" style="1" customWidth="1"/>
    <col min="4" max="4" width="14.28515625" style="1" customWidth="1"/>
    <col min="5" max="5" width="13.28515625" style="1" customWidth="1"/>
    <col min="6" max="16384" width="9.140625" style="1"/>
  </cols>
  <sheetData>
    <row r="1" spans="1:5" ht="32.25" customHeight="1" x14ac:dyDescent="0.2">
      <c r="A1" s="619" t="s">
        <v>668</v>
      </c>
      <c r="B1" s="619"/>
      <c r="C1" s="619"/>
      <c r="D1" s="619"/>
      <c r="E1" s="619"/>
    </row>
    <row r="2" spans="1:5" x14ac:dyDescent="0.2">
      <c r="A2" s="620" t="s">
        <v>1</v>
      </c>
      <c r="B2" s="620"/>
      <c r="C2" s="620"/>
      <c r="D2" s="620"/>
      <c r="E2" s="620"/>
    </row>
    <row r="3" spans="1:5" x14ac:dyDescent="0.2">
      <c r="A3" s="621" t="s">
        <v>252</v>
      </c>
      <c r="B3" s="621"/>
      <c r="C3" s="621"/>
      <c r="D3" s="621"/>
      <c r="E3" s="621"/>
    </row>
    <row r="4" spans="1:5" x14ac:dyDescent="0.2">
      <c r="A4" s="621" t="s">
        <v>124</v>
      </c>
      <c r="B4" s="621"/>
      <c r="C4" s="621"/>
      <c r="D4" s="621"/>
      <c r="E4" s="621"/>
    </row>
    <row r="5" spans="1:5" ht="18" customHeight="1" thickBot="1" x14ac:dyDescent="0.25">
      <c r="A5" s="656"/>
      <c r="B5" s="656"/>
      <c r="C5" s="656"/>
    </row>
    <row r="6" spans="1:5" ht="15" customHeight="1" x14ac:dyDescent="0.2">
      <c r="A6" s="632" t="s">
        <v>230</v>
      </c>
      <c r="B6" s="680"/>
      <c r="C6" s="677" t="s">
        <v>234</v>
      </c>
      <c r="D6" s="677" t="s">
        <v>373</v>
      </c>
      <c r="E6" s="657" t="s">
        <v>392</v>
      </c>
    </row>
    <row r="7" spans="1:5" ht="27" customHeight="1" thickBot="1" x14ac:dyDescent="0.25">
      <c r="A7" s="685"/>
      <c r="B7" s="688"/>
      <c r="C7" s="686"/>
      <c r="D7" s="686"/>
      <c r="E7" s="658"/>
    </row>
    <row r="8" spans="1:5" x14ac:dyDescent="0.2">
      <c r="A8" s="663" t="s">
        <v>334</v>
      </c>
      <c r="B8" s="360" t="s">
        <v>30</v>
      </c>
      <c r="C8" s="361"/>
      <c r="D8" s="340"/>
      <c r="E8" s="599"/>
    </row>
    <row r="9" spans="1:5" x14ac:dyDescent="0.2">
      <c r="A9" s="687"/>
      <c r="B9" s="469" t="s">
        <v>231</v>
      </c>
      <c r="C9" s="600"/>
      <c r="D9" s="478"/>
      <c r="E9" s="601"/>
    </row>
    <row r="10" spans="1:5" ht="15" customHeight="1" x14ac:dyDescent="0.2">
      <c r="A10" s="687"/>
      <c r="B10" s="483" t="s">
        <v>32</v>
      </c>
      <c r="C10" s="475">
        <v>210000</v>
      </c>
      <c r="D10" s="475">
        <v>50000</v>
      </c>
      <c r="E10" s="602">
        <v>50000</v>
      </c>
    </row>
    <row r="11" spans="1:5" x14ac:dyDescent="0.2">
      <c r="A11" s="689" t="s">
        <v>5</v>
      </c>
      <c r="B11" s="690"/>
      <c r="C11" s="473">
        <f>SUM(C8:C10)</f>
        <v>210000</v>
      </c>
      <c r="D11" s="473">
        <f>SUM(D8:D10)</f>
        <v>50000</v>
      </c>
      <c r="E11" s="496">
        <f>SUM(E8:E10)</f>
        <v>50000</v>
      </c>
    </row>
    <row r="12" spans="1:5" x14ac:dyDescent="0.2">
      <c r="A12" s="687" t="s">
        <v>396</v>
      </c>
      <c r="B12" s="603" t="s">
        <v>30</v>
      </c>
      <c r="C12" s="475">
        <v>6474000</v>
      </c>
      <c r="D12" s="475">
        <v>6845395</v>
      </c>
      <c r="E12" s="602">
        <v>6845395</v>
      </c>
    </row>
    <row r="13" spans="1:5" x14ac:dyDescent="0.2">
      <c r="A13" s="687"/>
      <c r="B13" s="469" t="s">
        <v>231</v>
      </c>
      <c r="C13" s="475">
        <v>1256000</v>
      </c>
      <c r="D13" s="475">
        <v>1103474</v>
      </c>
      <c r="E13" s="602">
        <v>1103474</v>
      </c>
    </row>
    <row r="14" spans="1:5" x14ac:dyDescent="0.2">
      <c r="A14" s="687"/>
      <c r="B14" s="483" t="s">
        <v>32</v>
      </c>
      <c r="C14" s="475">
        <v>536000</v>
      </c>
      <c r="D14" s="475">
        <v>530188</v>
      </c>
      <c r="E14" s="602">
        <v>530188</v>
      </c>
    </row>
    <row r="15" spans="1:5" x14ac:dyDescent="0.2">
      <c r="A15" s="477" t="s">
        <v>5</v>
      </c>
      <c r="B15" s="483"/>
      <c r="C15" s="473">
        <f>SUM(C12:C14)</f>
        <v>8266000</v>
      </c>
      <c r="D15" s="473">
        <f>SUM(D12:D14)</f>
        <v>8479057</v>
      </c>
      <c r="E15" s="496">
        <f>SUM(E12:E14)</f>
        <v>8479057</v>
      </c>
    </row>
    <row r="16" spans="1:5" s="11" customFormat="1" ht="15" customHeight="1" x14ac:dyDescent="0.2">
      <c r="A16" s="687" t="s">
        <v>343</v>
      </c>
      <c r="B16" s="483" t="s">
        <v>30</v>
      </c>
      <c r="C16" s="507"/>
      <c r="D16" s="507"/>
      <c r="E16" s="514"/>
    </row>
    <row r="17" spans="1:5" s="11" customFormat="1" ht="15" customHeight="1" x14ac:dyDescent="0.2">
      <c r="A17" s="687"/>
      <c r="B17" s="483" t="s">
        <v>231</v>
      </c>
      <c r="C17" s="507"/>
      <c r="D17" s="507"/>
      <c r="E17" s="514"/>
    </row>
    <row r="18" spans="1:5" s="11" customFormat="1" ht="15" customHeight="1" x14ac:dyDescent="0.2">
      <c r="A18" s="687"/>
      <c r="B18" s="483" t="s">
        <v>32</v>
      </c>
      <c r="C18" s="513">
        <v>101000</v>
      </c>
      <c r="D18" s="513">
        <v>104400</v>
      </c>
      <c r="E18" s="604">
        <v>104400</v>
      </c>
    </row>
    <row r="19" spans="1:5" s="11" customFormat="1" ht="15" customHeight="1" x14ac:dyDescent="0.2">
      <c r="A19" s="477" t="s">
        <v>5</v>
      </c>
      <c r="B19" s="483"/>
      <c r="C19" s="507">
        <f>SUM(C16:C18)</f>
        <v>101000</v>
      </c>
      <c r="D19" s="507">
        <f>SUM(D16:D18)</f>
        <v>104400</v>
      </c>
      <c r="E19" s="514">
        <f>SUM(E16:E18)</f>
        <v>104400</v>
      </c>
    </row>
    <row r="20" spans="1:5" s="11" customFormat="1" ht="15" customHeight="1" x14ac:dyDescent="0.2">
      <c r="A20" s="684" t="s">
        <v>344</v>
      </c>
      <c r="B20" s="483" t="s">
        <v>30</v>
      </c>
      <c r="C20" s="507"/>
      <c r="D20" s="507"/>
      <c r="E20" s="514"/>
    </row>
    <row r="21" spans="1:5" s="11" customFormat="1" ht="15" customHeight="1" x14ac:dyDescent="0.2">
      <c r="A21" s="693"/>
      <c r="B21" s="483" t="s">
        <v>231</v>
      </c>
      <c r="C21" s="507"/>
      <c r="D21" s="507"/>
      <c r="E21" s="514"/>
    </row>
    <row r="22" spans="1:5" s="11" customFormat="1" ht="15" customHeight="1" x14ac:dyDescent="0.2">
      <c r="A22" s="693"/>
      <c r="B22" s="483" t="s">
        <v>32</v>
      </c>
      <c r="C22" s="513">
        <v>152000</v>
      </c>
      <c r="D22" s="513">
        <v>208921</v>
      </c>
      <c r="E22" s="604">
        <v>208921</v>
      </c>
    </row>
    <row r="23" spans="1:5" s="11" customFormat="1" ht="15" customHeight="1" x14ac:dyDescent="0.2">
      <c r="A23" s="477" t="s">
        <v>5</v>
      </c>
      <c r="B23" s="483"/>
      <c r="C23" s="507">
        <f>SUM(C20:C22)</f>
        <v>152000</v>
      </c>
      <c r="D23" s="507">
        <f>SUM(D20:D22)</f>
        <v>208921</v>
      </c>
      <c r="E23" s="514">
        <f>SUM(E20:E22)</f>
        <v>208921</v>
      </c>
    </row>
    <row r="24" spans="1:5" s="11" customFormat="1" ht="15" customHeight="1" x14ac:dyDescent="0.2">
      <c r="A24" s="684" t="s">
        <v>345</v>
      </c>
      <c r="B24" s="483" t="s">
        <v>30</v>
      </c>
      <c r="C24" s="507"/>
      <c r="D24" s="507"/>
      <c r="E24" s="514"/>
    </row>
    <row r="25" spans="1:5" s="11" customFormat="1" ht="15" customHeight="1" x14ac:dyDescent="0.2">
      <c r="A25" s="684"/>
      <c r="B25" s="483" t="s">
        <v>231</v>
      </c>
      <c r="C25" s="507"/>
      <c r="D25" s="507"/>
      <c r="E25" s="514"/>
    </row>
    <row r="26" spans="1:5" s="11" customFormat="1" ht="15" customHeight="1" x14ac:dyDescent="0.2">
      <c r="A26" s="684"/>
      <c r="B26" s="483" t="s">
        <v>32</v>
      </c>
      <c r="C26" s="513">
        <v>889000</v>
      </c>
      <c r="D26" s="513">
        <v>526665</v>
      </c>
      <c r="E26" s="604">
        <v>526665</v>
      </c>
    </row>
    <row r="27" spans="1:5" s="11" customFormat="1" ht="15" customHeight="1" x14ac:dyDescent="0.2">
      <c r="A27" s="477" t="s">
        <v>5</v>
      </c>
      <c r="B27" s="483"/>
      <c r="C27" s="507">
        <f>SUM(C24:C26)</f>
        <v>889000</v>
      </c>
      <c r="D27" s="507">
        <f>SUM(D24:D26)</f>
        <v>526665</v>
      </c>
      <c r="E27" s="514">
        <f>SUM(E24:E26)</f>
        <v>526665</v>
      </c>
    </row>
    <row r="28" spans="1:5" s="11" customFormat="1" ht="15" customHeight="1" x14ac:dyDescent="0.2">
      <c r="A28" s="684" t="s">
        <v>346</v>
      </c>
      <c r="B28" s="483" t="s">
        <v>30</v>
      </c>
      <c r="C28" s="513">
        <v>3467000</v>
      </c>
      <c r="D28" s="513">
        <v>3048779</v>
      </c>
      <c r="E28" s="604">
        <v>3048779</v>
      </c>
    </row>
    <row r="29" spans="1:5" s="11" customFormat="1" ht="15" customHeight="1" x14ac:dyDescent="0.2">
      <c r="A29" s="684"/>
      <c r="B29" s="483" t="s">
        <v>231</v>
      </c>
      <c r="C29" s="513">
        <v>655000</v>
      </c>
      <c r="D29" s="513">
        <v>505119</v>
      </c>
      <c r="E29" s="604">
        <v>505119</v>
      </c>
    </row>
    <row r="30" spans="1:5" s="11" customFormat="1" ht="15" customHeight="1" x14ac:dyDescent="0.2">
      <c r="A30" s="684"/>
      <c r="B30" s="483" t="s">
        <v>32</v>
      </c>
      <c r="C30" s="513">
        <v>1854000</v>
      </c>
      <c r="D30" s="513">
        <v>316748</v>
      </c>
      <c r="E30" s="604">
        <v>316748</v>
      </c>
    </row>
    <row r="31" spans="1:5" s="11" customFormat="1" ht="15" customHeight="1" x14ac:dyDescent="0.2">
      <c r="A31" s="477" t="s">
        <v>5</v>
      </c>
      <c r="B31" s="483"/>
      <c r="C31" s="507">
        <f>SUM(C28:C30)</f>
        <v>5976000</v>
      </c>
      <c r="D31" s="507">
        <f>SUM(D28:D30)</f>
        <v>3870646</v>
      </c>
      <c r="E31" s="514">
        <f>SUM(E28:E30)</f>
        <v>3870646</v>
      </c>
    </row>
    <row r="32" spans="1:5" s="11" customFormat="1" ht="15" customHeight="1" x14ac:dyDescent="0.2">
      <c r="A32" s="684" t="s">
        <v>347</v>
      </c>
      <c r="B32" s="483" t="s">
        <v>30</v>
      </c>
      <c r="C32" s="507"/>
      <c r="D32" s="507"/>
      <c r="E32" s="514"/>
    </row>
    <row r="33" spans="1:5" s="11" customFormat="1" ht="15" customHeight="1" x14ac:dyDescent="0.2">
      <c r="A33" s="684"/>
      <c r="B33" s="483" t="s">
        <v>231</v>
      </c>
      <c r="C33" s="507"/>
      <c r="D33" s="507"/>
      <c r="E33" s="514"/>
    </row>
    <row r="34" spans="1:5" s="11" customFormat="1" ht="15" customHeight="1" x14ac:dyDescent="0.2">
      <c r="A34" s="684"/>
      <c r="B34" s="483" t="s">
        <v>32</v>
      </c>
      <c r="C34" s="513">
        <v>3492000</v>
      </c>
      <c r="D34" s="513">
        <v>802067</v>
      </c>
      <c r="E34" s="604">
        <v>802067</v>
      </c>
    </row>
    <row r="35" spans="1:5" s="11" customFormat="1" ht="15" customHeight="1" x14ac:dyDescent="0.2">
      <c r="A35" s="477" t="s">
        <v>5</v>
      </c>
      <c r="B35" s="483"/>
      <c r="C35" s="507">
        <f>SUM(C32:C34)</f>
        <v>3492000</v>
      </c>
      <c r="D35" s="507">
        <f>SUM(D32:D34)</f>
        <v>802067</v>
      </c>
      <c r="E35" s="514">
        <f>SUM(E32:E34)</f>
        <v>802067</v>
      </c>
    </row>
    <row r="36" spans="1:5" s="11" customFormat="1" ht="15" customHeight="1" x14ac:dyDescent="0.2">
      <c r="A36" s="684" t="s">
        <v>348</v>
      </c>
      <c r="B36" s="483" t="s">
        <v>30</v>
      </c>
      <c r="C36" s="507"/>
      <c r="D36" s="507"/>
      <c r="E36" s="514"/>
    </row>
    <row r="37" spans="1:5" s="11" customFormat="1" ht="15" customHeight="1" x14ac:dyDescent="0.2">
      <c r="A37" s="684"/>
      <c r="B37" s="483" t="s">
        <v>231</v>
      </c>
      <c r="C37" s="507"/>
      <c r="D37" s="507"/>
      <c r="E37" s="514"/>
    </row>
    <row r="38" spans="1:5" s="11" customFormat="1" ht="15" customHeight="1" x14ac:dyDescent="0.2">
      <c r="A38" s="684"/>
      <c r="B38" s="483" t="s">
        <v>32</v>
      </c>
      <c r="C38" s="513">
        <v>720000</v>
      </c>
      <c r="D38" s="513">
        <v>266277</v>
      </c>
      <c r="E38" s="604">
        <v>266277</v>
      </c>
    </row>
    <row r="39" spans="1:5" s="11" customFormat="1" ht="15" customHeight="1" x14ac:dyDescent="0.2">
      <c r="A39" s="477" t="s">
        <v>5</v>
      </c>
      <c r="B39" s="483"/>
      <c r="C39" s="507">
        <f>SUM(C36:C38)</f>
        <v>720000</v>
      </c>
      <c r="D39" s="507">
        <f>SUM(D36:D38)</f>
        <v>266277</v>
      </c>
      <c r="E39" s="514">
        <f>SUM(E36:E38)</f>
        <v>266277</v>
      </c>
    </row>
    <row r="40" spans="1:5" s="11" customFormat="1" ht="15" customHeight="1" x14ac:dyDescent="0.2">
      <c r="A40" s="684" t="s">
        <v>248</v>
      </c>
      <c r="B40" s="603" t="s">
        <v>30</v>
      </c>
      <c r="C40" s="475"/>
      <c r="D40" s="475"/>
      <c r="E40" s="602"/>
    </row>
    <row r="41" spans="1:5" ht="15" customHeight="1" x14ac:dyDescent="0.2">
      <c r="A41" s="684"/>
      <c r="B41" s="469" t="s">
        <v>231</v>
      </c>
      <c r="C41" s="475"/>
      <c r="D41" s="475"/>
      <c r="E41" s="602"/>
    </row>
    <row r="42" spans="1:5" ht="15" customHeight="1" x14ac:dyDescent="0.2">
      <c r="A42" s="684"/>
      <c r="B42" s="483" t="s">
        <v>32</v>
      </c>
      <c r="C42" s="475">
        <v>9741000</v>
      </c>
      <c r="D42" s="475">
        <v>5995510</v>
      </c>
      <c r="E42" s="602">
        <v>5995510</v>
      </c>
    </row>
    <row r="43" spans="1:5" s="11" customFormat="1" ht="15" customHeight="1" x14ac:dyDescent="0.2">
      <c r="A43" s="689" t="s">
        <v>5</v>
      </c>
      <c r="B43" s="690"/>
      <c r="C43" s="473">
        <f>SUM(C40:C42)</f>
        <v>9741000</v>
      </c>
      <c r="D43" s="473">
        <f>SUM(D40:D42)</f>
        <v>5995510</v>
      </c>
      <c r="E43" s="496">
        <f>SUM(E40:E42)</f>
        <v>5995510</v>
      </c>
    </row>
    <row r="44" spans="1:5" s="11" customFormat="1" ht="15" customHeight="1" x14ac:dyDescent="0.2">
      <c r="A44" s="684" t="s">
        <v>349</v>
      </c>
      <c r="B44" s="603" t="s">
        <v>30</v>
      </c>
      <c r="C44" s="475"/>
      <c r="D44" s="475"/>
      <c r="E44" s="602"/>
    </row>
    <row r="45" spans="1:5" s="11" customFormat="1" ht="15" customHeight="1" x14ac:dyDescent="0.2">
      <c r="A45" s="684"/>
      <c r="B45" s="469" t="s">
        <v>231</v>
      </c>
      <c r="C45" s="475"/>
      <c r="D45" s="475"/>
      <c r="E45" s="602"/>
    </row>
    <row r="46" spans="1:5" s="11" customFormat="1" ht="15" customHeight="1" x14ac:dyDescent="0.2">
      <c r="A46" s="684"/>
      <c r="B46" s="483" t="s">
        <v>32</v>
      </c>
      <c r="C46" s="475">
        <v>503000</v>
      </c>
      <c r="D46" s="475">
        <v>334685</v>
      </c>
      <c r="E46" s="602">
        <v>334685</v>
      </c>
    </row>
    <row r="47" spans="1:5" s="11" customFormat="1" ht="15" customHeight="1" thickBot="1" x14ac:dyDescent="0.25">
      <c r="A47" s="691"/>
      <c r="B47" s="692"/>
      <c r="C47" s="503">
        <f>SUM(C44:C46)</f>
        <v>503000</v>
      </c>
      <c r="D47" s="503">
        <f>SUM(D44:D46)</f>
        <v>334685</v>
      </c>
      <c r="E47" s="397">
        <f>SUM(E44:E46)</f>
        <v>334685</v>
      </c>
    </row>
    <row r="48" spans="1:5" x14ac:dyDescent="0.2">
      <c r="A48" s="18"/>
      <c r="B48" s="18"/>
      <c r="C48" s="13"/>
    </row>
    <row r="49" spans="1:3" ht="15" customHeight="1" x14ac:dyDescent="0.2">
      <c r="A49" s="630"/>
      <c r="B49" s="630"/>
      <c r="C49" s="13"/>
    </row>
    <row r="53" spans="1:3" ht="12" customHeight="1" x14ac:dyDescent="0.2"/>
    <row r="54" spans="1:3" hidden="1" x14ac:dyDescent="0.2">
      <c r="A54" s="14"/>
      <c r="B54" s="14"/>
      <c r="C54" s="14"/>
    </row>
    <row r="55" spans="1:3" x14ac:dyDescent="0.2">
      <c r="A55" s="14"/>
      <c r="B55" s="14"/>
      <c r="C55" s="14"/>
    </row>
    <row r="56" spans="1:3" x14ac:dyDescent="0.2">
      <c r="A56" s="631"/>
      <c r="B56" s="631"/>
      <c r="C56" s="15"/>
    </row>
    <row r="57" spans="1:3" x14ac:dyDescent="0.2">
      <c r="A57" s="631"/>
      <c r="B57" s="631"/>
      <c r="C57" s="15"/>
    </row>
    <row r="58" spans="1:3" x14ac:dyDescent="0.2">
      <c r="A58" s="629"/>
      <c r="B58" s="629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629"/>
      <c r="B64" s="629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s="3" customFormat="1" x14ac:dyDescent="0.2">
      <c r="A67" s="13"/>
      <c r="B67" s="13"/>
      <c r="C67" s="13"/>
    </row>
    <row r="68" spans="1:3" x14ac:dyDescent="0.2">
      <c r="A68" s="629"/>
      <c r="B68" s="629"/>
      <c r="C68" s="16"/>
    </row>
    <row r="69" spans="1:3" x14ac:dyDescent="0.2">
      <c r="A69" s="629"/>
      <c r="B69" s="629"/>
      <c r="C69" s="13"/>
    </row>
    <row r="70" spans="1:3" x14ac:dyDescent="0.2">
      <c r="A70" s="13"/>
      <c r="B70" s="13"/>
      <c r="C70" s="13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s="3" customFormat="1" x14ac:dyDescent="0.2">
      <c r="A73" s="13"/>
      <c r="B73" s="13"/>
      <c r="C73" s="13"/>
    </row>
    <row r="74" spans="1:3" s="3" customFormat="1" x14ac:dyDescent="0.2">
      <c r="A74" s="629"/>
      <c r="B74" s="629"/>
      <c r="C74" s="16"/>
    </row>
    <row r="75" spans="1:3" x14ac:dyDescent="0.2">
      <c r="A75" s="629"/>
      <c r="B75" s="629"/>
      <c r="C75" s="16"/>
    </row>
    <row r="76" spans="1:3" x14ac:dyDescent="0.2">
      <c r="A76" s="13"/>
      <c r="B76" s="13"/>
      <c r="C76" s="13"/>
    </row>
    <row r="77" spans="1:3" x14ac:dyDescent="0.2">
      <c r="A77" s="13"/>
      <c r="B77" s="13"/>
      <c r="C77" s="13"/>
    </row>
    <row r="78" spans="1:3" x14ac:dyDescent="0.2">
      <c r="A78" s="13"/>
      <c r="B78" s="13"/>
      <c r="C78" s="13"/>
    </row>
  </sheetData>
  <mergeCells count="31">
    <mergeCell ref="A40:A42"/>
    <mergeCell ref="A43:B43"/>
    <mergeCell ref="A44:A46"/>
    <mergeCell ref="A16:A18"/>
    <mergeCell ref="A20:A22"/>
    <mergeCell ref="A36:A38"/>
    <mergeCell ref="A32:A34"/>
    <mergeCell ref="A69:B69"/>
    <mergeCell ref="A74:B74"/>
    <mergeCell ref="A75:B75"/>
    <mergeCell ref="A47:B47"/>
    <mergeCell ref="A49:B49"/>
    <mergeCell ref="A56:B57"/>
    <mergeCell ref="A58:B58"/>
    <mergeCell ref="A64:B64"/>
    <mergeCell ref="A68:B68"/>
    <mergeCell ref="E6:E7"/>
    <mergeCell ref="A24:A26"/>
    <mergeCell ref="A28:A30"/>
    <mergeCell ref="A5:C5"/>
    <mergeCell ref="A1:E1"/>
    <mergeCell ref="A2:E2"/>
    <mergeCell ref="A3:E3"/>
    <mergeCell ref="A4:E4"/>
    <mergeCell ref="A6:A7"/>
    <mergeCell ref="D6:D7"/>
    <mergeCell ref="A12:A14"/>
    <mergeCell ref="B6:B7"/>
    <mergeCell ref="C6:C7"/>
    <mergeCell ref="A8:A10"/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sqref="A1:E1"/>
    </sheetView>
  </sheetViews>
  <sheetFormatPr defaultRowHeight="15" x14ac:dyDescent="0.25"/>
  <cols>
    <col min="1" max="1" width="46.7109375" customWidth="1"/>
    <col min="2" max="2" width="18.42578125" customWidth="1"/>
    <col min="3" max="3" width="14.140625" customWidth="1"/>
    <col min="4" max="4" width="13" customWidth="1"/>
    <col min="5" max="5" width="13.42578125" customWidth="1"/>
  </cols>
  <sheetData>
    <row r="1" spans="1:5" ht="14.45" customHeight="1" x14ac:dyDescent="0.25">
      <c r="A1" s="619" t="s">
        <v>669</v>
      </c>
      <c r="B1" s="619"/>
      <c r="C1" s="619"/>
      <c r="D1" s="619"/>
      <c r="E1" s="619"/>
    </row>
    <row r="2" spans="1:5" x14ac:dyDescent="0.25">
      <c r="A2" s="620" t="s">
        <v>1</v>
      </c>
      <c r="B2" s="620"/>
      <c r="C2" s="620"/>
      <c r="D2" s="620"/>
      <c r="E2" s="620"/>
    </row>
    <row r="3" spans="1:5" x14ac:dyDescent="0.25">
      <c r="A3" s="621" t="s">
        <v>252</v>
      </c>
      <c r="B3" s="621"/>
      <c r="C3" s="621"/>
      <c r="D3" s="621"/>
      <c r="E3" s="621"/>
    </row>
    <row r="4" spans="1:5" x14ac:dyDescent="0.25">
      <c r="A4" s="621" t="s">
        <v>124</v>
      </c>
      <c r="B4" s="621"/>
      <c r="C4" s="621"/>
      <c r="D4" s="621"/>
      <c r="E4" s="621"/>
    </row>
    <row r="5" spans="1:5" ht="15.75" thickBot="1" x14ac:dyDescent="0.3">
      <c r="A5" s="656"/>
      <c r="B5" s="656"/>
      <c r="C5" s="656"/>
    </row>
    <row r="6" spans="1:5" ht="14.45" customHeight="1" x14ac:dyDescent="0.25">
      <c r="A6" s="632" t="s">
        <v>230</v>
      </c>
      <c r="B6" s="680"/>
      <c r="C6" s="682" t="s">
        <v>234</v>
      </c>
      <c r="D6" s="682" t="s">
        <v>373</v>
      </c>
      <c r="E6" s="657" t="s">
        <v>392</v>
      </c>
    </row>
    <row r="7" spans="1:5" ht="30.6" customHeight="1" thickBot="1" x14ac:dyDescent="0.3">
      <c r="A7" s="679"/>
      <c r="B7" s="681"/>
      <c r="C7" s="683"/>
      <c r="D7" s="683"/>
      <c r="E7" s="658"/>
    </row>
    <row r="8" spans="1:5" x14ac:dyDescent="0.25">
      <c r="A8" s="663" t="s">
        <v>350</v>
      </c>
      <c r="B8" s="360" t="s">
        <v>30</v>
      </c>
      <c r="C8" s="362"/>
      <c r="D8" s="363"/>
      <c r="E8" s="359"/>
    </row>
    <row r="9" spans="1:5" x14ac:dyDescent="0.25">
      <c r="A9" s="676"/>
      <c r="B9" s="369" t="s">
        <v>231</v>
      </c>
      <c r="C9" s="408"/>
      <c r="D9" s="409"/>
      <c r="E9" s="410"/>
    </row>
    <row r="10" spans="1:5" x14ac:dyDescent="0.25">
      <c r="A10" s="676"/>
      <c r="B10" s="364" t="s">
        <v>32</v>
      </c>
      <c r="C10" s="402">
        <v>371000</v>
      </c>
      <c r="D10" s="402">
        <v>293180</v>
      </c>
      <c r="E10" s="380">
        <v>293180</v>
      </c>
    </row>
    <row r="11" spans="1:5" x14ac:dyDescent="0.25">
      <c r="A11" s="675" t="s">
        <v>5</v>
      </c>
      <c r="B11" s="608"/>
      <c r="C11" s="403">
        <f>SUM(C8:C10)</f>
        <v>371000</v>
      </c>
      <c r="D11" s="403">
        <f>SUM(D8:D10)</f>
        <v>293180</v>
      </c>
      <c r="E11" s="387">
        <f>SUM(E8:E10)</f>
        <v>293180</v>
      </c>
    </row>
    <row r="12" spans="1:5" x14ac:dyDescent="0.25">
      <c r="A12" s="676" t="s">
        <v>351</v>
      </c>
      <c r="B12" s="291" t="s">
        <v>30</v>
      </c>
      <c r="C12" s="402">
        <v>2769000</v>
      </c>
      <c r="D12" s="402">
        <v>2167188</v>
      </c>
      <c r="E12" s="380">
        <v>2167188</v>
      </c>
    </row>
    <row r="13" spans="1:5" x14ac:dyDescent="0.25">
      <c r="A13" s="676"/>
      <c r="B13" s="369" t="s">
        <v>231</v>
      </c>
      <c r="C13" s="402">
        <v>568000</v>
      </c>
      <c r="D13" s="402">
        <v>358654</v>
      </c>
      <c r="E13" s="380">
        <v>358654</v>
      </c>
    </row>
    <row r="14" spans="1:5" x14ac:dyDescent="0.25">
      <c r="A14" s="676"/>
      <c r="B14" s="364" t="s">
        <v>32</v>
      </c>
      <c r="C14" s="402">
        <v>4497000</v>
      </c>
      <c r="D14" s="402">
        <v>2363246</v>
      </c>
      <c r="E14" s="380">
        <v>2363246</v>
      </c>
    </row>
    <row r="15" spans="1:5" x14ac:dyDescent="0.25">
      <c r="A15" s="383" t="s">
        <v>5</v>
      </c>
      <c r="B15" s="364"/>
      <c r="C15" s="403">
        <f>SUM(C12:C14)</f>
        <v>7834000</v>
      </c>
      <c r="D15" s="403">
        <f>SUM(D12:D14)</f>
        <v>4889088</v>
      </c>
      <c r="E15" s="387">
        <f>SUM(E12:E14)</f>
        <v>4889088</v>
      </c>
    </row>
    <row r="16" spans="1:5" x14ac:dyDescent="0.25">
      <c r="A16" s="661" t="s">
        <v>352</v>
      </c>
      <c r="B16" s="411" t="s">
        <v>30</v>
      </c>
      <c r="C16" s="412"/>
      <c r="D16" s="414">
        <v>213106</v>
      </c>
      <c r="E16" s="415">
        <v>213106</v>
      </c>
    </row>
    <row r="17" spans="1:5" x14ac:dyDescent="0.25">
      <c r="A17" s="662"/>
      <c r="B17" s="411" t="s">
        <v>231</v>
      </c>
      <c r="C17" s="412"/>
      <c r="D17" s="409"/>
      <c r="E17" s="410"/>
    </row>
    <row r="18" spans="1:5" x14ac:dyDescent="0.25">
      <c r="A18" s="663"/>
      <c r="B18" s="411" t="s">
        <v>32</v>
      </c>
      <c r="C18" s="413">
        <v>267000</v>
      </c>
      <c r="D18" s="414">
        <v>1388185</v>
      </c>
      <c r="E18" s="415">
        <v>1388185</v>
      </c>
    </row>
    <row r="19" spans="1:5" x14ac:dyDescent="0.25">
      <c r="A19" s="416" t="s">
        <v>5</v>
      </c>
      <c r="B19" s="411"/>
      <c r="C19" s="412">
        <f>SUM(C16:C18)</f>
        <v>267000</v>
      </c>
      <c r="D19" s="412">
        <f>SUM(D16:D18)</f>
        <v>1601291</v>
      </c>
      <c r="E19" s="417">
        <f>SUM(E16:E18)</f>
        <v>1601291</v>
      </c>
    </row>
    <row r="20" spans="1:5" x14ac:dyDescent="0.25">
      <c r="A20" s="668" t="s">
        <v>382</v>
      </c>
      <c r="B20" s="411" t="s">
        <v>30</v>
      </c>
      <c r="C20" s="412"/>
      <c r="D20" s="418"/>
      <c r="E20" s="419"/>
    </row>
    <row r="21" spans="1:5" x14ac:dyDescent="0.25">
      <c r="A21" s="694"/>
      <c r="B21" s="411" t="s">
        <v>231</v>
      </c>
      <c r="C21" s="412"/>
      <c r="D21" s="418"/>
      <c r="E21" s="419"/>
    </row>
    <row r="22" spans="1:5" x14ac:dyDescent="0.25">
      <c r="A22" s="695"/>
      <c r="B22" s="411" t="s">
        <v>32</v>
      </c>
      <c r="C22" s="413"/>
      <c r="D22" s="414">
        <v>100000</v>
      </c>
      <c r="E22" s="415">
        <v>100000</v>
      </c>
    </row>
    <row r="23" spans="1:5" x14ac:dyDescent="0.25">
      <c r="A23" s="416" t="s">
        <v>5</v>
      </c>
      <c r="B23" s="411"/>
      <c r="C23" s="412">
        <f>SUM(C20:C22)</f>
        <v>0</v>
      </c>
      <c r="D23" s="420">
        <f>SUM(D22)</f>
        <v>100000</v>
      </c>
      <c r="E23" s="421">
        <f>SUM(E22)</f>
        <v>100000</v>
      </c>
    </row>
    <row r="24" spans="1:5" ht="14.45" customHeight="1" x14ac:dyDescent="0.25">
      <c r="A24" s="668" t="s">
        <v>381</v>
      </c>
      <c r="B24" s="411" t="s">
        <v>30</v>
      </c>
      <c r="C24" s="412"/>
      <c r="D24" s="414"/>
      <c r="E24" s="415"/>
    </row>
    <row r="25" spans="1:5" x14ac:dyDescent="0.25">
      <c r="A25" s="694"/>
      <c r="B25" s="411" t="s">
        <v>231</v>
      </c>
      <c r="C25" s="412"/>
      <c r="D25" s="414"/>
      <c r="E25" s="415"/>
    </row>
    <row r="26" spans="1:5" x14ac:dyDescent="0.25">
      <c r="A26" s="695"/>
      <c r="B26" s="411" t="s">
        <v>32</v>
      </c>
      <c r="C26" s="413"/>
      <c r="D26" s="414">
        <v>407740</v>
      </c>
      <c r="E26" s="415">
        <v>407740</v>
      </c>
    </row>
    <row r="27" spans="1:5" x14ac:dyDescent="0.25">
      <c r="A27" s="416" t="s">
        <v>5</v>
      </c>
      <c r="B27" s="411"/>
      <c r="C27" s="412">
        <f>SUM(C24:C26)</f>
        <v>0</v>
      </c>
      <c r="D27" s="420">
        <f>SUM(D26)</f>
        <v>407740</v>
      </c>
      <c r="E27" s="421">
        <f>SUM(E26)</f>
        <v>407740</v>
      </c>
    </row>
    <row r="28" spans="1:5" x14ac:dyDescent="0.25">
      <c r="A28" s="668"/>
      <c r="B28" s="411" t="s">
        <v>30</v>
      </c>
      <c r="C28" s="413"/>
      <c r="D28" s="414"/>
      <c r="E28" s="415"/>
    </row>
    <row r="29" spans="1:5" x14ac:dyDescent="0.25">
      <c r="A29" s="669"/>
      <c r="B29" s="411" t="s">
        <v>231</v>
      </c>
      <c r="C29" s="413"/>
      <c r="D29" s="414"/>
      <c r="E29" s="415"/>
    </row>
    <row r="30" spans="1:5" x14ac:dyDescent="0.25">
      <c r="A30" s="670"/>
      <c r="B30" s="411" t="s">
        <v>32</v>
      </c>
      <c r="C30" s="413"/>
      <c r="D30" s="414"/>
      <c r="E30" s="415"/>
    </row>
    <row r="31" spans="1:5" x14ac:dyDescent="0.25">
      <c r="A31" s="416" t="s">
        <v>5</v>
      </c>
      <c r="B31" s="411"/>
      <c r="C31" s="412">
        <f>SUM(C28:C30)</f>
        <v>0</v>
      </c>
      <c r="D31" s="418"/>
      <c r="E31" s="419"/>
    </row>
    <row r="32" spans="1:5" x14ac:dyDescent="0.25">
      <c r="A32" s="668"/>
      <c r="B32" s="411" t="s">
        <v>30</v>
      </c>
      <c r="C32" s="412"/>
      <c r="D32" s="418"/>
      <c r="E32" s="419"/>
    </row>
    <row r="33" spans="1:5" x14ac:dyDescent="0.25">
      <c r="A33" s="669"/>
      <c r="B33" s="411" t="s">
        <v>231</v>
      </c>
      <c r="C33" s="412"/>
      <c r="D33" s="418"/>
      <c r="E33" s="419"/>
    </row>
    <row r="34" spans="1:5" x14ac:dyDescent="0.25">
      <c r="A34" s="670"/>
      <c r="B34" s="411" t="s">
        <v>32</v>
      </c>
      <c r="C34" s="413"/>
      <c r="D34" s="418"/>
      <c r="E34" s="419"/>
    </row>
    <row r="35" spans="1:5" x14ac:dyDescent="0.25">
      <c r="A35" s="416" t="s">
        <v>5</v>
      </c>
      <c r="B35" s="411"/>
      <c r="C35" s="412">
        <f>SUM(C32:C34)</f>
        <v>0</v>
      </c>
      <c r="D35" s="418"/>
      <c r="E35" s="419"/>
    </row>
    <row r="36" spans="1:5" x14ac:dyDescent="0.25">
      <c r="A36" s="668"/>
      <c r="B36" s="411" t="s">
        <v>30</v>
      </c>
      <c r="C36" s="412"/>
      <c r="D36" s="418"/>
      <c r="E36" s="419"/>
    </row>
    <row r="37" spans="1:5" x14ac:dyDescent="0.25">
      <c r="A37" s="669"/>
      <c r="B37" s="411" t="s">
        <v>231</v>
      </c>
      <c r="C37" s="412"/>
      <c r="D37" s="418"/>
      <c r="E37" s="419"/>
    </row>
    <row r="38" spans="1:5" x14ac:dyDescent="0.25">
      <c r="A38" s="670"/>
      <c r="B38" s="411" t="s">
        <v>32</v>
      </c>
      <c r="C38" s="413"/>
      <c r="D38" s="418"/>
      <c r="E38" s="419"/>
    </row>
    <row r="39" spans="1:5" x14ac:dyDescent="0.25">
      <c r="A39" s="416" t="s">
        <v>5</v>
      </c>
      <c r="B39" s="411"/>
      <c r="C39" s="412">
        <f>SUM(C36:C38)</f>
        <v>0</v>
      </c>
      <c r="D39" s="418"/>
      <c r="E39" s="419"/>
    </row>
    <row r="40" spans="1:5" x14ac:dyDescent="0.25">
      <c r="A40" s="668"/>
      <c r="B40" s="291" t="s">
        <v>30</v>
      </c>
      <c r="C40" s="402"/>
      <c r="D40" s="418"/>
      <c r="E40" s="419"/>
    </row>
    <row r="41" spans="1:5" x14ac:dyDescent="0.25">
      <c r="A41" s="669"/>
      <c r="B41" s="369" t="s">
        <v>231</v>
      </c>
      <c r="C41" s="402"/>
      <c r="D41" s="418"/>
      <c r="E41" s="419"/>
    </row>
    <row r="42" spans="1:5" x14ac:dyDescent="0.25">
      <c r="A42" s="670"/>
      <c r="B42" s="364" t="s">
        <v>32</v>
      </c>
      <c r="C42" s="402"/>
      <c r="D42" s="418"/>
      <c r="E42" s="419"/>
    </row>
    <row r="43" spans="1:5" x14ac:dyDescent="0.25">
      <c r="A43" s="659" t="s">
        <v>5</v>
      </c>
      <c r="B43" s="660"/>
      <c r="C43" s="403">
        <f>SUM(C40:C42)</f>
        <v>0</v>
      </c>
      <c r="D43" s="418"/>
      <c r="E43" s="419"/>
    </row>
    <row r="44" spans="1:5" x14ac:dyDescent="0.25">
      <c r="A44" s="668"/>
      <c r="B44" s="291" t="s">
        <v>30</v>
      </c>
      <c r="C44" s="402"/>
      <c r="D44" s="418"/>
      <c r="E44" s="419"/>
    </row>
    <row r="45" spans="1:5" x14ac:dyDescent="0.25">
      <c r="A45" s="669"/>
      <c r="B45" s="369" t="s">
        <v>231</v>
      </c>
      <c r="C45" s="402"/>
      <c r="D45" s="418"/>
      <c r="E45" s="419"/>
    </row>
    <row r="46" spans="1:5" x14ac:dyDescent="0.25">
      <c r="A46" s="670"/>
      <c r="B46" s="364" t="s">
        <v>32</v>
      </c>
      <c r="C46" s="402"/>
      <c r="D46" s="418"/>
      <c r="E46" s="419"/>
    </row>
    <row r="47" spans="1:5" ht="15.75" thickBot="1" x14ac:dyDescent="0.3">
      <c r="A47" s="664"/>
      <c r="B47" s="665"/>
      <c r="C47" s="396">
        <f>SUM(C44:C46)</f>
        <v>0</v>
      </c>
      <c r="D47" s="422"/>
      <c r="E47" s="423"/>
    </row>
  </sheetData>
  <mergeCells count="23">
    <mergeCell ref="A1:E1"/>
    <mergeCell ref="A3:E3"/>
    <mergeCell ref="A4:E4"/>
    <mergeCell ref="A5:C5"/>
    <mergeCell ref="A6:A7"/>
    <mergeCell ref="B6:B7"/>
    <mergeCell ref="A2:E2"/>
    <mergeCell ref="A8:A10"/>
    <mergeCell ref="C6:C7"/>
    <mergeCell ref="E6:E7"/>
    <mergeCell ref="A20:A22"/>
    <mergeCell ref="A47:B47"/>
    <mergeCell ref="A28:A30"/>
    <mergeCell ref="A32:A34"/>
    <mergeCell ref="A36:A38"/>
    <mergeCell ref="A40:A42"/>
    <mergeCell ref="A43:B43"/>
    <mergeCell ref="A44:A46"/>
    <mergeCell ref="D6:D7"/>
    <mergeCell ref="A24:A26"/>
    <mergeCell ref="A11:B11"/>
    <mergeCell ref="A12:A14"/>
    <mergeCell ref="A16:A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zoomScaleNormal="100" workbookViewId="0">
      <selection sqref="A1:E1"/>
    </sheetView>
  </sheetViews>
  <sheetFormatPr defaultColWidth="9.140625" defaultRowHeight="12.75" x14ac:dyDescent="0.2"/>
  <cols>
    <col min="1" max="1" width="7.140625" style="1" customWidth="1"/>
    <col min="2" max="2" width="51.7109375" style="1" customWidth="1"/>
    <col min="3" max="3" width="14.7109375" style="1" customWidth="1"/>
    <col min="4" max="4" width="15.140625" style="1" customWidth="1"/>
    <col min="5" max="5" width="14.28515625" style="1" customWidth="1"/>
    <col min="6" max="16384" width="9.140625" style="1"/>
  </cols>
  <sheetData>
    <row r="1" spans="1:7" ht="32.25" customHeight="1" x14ac:dyDescent="0.2">
      <c r="A1" s="619" t="s">
        <v>670</v>
      </c>
      <c r="B1" s="619"/>
      <c r="C1" s="619"/>
      <c r="D1" s="619"/>
      <c r="E1" s="619"/>
    </row>
    <row r="2" spans="1:7" x14ac:dyDescent="0.2">
      <c r="A2" s="620" t="s">
        <v>1</v>
      </c>
      <c r="B2" s="620"/>
      <c r="C2" s="620"/>
      <c r="D2" s="620"/>
      <c r="E2" s="620"/>
    </row>
    <row r="3" spans="1:7" x14ac:dyDescent="0.2">
      <c r="A3" s="621" t="s">
        <v>252</v>
      </c>
      <c r="B3" s="621"/>
      <c r="C3" s="621"/>
      <c r="D3" s="621"/>
      <c r="E3" s="621"/>
    </row>
    <row r="4" spans="1:7" x14ac:dyDescent="0.2">
      <c r="A4" s="621" t="s">
        <v>125</v>
      </c>
      <c r="B4" s="621"/>
      <c r="C4" s="621"/>
      <c r="D4" s="621"/>
      <c r="E4" s="621"/>
    </row>
    <row r="5" spans="1:7" ht="13.5" thickBot="1" x14ac:dyDescent="0.25">
      <c r="A5" s="656"/>
      <c r="B5" s="656"/>
      <c r="C5" s="656"/>
    </row>
    <row r="6" spans="1:7" hidden="1" x14ac:dyDescent="0.2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idden="1" x14ac:dyDescent="0.2">
      <c r="A7" s="5"/>
      <c r="B7" s="6"/>
      <c r="C7" s="6"/>
    </row>
    <row r="8" spans="1:7" ht="15" customHeight="1" x14ac:dyDescent="0.2">
      <c r="A8" s="632" t="s">
        <v>2</v>
      </c>
      <c r="B8" s="680"/>
      <c r="C8" s="682" t="s">
        <v>234</v>
      </c>
      <c r="D8" s="682" t="s">
        <v>373</v>
      </c>
      <c r="E8" s="657" t="s">
        <v>392</v>
      </c>
    </row>
    <row r="9" spans="1:7" ht="24.6" customHeight="1" thickBot="1" x14ac:dyDescent="0.25">
      <c r="A9" s="679"/>
      <c r="B9" s="681"/>
      <c r="C9" s="683"/>
      <c r="D9" s="683"/>
      <c r="E9" s="658"/>
    </row>
    <row r="10" spans="1:7" x14ac:dyDescent="0.2">
      <c r="A10" s="213" t="s">
        <v>54</v>
      </c>
      <c r="B10" s="360" t="s">
        <v>37</v>
      </c>
      <c r="C10" s="338">
        <f>SUM(C18+C26)</f>
        <v>15509000</v>
      </c>
      <c r="D10" s="338">
        <f>SUM(D18+D26)</f>
        <v>25303254</v>
      </c>
      <c r="E10" s="352">
        <f>SUM(E18+E26)</f>
        <v>20654150</v>
      </c>
    </row>
    <row r="11" spans="1:7" x14ac:dyDescent="0.2">
      <c r="A11" s="375">
        <v>1</v>
      </c>
      <c r="B11" s="376" t="s">
        <v>112</v>
      </c>
      <c r="C11" s="294"/>
      <c r="D11" s="294"/>
      <c r="E11" s="377"/>
    </row>
    <row r="12" spans="1:7" ht="15" customHeight="1" x14ac:dyDescent="0.2">
      <c r="A12" s="378"/>
      <c r="B12" s="379" t="s">
        <v>384</v>
      </c>
      <c r="C12" s="246">
        <v>1671000</v>
      </c>
      <c r="D12" s="246">
        <v>2093950</v>
      </c>
      <c r="E12" s="380">
        <v>2093950</v>
      </c>
    </row>
    <row r="13" spans="1:7" x14ac:dyDescent="0.2">
      <c r="A13" s="381"/>
      <c r="B13" s="382" t="s">
        <v>353</v>
      </c>
      <c r="C13" s="246">
        <v>1270000</v>
      </c>
      <c r="D13" s="246">
        <v>0</v>
      </c>
      <c r="E13" s="380">
        <v>0</v>
      </c>
    </row>
    <row r="14" spans="1:7" x14ac:dyDescent="0.2">
      <c r="A14" s="383"/>
      <c r="B14" s="379" t="s">
        <v>358</v>
      </c>
      <c r="C14" s="246">
        <v>3000000</v>
      </c>
      <c r="D14" s="246">
        <v>13970000</v>
      </c>
      <c r="E14" s="380">
        <v>13970000</v>
      </c>
    </row>
    <row r="15" spans="1:7" ht="15" customHeight="1" x14ac:dyDescent="0.2">
      <c r="A15" s="384"/>
      <c r="B15" s="379" t="s">
        <v>359</v>
      </c>
      <c r="C15" s="246">
        <v>1043000</v>
      </c>
      <c r="D15" s="246">
        <v>0</v>
      </c>
      <c r="E15" s="380">
        <v>0</v>
      </c>
    </row>
    <row r="16" spans="1:7" ht="15" customHeight="1" x14ac:dyDescent="0.2">
      <c r="A16" s="384"/>
      <c r="B16" s="379" t="s">
        <v>360</v>
      </c>
      <c r="C16" s="246">
        <v>4445000</v>
      </c>
      <c r="D16" s="246">
        <v>4465530</v>
      </c>
      <c r="E16" s="380">
        <v>4465530</v>
      </c>
    </row>
    <row r="17" spans="1:5" ht="15" customHeight="1" x14ac:dyDescent="0.2">
      <c r="A17" s="381"/>
      <c r="B17" s="385" t="s">
        <v>385</v>
      </c>
      <c r="C17" s="246">
        <v>254000</v>
      </c>
      <c r="D17" s="246">
        <v>124670</v>
      </c>
      <c r="E17" s="380">
        <v>124670</v>
      </c>
    </row>
    <row r="18" spans="1:5" s="11" customFormat="1" x14ac:dyDescent="0.2">
      <c r="A18" s="384"/>
      <c r="B18" s="386" t="s">
        <v>113</v>
      </c>
      <c r="C18" s="230">
        <f>SUM(C11:C17)</f>
        <v>11683000</v>
      </c>
      <c r="D18" s="230">
        <f>SUM(D11:D17)</f>
        <v>20654150</v>
      </c>
      <c r="E18" s="387">
        <f>SUM(E11:E17)</f>
        <v>20654150</v>
      </c>
    </row>
    <row r="19" spans="1:5" s="13" customFormat="1" x14ac:dyDescent="0.2">
      <c r="A19" s="698"/>
      <c r="B19" s="699"/>
      <c r="C19" s="699"/>
      <c r="D19" s="388"/>
      <c r="E19" s="389"/>
    </row>
    <row r="20" spans="1:5" s="11" customFormat="1" x14ac:dyDescent="0.2">
      <c r="A20" s="384" t="s">
        <v>9</v>
      </c>
      <c r="B20" s="302" t="s">
        <v>114</v>
      </c>
      <c r="C20" s="230"/>
      <c r="D20" s="390"/>
      <c r="E20" s="391"/>
    </row>
    <row r="21" spans="1:5" x14ac:dyDescent="0.2">
      <c r="A21" s="381"/>
      <c r="B21" s="297" t="s">
        <v>383</v>
      </c>
      <c r="C21" s="246">
        <v>826000</v>
      </c>
      <c r="D21" s="246">
        <v>4649104</v>
      </c>
      <c r="E21" s="380">
        <v>0</v>
      </c>
    </row>
    <row r="22" spans="1:5" s="11" customFormat="1" ht="15" customHeight="1" x14ac:dyDescent="0.2">
      <c r="A22" s="384"/>
      <c r="B22" s="365" t="s">
        <v>357</v>
      </c>
      <c r="C22" s="246">
        <v>3000000</v>
      </c>
      <c r="D22" s="246">
        <v>0</v>
      </c>
      <c r="E22" s="380">
        <v>0</v>
      </c>
    </row>
    <row r="23" spans="1:5" s="11" customFormat="1" ht="15" customHeight="1" x14ac:dyDescent="0.2">
      <c r="A23" s="384"/>
      <c r="B23" s="302"/>
      <c r="C23" s="230"/>
      <c r="D23" s="230"/>
      <c r="E23" s="387"/>
    </row>
    <row r="24" spans="1:5" ht="15" customHeight="1" x14ac:dyDescent="0.2">
      <c r="A24" s="381"/>
      <c r="B24" s="297"/>
      <c r="C24" s="246"/>
      <c r="D24" s="246"/>
      <c r="E24" s="380"/>
    </row>
    <row r="25" spans="1:5" ht="15" customHeight="1" x14ac:dyDescent="0.2">
      <c r="A25" s="381"/>
      <c r="B25" s="297"/>
      <c r="C25" s="246"/>
      <c r="D25" s="246"/>
      <c r="E25" s="380"/>
    </row>
    <row r="26" spans="1:5" s="11" customFormat="1" ht="15" customHeight="1" x14ac:dyDescent="0.2">
      <c r="A26" s="384"/>
      <c r="B26" s="302" t="s">
        <v>115</v>
      </c>
      <c r="C26" s="230">
        <f>SUM(C20:C25)</f>
        <v>3826000</v>
      </c>
      <c r="D26" s="230">
        <f>SUM(D20:D25)</f>
        <v>4649104</v>
      </c>
      <c r="E26" s="387">
        <f>SUM(E20:E25)</f>
        <v>0</v>
      </c>
    </row>
    <row r="27" spans="1:5" s="13" customFormat="1" ht="15" customHeight="1" x14ac:dyDescent="0.2">
      <c r="A27" s="698"/>
      <c r="B27" s="699"/>
      <c r="C27" s="699"/>
      <c r="D27" s="388"/>
      <c r="E27" s="389"/>
    </row>
    <row r="28" spans="1:5" s="11" customFormat="1" ht="15" customHeight="1" x14ac:dyDescent="0.2">
      <c r="A28" s="384" t="s">
        <v>79</v>
      </c>
      <c r="B28" s="302" t="s">
        <v>39</v>
      </c>
      <c r="C28" s="230">
        <f>SUM(C33+C40)</f>
        <v>44636000</v>
      </c>
      <c r="D28" s="230">
        <f>SUM(D33+D40)</f>
        <v>43982315</v>
      </c>
      <c r="E28" s="387">
        <f>SUM(E33+E40)</f>
        <v>48631419</v>
      </c>
    </row>
    <row r="29" spans="1:5" s="11" customFormat="1" ht="15" customHeight="1" x14ac:dyDescent="0.2">
      <c r="A29" s="392" t="s">
        <v>7</v>
      </c>
      <c r="B29" s="305" t="s">
        <v>116</v>
      </c>
      <c r="C29" s="390"/>
      <c r="D29" s="390"/>
      <c r="E29" s="391"/>
    </row>
    <row r="30" spans="1:5" s="11" customFormat="1" ht="15" customHeight="1" x14ac:dyDescent="0.2">
      <c r="A30" s="383"/>
      <c r="B30" s="297" t="s">
        <v>383</v>
      </c>
      <c r="C30" s="388">
        <v>0</v>
      </c>
      <c r="D30" s="390">
        <v>0</v>
      </c>
      <c r="E30" s="380">
        <v>4649104</v>
      </c>
    </row>
    <row r="31" spans="1:5" s="11" customFormat="1" ht="15" customHeight="1" x14ac:dyDescent="0.2">
      <c r="A31" s="383"/>
      <c r="B31" s="18"/>
      <c r="C31" s="18"/>
      <c r="D31" s="390"/>
      <c r="E31" s="387"/>
    </row>
    <row r="32" spans="1:5" s="11" customFormat="1" ht="15" customHeight="1" x14ac:dyDescent="0.2">
      <c r="A32" s="383"/>
      <c r="B32" s="365"/>
      <c r="C32" s="388"/>
      <c r="D32" s="390"/>
      <c r="E32" s="387"/>
    </row>
    <row r="33" spans="1:5" s="11" customFormat="1" ht="15" customHeight="1" x14ac:dyDescent="0.2">
      <c r="A33" s="383"/>
      <c r="B33" s="364" t="s">
        <v>117</v>
      </c>
      <c r="C33" s="390">
        <f>SUM(C29:C32)</f>
        <v>0</v>
      </c>
      <c r="D33" s="390">
        <f t="shared" ref="D33:E33" si="0">SUM(D29:D32)</f>
        <v>0</v>
      </c>
      <c r="E33" s="387">
        <f t="shared" si="0"/>
        <v>4649104</v>
      </c>
    </row>
    <row r="34" spans="1:5" s="18" customFormat="1" ht="15" customHeight="1" x14ac:dyDescent="0.2">
      <c r="A34" s="696"/>
      <c r="B34" s="697"/>
      <c r="C34" s="697"/>
      <c r="D34" s="390"/>
      <c r="E34" s="391"/>
    </row>
    <row r="35" spans="1:5" s="11" customFormat="1" ht="15" customHeight="1" x14ac:dyDescent="0.2">
      <c r="A35" s="383" t="s">
        <v>9</v>
      </c>
      <c r="B35" s="364" t="s">
        <v>118</v>
      </c>
      <c r="C35" s="230"/>
      <c r="D35" s="390"/>
      <c r="E35" s="391"/>
    </row>
    <row r="36" spans="1:5" s="11" customFormat="1" ht="15" customHeight="1" x14ac:dyDescent="0.2">
      <c r="A36" s="383"/>
      <c r="B36" s="365" t="s">
        <v>354</v>
      </c>
      <c r="C36" s="246">
        <v>17000000</v>
      </c>
      <c r="D36" s="246">
        <v>17647059</v>
      </c>
      <c r="E36" s="380">
        <v>17647059</v>
      </c>
    </row>
    <row r="37" spans="1:5" s="11" customFormat="1" ht="15" customHeight="1" x14ac:dyDescent="0.2">
      <c r="A37" s="383"/>
      <c r="B37" s="365" t="s">
        <v>355</v>
      </c>
      <c r="C37" s="246">
        <v>27636000</v>
      </c>
      <c r="D37" s="246">
        <v>21614910</v>
      </c>
      <c r="E37" s="380">
        <v>21614910</v>
      </c>
    </row>
    <row r="38" spans="1:5" s="11" customFormat="1" ht="15" customHeight="1" x14ac:dyDescent="0.2">
      <c r="A38" s="383"/>
      <c r="B38" s="365" t="s">
        <v>356</v>
      </c>
      <c r="C38" s="246"/>
      <c r="D38" s="246">
        <v>4720346</v>
      </c>
      <c r="E38" s="380">
        <v>4720346</v>
      </c>
    </row>
    <row r="39" spans="1:5" s="11" customFormat="1" ht="15" customHeight="1" x14ac:dyDescent="0.2">
      <c r="A39" s="383"/>
      <c r="B39" s="365"/>
      <c r="C39" s="246"/>
      <c r="D39" s="390"/>
      <c r="E39" s="391"/>
    </row>
    <row r="40" spans="1:5" s="11" customFormat="1" ht="15" customHeight="1" x14ac:dyDescent="0.2">
      <c r="A40" s="392"/>
      <c r="B40" s="305" t="s">
        <v>119</v>
      </c>
      <c r="C40" s="230">
        <f>SUM(C35:C39)</f>
        <v>44636000</v>
      </c>
      <c r="D40" s="230">
        <f>SUM(D35:D39)</f>
        <v>43982315</v>
      </c>
      <c r="E40" s="387">
        <f>SUM(E35:E39)</f>
        <v>43982315</v>
      </c>
    </row>
    <row r="41" spans="1:5" s="11" customFormat="1" ht="15" customHeight="1" x14ac:dyDescent="0.2">
      <c r="A41" s="392" t="s">
        <v>87</v>
      </c>
      <c r="B41" s="305" t="s">
        <v>120</v>
      </c>
      <c r="C41" s="230">
        <f>SUM(C42+C45)</f>
        <v>25200000</v>
      </c>
      <c r="D41" s="230">
        <f>SUM(D42+D45)</f>
        <v>0</v>
      </c>
      <c r="E41" s="387">
        <f>SUM(E42+E45)</f>
        <v>0</v>
      </c>
    </row>
    <row r="42" spans="1:5" ht="15" customHeight="1" x14ac:dyDescent="0.2">
      <c r="A42" s="378" t="s">
        <v>7</v>
      </c>
      <c r="B42" s="301" t="s">
        <v>121</v>
      </c>
      <c r="C42" s="246"/>
      <c r="D42" s="388"/>
      <c r="E42" s="389"/>
    </row>
    <row r="43" spans="1:5" ht="15" customHeight="1" x14ac:dyDescent="0.2">
      <c r="A43" s="378"/>
      <c r="B43" s="301"/>
      <c r="C43" s="246"/>
      <c r="D43" s="388"/>
      <c r="E43" s="389"/>
    </row>
    <row r="44" spans="1:5" ht="15" customHeight="1" x14ac:dyDescent="0.2">
      <c r="A44" s="378"/>
      <c r="B44" s="301"/>
      <c r="C44" s="246"/>
      <c r="D44" s="388"/>
      <c r="E44" s="389"/>
    </row>
    <row r="45" spans="1:5" s="11" customFormat="1" ht="27" customHeight="1" x14ac:dyDescent="0.2">
      <c r="A45" s="392" t="s">
        <v>9</v>
      </c>
      <c r="B45" s="306" t="s">
        <v>122</v>
      </c>
      <c r="C45" s="230">
        <f>SUM(C46:C48)</f>
        <v>25200000</v>
      </c>
      <c r="D45" s="230">
        <f>SUM(D46:D48)</f>
        <v>0</v>
      </c>
      <c r="E45" s="387">
        <f>SUM(E46:E48)</f>
        <v>0</v>
      </c>
    </row>
    <row r="46" spans="1:5" ht="15" customHeight="1" x14ac:dyDescent="0.2">
      <c r="A46" s="378"/>
      <c r="B46" s="301"/>
      <c r="C46" s="246"/>
      <c r="D46" s="246"/>
      <c r="E46" s="380"/>
    </row>
    <row r="47" spans="1:5" s="11" customFormat="1" ht="18.75" customHeight="1" x14ac:dyDescent="0.2">
      <c r="A47" s="392"/>
      <c r="B47" s="305" t="s">
        <v>120</v>
      </c>
      <c r="C47" s="246">
        <v>25200000</v>
      </c>
      <c r="D47" s="246">
        <v>0</v>
      </c>
      <c r="E47" s="380">
        <v>0</v>
      </c>
    </row>
    <row r="48" spans="1:5" s="11" customFormat="1" ht="24" customHeight="1" x14ac:dyDescent="0.2">
      <c r="A48" s="393" t="s">
        <v>17</v>
      </c>
      <c r="B48" s="394" t="s">
        <v>233</v>
      </c>
      <c r="C48" s="333"/>
      <c r="D48" s="390"/>
      <c r="E48" s="391"/>
    </row>
    <row r="49" spans="1:5" s="11" customFormat="1" ht="15" customHeight="1" x14ac:dyDescent="0.2">
      <c r="A49" s="393"/>
      <c r="B49" s="395"/>
      <c r="C49" s="339"/>
      <c r="D49" s="390"/>
      <c r="E49" s="391"/>
    </row>
    <row r="50" spans="1:5" s="11" customFormat="1" ht="15" customHeight="1" thickBot="1" x14ac:dyDescent="0.25">
      <c r="A50" s="664" t="s">
        <v>123</v>
      </c>
      <c r="B50" s="665"/>
      <c r="C50" s="396">
        <f>SUM(+C28+C10+C47+C48)</f>
        <v>85345000</v>
      </c>
      <c r="D50" s="396">
        <f>SUM(+D28+D10+D47+D48)</f>
        <v>69285569</v>
      </c>
      <c r="E50" s="397">
        <f>SUM(+E28+E10+E47+E48)</f>
        <v>69285569</v>
      </c>
    </row>
    <row r="51" spans="1:5" x14ac:dyDescent="0.2">
      <c r="A51" s="18"/>
      <c r="B51" s="18"/>
      <c r="C51" s="13"/>
    </row>
    <row r="52" spans="1:5" ht="15" customHeight="1" x14ac:dyDescent="0.2">
      <c r="A52" s="630"/>
      <c r="B52" s="630"/>
      <c r="C52" s="13"/>
    </row>
    <row r="56" spans="1:5" ht="12" customHeight="1" x14ac:dyDescent="0.2"/>
    <row r="57" spans="1:5" hidden="1" x14ac:dyDescent="0.2">
      <c r="A57" s="14"/>
      <c r="B57" s="14"/>
      <c r="C57" s="14"/>
    </row>
    <row r="58" spans="1:5" x14ac:dyDescent="0.2">
      <c r="A58" s="14"/>
      <c r="B58" s="14"/>
      <c r="C58" s="14"/>
    </row>
    <row r="59" spans="1:5" x14ac:dyDescent="0.2">
      <c r="A59" s="631"/>
      <c r="B59" s="631"/>
      <c r="C59" s="15"/>
    </row>
    <row r="60" spans="1:5" x14ac:dyDescent="0.2">
      <c r="A60" s="631"/>
      <c r="B60" s="631"/>
      <c r="C60" s="15"/>
    </row>
    <row r="61" spans="1:5" x14ac:dyDescent="0.2">
      <c r="A61" s="629"/>
      <c r="B61" s="629"/>
      <c r="C61" s="13"/>
    </row>
    <row r="62" spans="1:5" x14ac:dyDescent="0.2">
      <c r="A62" s="13"/>
      <c r="B62" s="13"/>
      <c r="C62" s="13"/>
    </row>
    <row r="63" spans="1:5" x14ac:dyDescent="0.2">
      <c r="A63" s="13"/>
      <c r="B63" s="13"/>
      <c r="C63" s="13"/>
    </row>
    <row r="64" spans="1:5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629"/>
      <c r="B67" s="629"/>
      <c r="C67" s="13"/>
    </row>
    <row r="68" spans="1:3" x14ac:dyDescent="0.2">
      <c r="A68" s="13"/>
      <c r="B68" s="13"/>
      <c r="C68" s="13"/>
    </row>
    <row r="69" spans="1:3" x14ac:dyDescent="0.2">
      <c r="A69" s="13"/>
      <c r="B69" s="13"/>
      <c r="C69" s="13"/>
    </row>
    <row r="70" spans="1:3" s="3" customFormat="1" x14ac:dyDescent="0.2">
      <c r="A70" s="13"/>
      <c r="B70" s="13"/>
      <c r="C70" s="13"/>
    </row>
    <row r="71" spans="1:3" x14ac:dyDescent="0.2">
      <c r="A71" s="629"/>
      <c r="B71" s="629"/>
      <c r="C71" s="12"/>
    </row>
    <row r="72" spans="1:3" x14ac:dyDescent="0.2">
      <c r="A72" s="629"/>
      <c r="B72" s="629"/>
      <c r="C72" s="13"/>
    </row>
    <row r="73" spans="1:3" x14ac:dyDescent="0.2">
      <c r="A73" s="13"/>
      <c r="B73" s="13"/>
      <c r="C73" s="13"/>
    </row>
    <row r="74" spans="1:3" x14ac:dyDescent="0.2">
      <c r="A74" s="13"/>
      <c r="B74" s="13"/>
      <c r="C74" s="13"/>
    </row>
    <row r="75" spans="1:3" x14ac:dyDescent="0.2">
      <c r="A75" s="13"/>
      <c r="B75" s="13"/>
      <c r="C75" s="13"/>
    </row>
    <row r="76" spans="1:3" s="3" customFormat="1" x14ac:dyDescent="0.2">
      <c r="A76" s="13"/>
      <c r="B76" s="13"/>
      <c r="C76" s="13"/>
    </row>
    <row r="77" spans="1:3" s="3" customFormat="1" x14ac:dyDescent="0.2">
      <c r="A77" s="629"/>
      <c r="B77" s="629"/>
      <c r="C77" s="12"/>
    </row>
    <row r="78" spans="1:3" x14ac:dyDescent="0.2">
      <c r="A78" s="629"/>
      <c r="B78" s="629"/>
      <c r="C78" s="12"/>
    </row>
    <row r="79" spans="1:3" x14ac:dyDescent="0.2">
      <c r="A79" s="13"/>
      <c r="B79" s="13"/>
      <c r="C79" s="13"/>
    </row>
    <row r="80" spans="1:3" x14ac:dyDescent="0.2">
      <c r="A80" s="13"/>
      <c r="B80" s="13"/>
      <c r="C80" s="13"/>
    </row>
    <row r="81" spans="1:3" x14ac:dyDescent="0.2">
      <c r="A81" s="13"/>
      <c r="B81" s="13"/>
      <c r="C81" s="13"/>
    </row>
  </sheetData>
  <mergeCells count="21">
    <mergeCell ref="A5:C5"/>
    <mergeCell ref="D8:D9"/>
    <mergeCell ref="A8:B9"/>
    <mergeCell ref="C8:C9"/>
    <mergeCell ref="A1:E1"/>
    <mergeCell ref="A2:E2"/>
    <mergeCell ref="A3:E3"/>
    <mergeCell ref="A4:E4"/>
    <mergeCell ref="E8:E9"/>
    <mergeCell ref="A34:C34"/>
    <mergeCell ref="A19:C19"/>
    <mergeCell ref="A27:C27"/>
    <mergeCell ref="A77:B77"/>
    <mergeCell ref="A78:B78"/>
    <mergeCell ref="A50:B50"/>
    <mergeCell ref="A52:B52"/>
    <mergeCell ref="A59:B60"/>
    <mergeCell ref="A61:B61"/>
    <mergeCell ref="A67:B67"/>
    <mergeCell ref="A71:B71"/>
    <mergeCell ref="A72:B7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F1"/>
    </sheetView>
  </sheetViews>
  <sheetFormatPr defaultColWidth="9.140625" defaultRowHeight="12.75" x14ac:dyDescent="0.2"/>
  <cols>
    <col min="1" max="1" width="4.140625" style="1" customWidth="1"/>
    <col min="2" max="2" width="4.28515625" style="1" customWidth="1"/>
    <col min="3" max="3" width="46.7109375" style="1" customWidth="1"/>
    <col min="4" max="4" width="14" style="1" customWidth="1"/>
    <col min="5" max="5" width="12.85546875" style="1" customWidth="1"/>
    <col min="6" max="6" width="11.42578125" style="1" customWidth="1"/>
    <col min="7" max="16384" width="9.140625" style="1"/>
  </cols>
  <sheetData>
    <row r="1" spans="1:8" ht="32.25" customHeight="1" x14ac:dyDescent="0.2">
      <c r="A1" s="619" t="s">
        <v>671</v>
      </c>
      <c r="B1" s="619"/>
      <c r="C1" s="619"/>
      <c r="D1" s="619"/>
      <c r="E1" s="619"/>
      <c r="F1" s="619"/>
    </row>
    <row r="2" spans="1:8" x14ac:dyDescent="0.2">
      <c r="A2" s="620" t="s">
        <v>1</v>
      </c>
      <c r="B2" s="620"/>
      <c r="C2" s="620"/>
      <c r="D2" s="620"/>
      <c r="E2" s="620"/>
      <c r="F2" s="620"/>
    </row>
    <row r="3" spans="1:8" x14ac:dyDescent="0.2">
      <c r="A3" s="621" t="s">
        <v>242</v>
      </c>
      <c r="B3" s="621"/>
      <c r="C3" s="621"/>
      <c r="D3" s="621"/>
      <c r="E3" s="621"/>
      <c r="F3" s="621"/>
    </row>
    <row r="4" spans="1:8" x14ac:dyDescent="0.2">
      <c r="A4" s="621" t="s">
        <v>243</v>
      </c>
      <c r="B4" s="621"/>
      <c r="C4" s="621"/>
      <c r="D4" s="621"/>
      <c r="E4" s="621"/>
      <c r="F4" s="621"/>
    </row>
    <row r="5" spans="1:8" ht="13.5" thickBot="1" x14ac:dyDescent="0.25">
      <c r="A5" s="656"/>
      <c r="B5" s="656"/>
      <c r="C5" s="656"/>
      <c r="D5" s="656"/>
    </row>
    <row r="6" spans="1:8" hidden="1" x14ac:dyDescent="0.2">
      <c r="A6" s="5" t="s">
        <v>49</v>
      </c>
      <c r="B6" s="7"/>
      <c r="C6" s="6" t="s">
        <v>50</v>
      </c>
      <c r="D6" s="6" t="s">
        <v>51</v>
      </c>
      <c r="E6" s="2"/>
      <c r="F6" s="2"/>
      <c r="G6" s="2"/>
      <c r="H6" s="2"/>
    </row>
    <row r="7" spans="1:8" hidden="1" x14ac:dyDescent="0.2">
      <c r="A7" s="5"/>
      <c r="B7" s="7"/>
      <c r="C7" s="6"/>
      <c r="D7" s="6"/>
    </row>
    <row r="8" spans="1:8" ht="15" customHeight="1" x14ac:dyDescent="0.2">
      <c r="A8" s="632" t="s">
        <v>2</v>
      </c>
      <c r="B8" s="633"/>
      <c r="C8" s="633"/>
      <c r="D8" s="711" t="s">
        <v>234</v>
      </c>
      <c r="E8" s="713" t="s">
        <v>373</v>
      </c>
      <c r="F8" s="709" t="s">
        <v>392</v>
      </c>
    </row>
    <row r="9" spans="1:8" ht="25.15" customHeight="1" thickBot="1" x14ac:dyDescent="0.25">
      <c r="A9" s="705"/>
      <c r="B9" s="706"/>
      <c r="C9" s="706"/>
      <c r="D9" s="712"/>
      <c r="E9" s="714"/>
      <c r="F9" s="710"/>
    </row>
    <row r="10" spans="1:8" x14ac:dyDescent="0.2">
      <c r="A10" s="200" t="s">
        <v>55</v>
      </c>
      <c r="B10" s="201"/>
      <c r="C10" s="341"/>
      <c r="D10" s="344">
        <f>SUM(D11+D14+D19+D28)</f>
        <v>2167000</v>
      </c>
      <c r="E10" s="344">
        <f>SUM(E11+E14+E19+E28)</f>
        <v>1868196</v>
      </c>
      <c r="F10" s="344">
        <f>SUM(F11+F14+F19+F28)</f>
        <v>1868196</v>
      </c>
    </row>
    <row r="11" spans="1:8" ht="15" customHeight="1" x14ac:dyDescent="0.2">
      <c r="A11" s="203" t="s">
        <v>7</v>
      </c>
      <c r="B11" s="624" t="s">
        <v>8</v>
      </c>
      <c r="C11" s="624"/>
      <c r="D11" s="346">
        <f>SUM(D12:D13)</f>
        <v>0</v>
      </c>
      <c r="E11" s="309">
        <f>SUM(E12:E13)</f>
        <v>0</v>
      </c>
      <c r="F11" s="289">
        <f>SUM(F12:F13)</f>
        <v>0</v>
      </c>
      <c r="H11" s="13"/>
    </row>
    <row r="12" spans="1:8" x14ac:dyDescent="0.2">
      <c r="A12" s="202"/>
      <c r="B12" s="198" t="s">
        <v>7</v>
      </c>
      <c r="C12" s="348" t="s">
        <v>56</v>
      </c>
      <c r="D12" s="346"/>
      <c r="E12" s="309"/>
      <c r="F12" s="295"/>
    </row>
    <row r="13" spans="1:8" x14ac:dyDescent="0.2">
      <c r="A13" s="202"/>
      <c r="B13" s="198" t="s">
        <v>9</v>
      </c>
      <c r="C13" s="348" t="s">
        <v>57</v>
      </c>
      <c r="D13" s="346"/>
      <c r="E13" s="309"/>
      <c r="F13" s="295"/>
    </row>
    <row r="14" spans="1:8" x14ac:dyDescent="0.2">
      <c r="A14" s="205" t="s">
        <v>9</v>
      </c>
      <c r="B14" s="608" t="s">
        <v>10</v>
      </c>
      <c r="C14" s="608"/>
      <c r="D14" s="346">
        <f>SUM(D15:D18)</f>
        <v>0</v>
      </c>
      <c r="E14" s="309">
        <f>SUM(E15:E18)</f>
        <v>0</v>
      </c>
      <c r="F14" s="289">
        <f>SUM(F15:F18)</f>
        <v>0</v>
      </c>
    </row>
    <row r="15" spans="1:8" x14ac:dyDescent="0.2">
      <c r="A15" s="202"/>
      <c r="B15" s="198" t="s">
        <v>7</v>
      </c>
      <c r="C15" s="297" t="s">
        <v>126</v>
      </c>
      <c r="D15" s="346"/>
      <c r="E15" s="309"/>
      <c r="F15" s="295"/>
    </row>
    <row r="16" spans="1:8" x14ac:dyDescent="0.2">
      <c r="A16" s="202"/>
      <c r="B16" s="198" t="s">
        <v>9</v>
      </c>
      <c r="C16" s="297" t="s">
        <v>127</v>
      </c>
      <c r="D16" s="346"/>
      <c r="E16" s="309"/>
      <c r="F16" s="295"/>
    </row>
    <row r="17" spans="1:6" x14ac:dyDescent="0.2">
      <c r="A17" s="202"/>
      <c r="B17" s="198" t="s">
        <v>17</v>
      </c>
      <c r="C17" s="297" t="s">
        <v>128</v>
      </c>
      <c r="D17" s="346"/>
      <c r="E17" s="309"/>
      <c r="F17" s="295"/>
    </row>
    <row r="18" spans="1:6" x14ac:dyDescent="0.2">
      <c r="A18" s="202"/>
      <c r="B18" s="198" t="s">
        <v>12</v>
      </c>
      <c r="C18" s="297" t="s">
        <v>69</v>
      </c>
      <c r="D18" s="346"/>
      <c r="E18" s="309"/>
      <c r="F18" s="295"/>
    </row>
    <row r="19" spans="1:6" x14ac:dyDescent="0.2">
      <c r="A19" s="205" t="s">
        <v>17</v>
      </c>
      <c r="B19" s="608" t="s">
        <v>70</v>
      </c>
      <c r="C19" s="608"/>
      <c r="D19" s="345">
        <f>SUM(D20:D27)</f>
        <v>2167000</v>
      </c>
      <c r="E19" s="308">
        <f>SUM(E20:E27)</f>
        <v>1868196</v>
      </c>
      <c r="F19" s="290">
        <f>SUM(F20:F27)</f>
        <v>1868196</v>
      </c>
    </row>
    <row r="20" spans="1:6" x14ac:dyDescent="0.2">
      <c r="A20" s="205"/>
      <c r="B20" s="207"/>
      <c r="C20" s="331" t="s">
        <v>71</v>
      </c>
      <c r="D20" s="346"/>
      <c r="E20" s="309"/>
      <c r="F20" s="295"/>
    </row>
    <row r="21" spans="1:6" x14ac:dyDescent="0.2">
      <c r="A21" s="205"/>
      <c r="B21" s="207"/>
      <c r="C21" s="331" t="s">
        <v>72</v>
      </c>
      <c r="D21" s="346"/>
      <c r="E21" s="309"/>
      <c r="F21" s="295"/>
    </row>
    <row r="22" spans="1:6" x14ac:dyDescent="0.2">
      <c r="A22" s="205"/>
      <c r="B22" s="207"/>
      <c r="C22" s="331" t="s">
        <v>73</v>
      </c>
      <c r="D22" s="346"/>
      <c r="E22" s="309"/>
      <c r="F22" s="295"/>
    </row>
    <row r="23" spans="1:6" x14ac:dyDescent="0.2">
      <c r="A23" s="205"/>
      <c r="B23" s="207"/>
      <c r="C23" s="331" t="s">
        <v>74</v>
      </c>
      <c r="D23" s="346"/>
      <c r="E23" s="309"/>
      <c r="F23" s="295"/>
    </row>
    <row r="24" spans="1:6" x14ac:dyDescent="0.2">
      <c r="A24" s="205"/>
      <c r="B24" s="207"/>
      <c r="C24" s="331" t="s">
        <v>75</v>
      </c>
      <c r="D24" s="346">
        <v>2160000</v>
      </c>
      <c r="E24" s="309">
        <v>1859776</v>
      </c>
      <c r="F24" s="289">
        <v>1859776</v>
      </c>
    </row>
    <row r="25" spans="1:6" x14ac:dyDescent="0.2">
      <c r="A25" s="205"/>
      <c r="B25" s="207"/>
      <c r="C25" s="331" t="s">
        <v>76</v>
      </c>
      <c r="D25" s="346"/>
      <c r="E25" s="309"/>
      <c r="F25" s="289"/>
    </row>
    <row r="26" spans="1:6" x14ac:dyDescent="0.2">
      <c r="A26" s="205"/>
      <c r="B26" s="207"/>
      <c r="C26" s="331" t="s">
        <v>77</v>
      </c>
      <c r="D26" s="346"/>
      <c r="E26" s="309"/>
      <c r="F26" s="289"/>
    </row>
    <row r="27" spans="1:6" x14ac:dyDescent="0.2">
      <c r="A27" s="205"/>
      <c r="B27" s="207"/>
      <c r="C27" s="331" t="s">
        <v>78</v>
      </c>
      <c r="D27" s="346">
        <v>7000</v>
      </c>
      <c r="E27" s="309">
        <v>8420</v>
      </c>
      <c r="F27" s="289">
        <v>8420</v>
      </c>
    </row>
    <row r="28" spans="1:6" x14ac:dyDescent="0.2">
      <c r="A28" s="205" t="s">
        <v>12</v>
      </c>
      <c r="B28" s="608" t="s">
        <v>13</v>
      </c>
      <c r="C28" s="608"/>
      <c r="D28" s="346"/>
      <c r="E28" s="309"/>
      <c r="F28" s="289"/>
    </row>
    <row r="29" spans="1:6" ht="15" customHeight="1" x14ac:dyDescent="0.2">
      <c r="A29" s="206" t="s">
        <v>79</v>
      </c>
      <c r="B29" s="608" t="s">
        <v>80</v>
      </c>
      <c r="C29" s="608"/>
      <c r="D29" s="346">
        <f>SUM(D30+D33+D36)</f>
        <v>0</v>
      </c>
      <c r="E29" s="309">
        <f>SUM(E30+E33+E36)</f>
        <v>0</v>
      </c>
      <c r="F29" s="289">
        <f>SUM(F30+F33+F36)</f>
        <v>0</v>
      </c>
    </row>
    <row r="30" spans="1:6" ht="15" customHeight="1" x14ac:dyDescent="0.2">
      <c r="A30" s="202" t="s">
        <v>7</v>
      </c>
      <c r="B30" s="624" t="s">
        <v>81</v>
      </c>
      <c r="C30" s="624"/>
      <c r="D30" s="346">
        <f>SUM(D31:D32)</f>
        <v>0</v>
      </c>
      <c r="E30" s="309">
        <f>SUM(E31:E32)</f>
        <v>0</v>
      </c>
      <c r="F30" s="289">
        <f>SUM(F31:F32)</f>
        <v>0</v>
      </c>
    </row>
    <row r="31" spans="1:6" x14ac:dyDescent="0.2">
      <c r="A31" s="202"/>
      <c r="B31" s="198" t="s">
        <v>7</v>
      </c>
      <c r="C31" s="297" t="s">
        <v>82</v>
      </c>
      <c r="D31" s="346"/>
      <c r="E31" s="309"/>
      <c r="F31" s="295"/>
    </row>
    <row r="32" spans="1:6" x14ac:dyDescent="0.2">
      <c r="A32" s="202"/>
      <c r="B32" s="198" t="s">
        <v>9</v>
      </c>
      <c r="C32" s="297" t="s">
        <v>83</v>
      </c>
      <c r="D32" s="346"/>
      <c r="E32" s="309"/>
      <c r="F32" s="295"/>
    </row>
    <row r="33" spans="1:6" s="11" customFormat="1" ht="15" customHeight="1" x14ac:dyDescent="0.2">
      <c r="A33" s="206" t="s">
        <v>9</v>
      </c>
      <c r="B33" s="608" t="s">
        <v>16</v>
      </c>
      <c r="C33" s="608"/>
      <c r="D33" s="345">
        <f>SUM(D34:D35)</f>
        <v>0</v>
      </c>
      <c r="E33" s="308">
        <f>SUM(E34:E35)</f>
        <v>0</v>
      </c>
      <c r="F33" s="290">
        <f>SUM(F34:F35)</f>
        <v>0</v>
      </c>
    </row>
    <row r="34" spans="1:6" ht="15" customHeight="1" x14ac:dyDescent="0.2">
      <c r="A34" s="202"/>
      <c r="B34" s="208" t="s">
        <v>7</v>
      </c>
      <c r="C34" s="331" t="s">
        <v>84</v>
      </c>
      <c r="D34" s="346"/>
      <c r="E34" s="309"/>
      <c r="F34" s="295"/>
    </row>
    <row r="35" spans="1:6" ht="15" customHeight="1" x14ac:dyDescent="0.2">
      <c r="A35" s="202"/>
      <c r="B35" s="208" t="s">
        <v>9</v>
      </c>
      <c r="C35" s="331" t="s">
        <v>85</v>
      </c>
      <c r="D35" s="346"/>
      <c r="E35" s="309"/>
      <c r="F35" s="295"/>
    </row>
    <row r="36" spans="1:6" s="11" customFormat="1" ht="15" customHeight="1" x14ac:dyDescent="0.2">
      <c r="A36" s="296" t="s">
        <v>17</v>
      </c>
      <c r="B36" s="608" t="s">
        <v>86</v>
      </c>
      <c r="C36" s="608"/>
      <c r="D36" s="345"/>
      <c r="E36" s="308"/>
      <c r="F36" s="303"/>
    </row>
    <row r="37" spans="1:6" s="11" customFormat="1" ht="15" customHeight="1" x14ac:dyDescent="0.2">
      <c r="A37" s="607" t="s">
        <v>28</v>
      </c>
      <c r="B37" s="608"/>
      <c r="C37" s="608"/>
      <c r="D37" s="345"/>
      <c r="E37" s="308"/>
      <c r="F37" s="303"/>
    </row>
    <row r="38" spans="1:6" s="11" customFormat="1" ht="15" customHeight="1" x14ac:dyDescent="0.2">
      <c r="A38" s="328" t="s">
        <v>87</v>
      </c>
      <c r="B38" s="608" t="s">
        <v>88</v>
      </c>
      <c r="C38" s="608"/>
      <c r="D38" s="345">
        <f>SUM(D39+D41)</f>
        <v>61695000</v>
      </c>
      <c r="E38" s="308">
        <f>SUM(E39+E41)</f>
        <v>56219259</v>
      </c>
      <c r="F38" s="290">
        <f>SUM(F39+F41)</f>
        <v>56219259</v>
      </c>
    </row>
    <row r="39" spans="1:6" s="11" customFormat="1" ht="15" customHeight="1" x14ac:dyDescent="0.2">
      <c r="A39" s="205" t="s">
        <v>7</v>
      </c>
      <c r="B39" s="608" t="s">
        <v>20</v>
      </c>
      <c r="C39" s="608"/>
      <c r="D39" s="345">
        <f>(D40)</f>
        <v>4000000</v>
      </c>
      <c r="E39" s="308">
        <f>(E40)</f>
        <v>4667986</v>
      </c>
      <c r="F39" s="290">
        <f>(F40)</f>
        <v>4667986</v>
      </c>
    </row>
    <row r="40" spans="1:6" s="11" customFormat="1" ht="15" customHeight="1" x14ac:dyDescent="0.2">
      <c r="A40" s="205"/>
      <c r="B40" s="208" t="s">
        <v>7</v>
      </c>
      <c r="C40" s="331" t="s">
        <v>89</v>
      </c>
      <c r="D40" s="346">
        <v>4000000</v>
      </c>
      <c r="E40" s="309">
        <v>4667986</v>
      </c>
      <c r="F40" s="289">
        <v>4667986</v>
      </c>
    </row>
    <row r="41" spans="1:6" s="11" customFormat="1" ht="15" customHeight="1" x14ac:dyDescent="0.2">
      <c r="A41" s="205" t="s">
        <v>9</v>
      </c>
      <c r="B41" s="608" t="s">
        <v>25</v>
      </c>
      <c r="C41" s="608"/>
      <c r="D41" s="345">
        <v>57695000</v>
      </c>
      <c r="E41" s="308">
        <v>51551273</v>
      </c>
      <c r="F41" s="290">
        <v>51551273</v>
      </c>
    </row>
    <row r="42" spans="1:6" s="11" customFormat="1" ht="15" customHeight="1" thickBot="1" x14ac:dyDescent="0.25">
      <c r="A42" s="700" t="s">
        <v>26</v>
      </c>
      <c r="B42" s="701"/>
      <c r="C42" s="702"/>
      <c r="D42" s="310">
        <f>SUM(D10+D29+D38)</f>
        <v>63862000</v>
      </c>
      <c r="E42" s="310">
        <f>SUM(E10+E29+E38)</f>
        <v>58087455</v>
      </c>
      <c r="F42" s="293">
        <f>SUM(F10+F29+F38)</f>
        <v>58087455</v>
      </c>
    </row>
    <row r="43" spans="1:6" x14ac:dyDescent="0.2">
      <c r="A43" s="18"/>
      <c r="B43" s="18"/>
      <c r="C43" s="18"/>
      <c r="D43" s="13"/>
    </row>
    <row r="44" spans="1:6" ht="15" customHeight="1" x14ac:dyDescent="0.2">
      <c r="A44" s="619" t="s">
        <v>241</v>
      </c>
      <c r="B44" s="619"/>
      <c r="C44" s="619"/>
      <c r="D44" s="619"/>
      <c r="E44" s="619"/>
      <c r="F44" s="619"/>
    </row>
    <row r="45" spans="1:6" ht="15" customHeight="1" thickBot="1" x14ac:dyDescent="0.25">
      <c r="A45" s="107"/>
      <c r="B45" s="107"/>
      <c r="C45" s="342"/>
      <c r="D45" s="342"/>
    </row>
    <row r="46" spans="1:6" ht="13.15" customHeight="1" x14ac:dyDescent="0.2">
      <c r="A46" s="632" t="s">
        <v>2</v>
      </c>
      <c r="B46" s="633"/>
      <c r="C46" s="634"/>
      <c r="D46" s="707" t="s">
        <v>234</v>
      </c>
      <c r="E46" s="703" t="s">
        <v>373</v>
      </c>
      <c r="F46" s="709" t="s">
        <v>392</v>
      </c>
    </row>
    <row r="47" spans="1:6" ht="25.9" customHeight="1" thickBot="1" x14ac:dyDescent="0.25">
      <c r="A47" s="705"/>
      <c r="B47" s="706"/>
      <c r="C47" s="637"/>
      <c r="D47" s="708"/>
      <c r="E47" s="704"/>
      <c r="F47" s="710"/>
    </row>
    <row r="48" spans="1:6" x14ac:dyDescent="0.2">
      <c r="A48" s="200" t="s">
        <v>29</v>
      </c>
      <c r="B48" s="201"/>
      <c r="C48" s="349"/>
      <c r="D48" s="347">
        <f>SUM(D49+D52+D53+D54+D55)</f>
        <v>62414000</v>
      </c>
      <c r="E48" s="347">
        <f>SUM(E49+E52+E53+E54+E55)</f>
        <v>55975353</v>
      </c>
      <c r="F48" s="347">
        <f>SUM(F49+F52+F53+F54+F55)</f>
        <v>54506660</v>
      </c>
    </row>
    <row r="49" spans="1:8" ht="12" customHeight="1" x14ac:dyDescent="0.2">
      <c r="A49" s="203" t="s">
        <v>7</v>
      </c>
      <c r="B49" s="624" t="s">
        <v>30</v>
      </c>
      <c r="C49" s="624"/>
      <c r="D49" s="346">
        <f>SUM(D50:D51)</f>
        <v>37373000</v>
      </c>
      <c r="E49" s="346">
        <f>SUM(E50:E51)</f>
        <v>36048338</v>
      </c>
      <c r="F49" s="346">
        <f>SUM(F50:F51)</f>
        <v>36048338</v>
      </c>
    </row>
    <row r="50" spans="1:8" ht="12.75" customHeight="1" x14ac:dyDescent="0.2">
      <c r="A50" s="202"/>
      <c r="B50" s="198">
        <v>1</v>
      </c>
      <c r="C50" s="348" t="s">
        <v>111</v>
      </c>
      <c r="D50" s="346">
        <v>36958000</v>
      </c>
      <c r="E50" s="346">
        <v>35844786</v>
      </c>
      <c r="F50" s="346">
        <v>35844786</v>
      </c>
    </row>
    <row r="51" spans="1:8" x14ac:dyDescent="0.2">
      <c r="A51" s="202"/>
      <c r="B51" s="198">
        <v>2</v>
      </c>
      <c r="C51" s="348" t="s">
        <v>94</v>
      </c>
      <c r="D51" s="346">
        <v>415000</v>
      </c>
      <c r="E51" s="346">
        <v>203552</v>
      </c>
      <c r="F51" s="346">
        <v>203552</v>
      </c>
    </row>
    <row r="52" spans="1:8" ht="12.75" customHeight="1" x14ac:dyDescent="0.2">
      <c r="A52" s="205" t="s">
        <v>9</v>
      </c>
      <c r="B52" s="608" t="s">
        <v>31</v>
      </c>
      <c r="C52" s="608"/>
      <c r="D52" s="346">
        <v>7624000</v>
      </c>
      <c r="E52" s="346">
        <v>6091442</v>
      </c>
      <c r="F52" s="346">
        <v>6091442</v>
      </c>
    </row>
    <row r="53" spans="1:8" ht="12.75" customHeight="1" x14ac:dyDescent="0.2">
      <c r="A53" s="205" t="s">
        <v>17</v>
      </c>
      <c r="B53" s="608" t="s">
        <v>32</v>
      </c>
      <c r="C53" s="608"/>
      <c r="D53" s="346">
        <v>17417000</v>
      </c>
      <c r="E53" s="346">
        <v>13835573</v>
      </c>
      <c r="F53" s="346">
        <v>12366880</v>
      </c>
    </row>
    <row r="54" spans="1:8" x14ac:dyDescent="0.2">
      <c r="A54" s="205" t="s">
        <v>12</v>
      </c>
      <c r="B54" s="608" t="s">
        <v>33</v>
      </c>
      <c r="C54" s="608"/>
      <c r="D54" s="346"/>
      <c r="E54" s="346"/>
      <c r="F54" s="346"/>
    </row>
    <row r="55" spans="1:8" x14ac:dyDescent="0.2">
      <c r="A55" s="206" t="s">
        <v>34</v>
      </c>
      <c r="B55" s="608" t="s">
        <v>35</v>
      </c>
      <c r="C55" s="608"/>
      <c r="D55" s="346">
        <f>SUM(D56:D59)</f>
        <v>0</v>
      </c>
      <c r="E55" s="346">
        <f>SUM(E56:E59)</f>
        <v>0</v>
      </c>
      <c r="F55" s="346">
        <f>SUM(F56:F59)</f>
        <v>0</v>
      </c>
    </row>
    <row r="56" spans="1:8" x14ac:dyDescent="0.2">
      <c r="A56" s="202"/>
      <c r="B56" s="204">
        <v>1</v>
      </c>
      <c r="C56" s="301" t="s">
        <v>95</v>
      </c>
      <c r="D56" s="346"/>
      <c r="E56" s="346"/>
      <c r="F56" s="346"/>
    </row>
    <row r="57" spans="1:8" x14ac:dyDescent="0.2">
      <c r="A57" s="202"/>
      <c r="B57" s="198">
        <v>2</v>
      </c>
      <c r="C57" s="297" t="s">
        <v>96</v>
      </c>
      <c r="D57" s="346"/>
      <c r="E57" s="346"/>
      <c r="F57" s="346"/>
    </row>
    <row r="58" spans="1:8" x14ac:dyDescent="0.2">
      <c r="A58" s="202"/>
      <c r="B58" s="198">
        <v>3</v>
      </c>
      <c r="C58" s="297" t="s">
        <v>97</v>
      </c>
      <c r="D58" s="346"/>
      <c r="E58" s="346"/>
      <c r="F58" s="346"/>
    </row>
    <row r="59" spans="1:8" x14ac:dyDescent="0.2">
      <c r="A59" s="202"/>
      <c r="B59" s="198">
        <v>4</v>
      </c>
      <c r="C59" s="297" t="s">
        <v>98</v>
      </c>
      <c r="D59" s="346"/>
      <c r="E59" s="346"/>
      <c r="F59" s="346"/>
      <c r="H59" s="13"/>
    </row>
    <row r="60" spans="1:8" x14ac:dyDescent="0.2">
      <c r="A60" s="206" t="s">
        <v>79</v>
      </c>
      <c r="B60" s="608" t="s">
        <v>101</v>
      </c>
      <c r="C60" s="608"/>
      <c r="D60" s="345">
        <f>SUM(D61:D63)</f>
        <v>1448000</v>
      </c>
      <c r="E60" s="345">
        <f>SUM(E61:E63)</f>
        <v>2112102</v>
      </c>
      <c r="F60" s="345">
        <f>SUM(F61:F63)</f>
        <v>2112102</v>
      </c>
      <c r="H60" s="13"/>
    </row>
    <row r="61" spans="1:8" s="3" customFormat="1" x14ac:dyDescent="0.2">
      <c r="A61" s="206"/>
      <c r="B61" s="207" t="s">
        <v>7</v>
      </c>
      <c r="C61" s="329" t="s">
        <v>37</v>
      </c>
      <c r="D61" s="345">
        <v>1448000</v>
      </c>
      <c r="E61" s="345">
        <v>2112102</v>
      </c>
      <c r="F61" s="345">
        <v>2112102</v>
      </c>
    </row>
    <row r="62" spans="1:8" x14ac:dyDescent="0.2">
      <c r="A62" s="206"/>
      <c r="B62" s="207" t="s">
        <v>9</v>
      </c>
      <c r="C62" s="329" t="s">
        <v>39</v>
      </c>
      <c r="D62" s="345"/>
      <c r="E62" s="345"/>
      <c r="F62" s="345"/>
    </row>
    <row r="63" spans="1:8" x14ac:dyDescent="0.2">
      <c r="A63" s="206"/>
      <c r="B63" s="199" t="s">
        <v>17</v>
      </c>
      <c r="C63" s="302" t="s">
        <v>40</v>
      </c>
      <c r="D63" s="345"/>
      <c r="E63" s="345"/>
      <c r="F63" s="345"/>
    </row>
    <row r="64" spans="1:8" x14ac:dyDescent="0.2">
      <c r="A64" s="607" t="s">
        <v>41</v>
      </c>
      <c r="B64" s="608"/>
      <c r="C64" s="608"/>
      <c r="D64" s="345">
        <f>SUM(D48+D60)</f>
        <v>63862000</v>
      </c>
      <c r="E64" s="345">
        <f>SUM(E48+E60)</f>
        <v>58087455</v>
      </c>
      <c r="F64" s="345">
        <f>SUM(F48+F60)</f>
        <v>56618762</v>
      </c>
    </row>
    <row r="65" spans="1:6" x14ac:dyDescent="0.2">
      <c r="A65" s="328" t="s">
        <v>87</v>
      </c>
      <c r="B65" s="608" t="s">
        <v>107</v>
      </c>
      <c r="C65" s="608"/>
      <c r="D65" s="345"/>
      <c r="E65" s="345"/>
      <c r="F65" s="345"/>
    </row>
    <row r="66" spans="1:6" ht="13.5" thickBot="1" x14ac:dyDescent="0.25">
      <c r="A66" s="700" t="s">
        <v>129</v>
      </c>
      <c r="B66" s="701"/>
      <c r="C66" s="702"/>
      <c r="D66" s="293">
        <f>SUM(D65+D64)</f>
        <v>63862000</v>
      </c>
      <c r="E66" s="343">
        <f>SUM(E65+E64)</f>
        <v>58087455</v>
      </c>
      <c r="F66" s="343">
        <f>SUM(F65+F64)</f>
        <v>56618762</v>
      </c>
    </row>
  </sheetData>
  <mergeCells count="36">
    <mergeCell ref="A1:F1"/>
    <mergeCell ref="A2:F2"/>
    <mergeCell ref="A3:F3"/>
    <mergeCell ref="A4:F4"/>
    <mergeCell ref="A44:F44"/>
    <mergeCell ref="A37:C37"/>
    <mergeCell ref="B38:C38"/>
    <mergeCell ref="E8:E9"/>
    <mergeCell ref="B36:C36"/>
    <mergeCell ref="B19:C19"/>
    <mergeCell ref="B28:C28"/>
    <mergeCell ref="B30:C30"/>
    <mergeCell ref="B41:C41"/>
    <mergeCell ref="B33:C33"/>
    <mergeCell ref="B29:C29"/>
    <mergeCell ref="A5:D5"/>
    <mergeCell ref="A8:C9"/>
    <mergeCell ref="D8:D9"/>
    <mergeCell ref="B11:C11"/>
    <mergeCell ref="B14:C14"/>
    <mergeCell ref="F8:F9"/>
    <mergeCell ref="F46:F47"/>
    <mergeCell ref="B65:C65"/>
    <mergeCell ref="A66:C66"/>
    <mergeCell ref="B55:C55"/>
    <mergeCell ref="A64:C64"/>
    <mergeCell ref="B60:C60"/>
    <mergeCell ref="B49:C49"/>
    <mergeCell ref="B52:C52"/>
    <mergeCell ref="B53:C53"/>
    <mergeCell ref="B54:C54"/>
    <mergeCell ref="A42:C42"/>
    <mergeCell ref="E46:E47"/>
    <mergeCell ref="A46:C47"/>
    <mergeCell ref="D46:D47"/>
    <mergeCell ref="B39:C3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sqref="A1:E1"/>
    </sheetView>
  </sheetViews>
  <sheetFormatPr defaultColWidth="9.140625" defaultRowHeight="12.75" x14ac:dyDescent="0.2"/>
  <cols>
    <col min="1" max="1" width="41.42578125" style="1" customWidth="1"/>
    <col min="2" max="2" width="17.42578125" style="1" customWidth="1"/>
    <col min="3" max="3" width="12.28515625" style="1" customWidth="1"/>
    <col min="4" max="4" width="11.7109375" style="1" customWidth="1"/>
    <col min="5" max="5" width="12.140625" style="1" customWidth="1"/>
    <col min="6" max="16384" width="9.140625" style="1"/>
  </cols>
  <sheetData>
    <row r="1" spans="1:7" ht="32.25" customHeight="1" x14ac:dyDescent="0.2">
      <c r="A1" s="619" t="s">
        <v>672</v>
      </c>
      <c r="B1" s="619"/>
      <c r="C1" s="619"/>
      <c r="D1" s="619"/>
      <c r="E1" s="619"/>
    </row>
    <row r="2" spans="1:7" x14ac:dyDescent="0.2">
      <c r="A2" s="620" t="s">
        <v>1</v>
      </c>
      <c r="B2" s="620"/>
      <c r="C2" s="620"/>
      <c r="D2" s="620"/>
      <c r="E2" s="620"/>
    </row>
    <row r="3" spans="1:7" x14ac:dyDescent="0.2">
      <c r="A3" s="621" t="s">
        <v>244</v>
      </c>
      <c r="B3" s="621"/>
      <c r="C3" s="621"/>
      <c r="D3" s="621"/>
      <c r="E3" s="621"/>
    </row>
    <row r="4" spans="1:7" x14ac:dyDescent="0.2">
      <c r="A4" s="717" t="s">
        <v>251</v>
      </c>
      <c r="B4" s="717"/>
      <c r="C4" s="717"/>
      <c r="D4" s="717"/>
      <c r="E4" s="717"/>
    </row>
    <row r="5" spans="1:7" ht="13.5" thickBot="1" x14ac:dyDescent="0.25">
      <c r="A5" s="656"/>
      <c r="B5" s="656"/>
      <c r="C5" s="656"/>
    </row>
    <row r="6" spans="1:7" ht="13.5" hidden="1" thickBot="1" x14ac:dyDescent="0.25">
      <c r="A6" s="5" t="s">
        <v>49</v>
      </c>
      <c r="B6" s="6" t="s">
        <v>50</v>
      </c>
      <c r="C6" s="6" t="s">
        <v>51</v>
      </c>
      <c r="D6" s="2"/>
      <c r="E6" s="2"/>
      <c r="F6" s="2"/>
      <c r="G6" s="2"/>
    </row>
    <row r="7" spans="1:7" ht="13.5" hidden="1" thickBot="1" x14ac:dyDescent="0.25">
      <c r="A7" s="5"/>
      <c r="B7" s="6"/>
      <c r="C7" s="6"/>
    </row>
    <row r="8" spans="1:7" ht="15" customHeight="1" x14ac:dyDescent="0.2">
      <c r="A8" s="632" t="s">
        <v>230</v>
      </c>
      <c r="B8" s="680"/>
      <c r="C8" s="677" t="s">
        <v>234</v>
      </c>
      <c r="D8" s="718" t="s">
        <v>373</v>
      </c>
      <c r="E8" s="715" t="s">
        <v>393</v>
      </c>
    </row>
    <row r="9" spans="1:7" ht="26.45" customHeight="1" thickBot="1" x14ac:dyDescent="0.25">
      <c r="A9" s="679"/>
      <c r="B9" s="681"/>
      <c r="C9" s="678"/>
      <c r="D9" s="719"/>
      <c r="E9" s="716"/>
    </row>
    <row r="10" spans="1:7" ht="14.45" customHeight="1" x14ac:dyDescent="0.2">
      <c r="A10" s="670" t="s">
        <v>379</v>
      </c>
      <c r="B10" s="360" t="s">
        <v>30</v>
      </c>
      <c r="C10" s="332"/>
      <c r="D10" s="404"/>
      <c r="E10" s="405"/>
    </row>
    <row r="11" spans="1:7" ht="15" customHeight="1" x14ac:dyDescent="0.2">
      <c r="A11" s="674"/>
      <c r="B11" s="369" t="s">
        <v>231</v>
      </c>
      <c r="C11" s="321"/>
      <c r="D11" s="398"/>
      <c r="E11" s="406"/>
    </row>
    <row r="12" spans="1:7" ht="13.15" customHeight="1" x14ac:dyDescent="0.2">
      <c r="A12" s="674"/>
      <c r="B12" s="364" t="s">
        <v>32</v>
      </c>
      <c r="C12" s="321"/>
      <c r="D12" s="399">
        <v>104252</v>
      </c>
      <c r="E12" s="407">
        <v>0</v>
      </c>
    </row>
    <row r="13" spans="1:7" ht="13.9" customHeight="1" x14ac:dyDescent="0.2">
      <c r="A13" s="720" t="s">
        <v>5</v>
      </c>
      <c r="B13" s="721"/>
      <c r="C13" s="291"/>
      <c r="D13" s="400">
        <f>SUM(D12)</f>
        <v>104252</v>
      </c>
      <c r="E13" s="322">
        <f>SUM(E12)</f>
        <v>0</v>
      </c>
    </row>
    <row r="14" spans="1:7" ht="26.45" hidden="1" customHeight="1" x14ac:dyDescent="0.2">
      <c r="A14" s="368"/>
      <c r="B14" s="317"/>
      <c r="C14" s="318"/>
      <c r="D14" s="401"/>
      <c r="E14" s="319"/>
    </row>
    <row r="15" spans="1:7" x14ac:dyDescent="0.2">
      <c r="A15" s="676" t="s">
        <v>245</v>
      </c>
      <c r="B15" s="291" t="s">
        <v>30</v>
      </c>
      <c r="C15" s="320">
        <v>25634000</v>
      </c>
      <c r="D15" s="402">
        <v>24318309</v>
      </c>
      <c r="E15" s="380">
        <v>25576939</v>
      </c>
    </row>
    <row r="16" spans="1:7" x14ac:dyDescent="0.2">
      <c r="A16" s="676"/>
      <c r="B16" s="369" t="s">
        <v>231</v>
      </c>
      <c r="C16" s="320">
        <v>5244000</v>
      </c>
      <c r="D16" s="402">
        <v>4175799</v>
      </c>
      <c r="E16" s="380">
        <v>4554795</v>
      </c>
      <c r="F16" s="13"/>
    </row>
    <row r="17" spans="1:6" ht="15" customHeight="1" x14ac:dyDescent="0.2">
      <c r="A17" s="676"/>
      <c r="B17" s="364" t="s">
        <v>32</v>
      </c>
      <c r="C17" s="314">
        <v>1543000</v>
      </c>
      <c r="D17" s="402">
        <v>897870</v>
      </c>
      <c r="E17" s="380">
        <v>1035785</v>
      </c>
      <c r="F17" s="13"/>
    </row>
    <row r="18" spans="1:6" x14ac:dyDescent="0.2">
      <c r="A18" s="675" t="s">
        <v>5</v>
      </c>
      <c r="B18" s="608"/>
      <c r="C18" s="403">
        <f>SUM(C15:C17)</f>
        <v>32421000</v>
      </c>
      <c r="D18" s="403">
        <f>SUM(D15:D17)</f>
        <v>29391978</v>
      </c>
      <c r="E18" s="387">
        <f>SUM(E15:E17)</f>
        <v>31167519</v>
      </c>
    </row>
    <row r="19" spans="1:6" x14ac:dyDescent="0.2">
      <c r="A19" s="674" t="s">
        <v>246</v>
      </c>
      <c r="B19" s="291" t="s">
        <v>30</v>
      </c>
      <c r="C19" s="402">
        <v>195000</v>
      </c>
      <c r="D19" s="402">
        <v>203552</v>
      </c>
      <c r="E19" s="380">
        <v>203552</v>
      </c>
    </row>
    <row r="20" spans="1:6" x14ac:dyDescent="0.2">
      <c r="A20" s="674"/>
      <c r="B20" s="369" t="s">
        <v>231</v>
      </c>
      <c r="C20" s="402">
        <v>35000</v>
      </c>
      <c r="D20" s="402">
        <v>26672</v>
      </c>
      <c r="E20" s="380">
        <v>26672</v>
      </c>
    </row>
    <row r="21" spans="1:6" x14ac:dyDescent="0.2">
      <c r="A21" s="674"/>
      <c r="B21" s="364" t="s">
        <v>32</v>
      </c>
      <c r="C21" s="402">
        <v>2000000</v>
      </c>
      <c r="D21" s="402">
        <v>736000</v>
      </c>
      <c r="E21" s="380">
        <v>736000</v>
      </c>
    </row>
    <row r="22" spans="1:6" x14ac:dyDescent="0.2">
      <c r="A22" s="675" t="s">
        <v>5</v>
      </c>
      <c r="B22" s="608"/>
      <c r="C22" s="403">
        <f>SUM(C19:C21)</f>
        <v>2230000</v>
      </c>
      <c r="D22" s="403">
        <f>SUM(D19:D21)</f>
        <v>966224</v>
      </c>
      <c r="E22" s="387">
        <f>SUM(E19:E21)</f>
        <v>966224</v>
      </c>
    </row>
    <row r="23" spans="1:6" ht="15" customHeight="1" x14ac:dyDescent="0.2">
      <c r="A23" s="676" t="s">
        <v>247</v>
      </c>
      <c r="B23" s="291" t="s">
        <v>30</v>
      </c>
      <c r="C23" s="402"/>
      <c r="D23" s="402"/>
      <c r="E23" s="380"/>
    </row>
    <row r="24" spans="1:6" ht="15" customHeight="1" x14ac:dyDescent="0.2">
      <c r="A24" s="676"/>
      <c r="B24" s="369" t="s">
        <v>231</v>
      </c>
      <c r="C24" s="402">
        <v>4000</v>
      </c>
      <c r="D24" s="402">
        <v>4696</v>
      </c>
      <c r="E24" s="380">
        <v>4696</v>
      </c>
    </row>
    <row r="25" spans="1:6" x14ac:dyDescent="0.2">
      <c r="A25" s="676"/>
      <c r="B25" s="364" t="s">
        <v>32</v>
      </c>
      <c r="C25" s="402">
        <v>2648000</v>
      </c>
      <c r="D25" s="402">
        <v>3731536</v>
      </c>
      <c r="E25" s="380">
        <v>2800341</v>
      </c>
    </row>
    <row r="26" spans="1:6" s="13" customFormat="1" x14ac:dyDescent="0.2">
      <c r="A26" s="675" t="s">
        <v>5</v>
      </c>
      <c r="B26" s="608"/>
      <c r="C26" s="403">
        <f>SUM(C23:C25)</f>
        <v>2652000</v>
      </c>
      <c r="D26" s="403">
        <f>SUM(D23:D25)</f>
        <v>3736232</v>
      </c>
      <c r="E26" s="387">
        <f>SUM(E23:E25)</f>
        <v>2805037</v>
      </c>
    </row>
    <row r="27" spans="1:6" x14ac:dyDescent="0.2">
      <c r="A27" s="674" t="s">
        <v>248</v>
      </c>
      <c r="B27" s="291" t="s">
        <v>30</v>
      </c>
      <c r="C27" s="402"/>
      <c r="D27" s="402"/>
      <c r="E27" s="380"/>
    </row>
    <row r="28" spans="1:6" x14ac:dyDescent="0.2">
      <c r="A28" s="674"/>
      <c r="B28" s="369" t="s">
        <v>231</v>
      </c>
      <c r="C28" s="402"/>
      <c r="D28" s="402"/>
      <c r="E28" s="380"/>
    </row>
    <row r="29" spans="1:6" s="11" customFormat="1" ht="15" customHeight="1" x14ac:dyDescent="0.2">
      <c r="A29" s="674"/>
      <c r="B29" s="364" t="s">
        <v>32</v>
      </c>
      <c r="C29" s="402">
        <v>7142000</v>
      </c>
      <c r="D29" s="402">
        <v>6025071</v>
      </c>
      <c r="E29" s="380">
        <v>6025071</v>
      </c>
    </row>
    <row r="30" spans="1:6" s="11" customFormat="1" ht="15" customHeight="1" x14ac:dyDescent="0.2">
      <c r="A30" s="675" t="s">
        <v>5</v>
      </c>
      <c r="B30" s="608"/>
      <c r="C30" s="403">
        <f>SUM(C27:C29)</f>
        <v>7142000</v>
      </c>
      <c r="D30" s="403">
        <f>SUM(D27:D29)</f>
        <v>6025071</v>
      </c>
      <c r="E30" s="387">
        <f>SUM(E27:E29)</f>
        <v>6025071</v>
      </c>
    </row>
    <row r="31" spans="1:6" ht="15" customHeight="1" x14ac:dyDescent="0.2">
      <c r="A31" s="674" t="s">
        <v>249</v>
      </c>
      <c r="B31" s="291" t="s">
        <v>30</v>
      </c>
      <c r="C31" s="402">
        <v>11544000</v>
      </c>
      <c r="D31" s="402">
        <v>11526477</v>
      </c>
      <c r="E31" s="380">
        <v>10267847</v>
      </c>
    </row>
    <row r="32" spans="1:6" ht="15" customHeight="1" x14ac:dyDescent="0.2">
      <c r="A32" s="674"/>
      <c r="B32" s="369" t="s">
        <v>231</v>
      </c>
      <c r="C32" s="402">
        <v>2341000</v>
      </c>
      <c r="D32" s="402">
        <v>1884275</v>
      </c>
      <c r="E32" s="380">
        <v>1505279</v>
      </c>
    </row>
    <row r="33" spans="1:5" ht="15" customHeight="1" x14ac:dyDescent="0.2">
      <c r="A33" s="674"/>
      <c r="B33" s="364" t="s">
        <v>32</v>
      </c>
      <c r="C33" s="402">
        <v>4026000</v>
      </c>
      <c r="D33" s="402">
        <v>1284483</v>
      </c>
      <c r="E33" s="380">
        <v>713322</v>
      </c>
    </row>
    <row r="34" spans="1:5" s="13" customFormat="1" ht="15" customHeight="1" x14ac:dyDescent="0.2">
      <c r="A34" s="675" t="s">
        <v>5</v>
      </c>
      <c r="B34" s="608"/>
      <c r="C34" s="403">
        <f>SUM(C31:C33)</f>
        <v>17911000</v>
      </c>
      <c r="D34" s="403">
        <f>SUM(D31:D33)</f>
        <v>14695235</v>
      </c>
      <c r="E34" s="387">
        <f>SUM(E31:E33)</f>
        <v>12486448</v>
      </c>
    </row>
    <row r="35" spans="1:5" s="13" customFormat="1" ht="15" customHeight="1" x14ac:dyDescent="0.2">
      <c r="A35" s="674" t="s">
        <v>380</v>
      </c>
      <c r="B35" s="291" t="s">
        <v>30</v>
      </c>
      <c r="C35" s="403"/>
      <c r="D35" s="403"/>
      <c r="E35" s="387"/>
    </row>
    <row r="36" spans="1:5" s="13" customFormat="1" ht="15" customHeight="1" x14ac:dyDescent="0.2">
      <c r="A36" s="674"/>
      <c r="B36" s="369" t="s">
        <v>231</v>
      </c>
      <c r="C36" s="403"/>
      <c r="D36" s="403"/>
      <c r="E36" s="387"/>
    </row>
    <row r="37" spans="1:5" s="13" customFormat="1" ht="15" customHeight="1" x14ac:dyDescent="0.2">
      <c r="A37" s="674"/>
      <c r="B37" s="364" t="s">
        <v>32</v>
      </c>
      <c r="C37" s="403"/>
      <c r="D37" s="402">
        <v>1055167</v>
      </c>
      <c r="E37" s="380">
        <v>1055167</v>
      </c>
    </row>
    <row r="38" spans="1:5" s="13" customFormat="1" ht="15" customHeight="1" x14ac:dyDescent="0.2">
      <c r="A38" s="675" t="s">
        <v>5</v>
      </c>
      <c r="B38" s="608"/>
      <c r="C38" s="403"/>
      <c r="D38" s="403">
        <f>SUM(D37)</f>
        <v>1055167</v>
      </c>
      <c r="E38" s="387">
        <f>SUM(E37)</f>
        <v>1055167</v>
      </c>
    </row>
    <row r="39" spans="1:5" s="11" customFormat="1" ht="15" customHeight="1" x14ac:dyDescent="0.2">
      <c r="A39" s="674" t="s">
        <v>250</v>
      </c>
      <c r="B39" s="291" t="s">
        <v>30</v>
      </c>
      <c r="C39" s="402"/>
      <c r="D39" s="402"/>
      <c r="E39" s="380"/>
    </row>
    <row r="40" spans="1:5" s="11" customFormat="1" ht="15" customHeight="1" x14ac:dyDescent="0.2">
      <c r="A40" s="674"/>
      <c r="B40" s="369" t="s">
        <v>231</v>
      </c>
      <c r="C40" s="402"/>
      <c r="D40" s="402"/>
      <c r="E40" s="380"/>
    </row>
    <row r="41" spans="1:5" s="18" customFormat="1" ht="15" customHeight="1" x14ac:dyDescent="0.2">
      <c r="A41" s="674"/>
      <c r="B41" s="364" t="s">
        <v>32</v>
      </c>
      <c r="C41" s="402">
        <v>58000</v>
      </c>
      <c r="D41" s="402">
        <v>1194</v>
      </c>
      <c r="E41" s="380">
        <v>1194</v>
      </c>
    </row>
    <row r="42" spans="1:5" s="11" customFormat="1" ht="15" customHeight="1" thickBot="1" x14ac:dyDescent="0.25">
      <c r="A42" s="722" t="s">
        <v>5</v>
      </c>
      <c r="B42" s="723"/>
      <c r="C42" s="396">
        <f>SUM(C39:C41)</f>
        <v>58000</v>
      </c>
      <c r="D42" s="396">
        <f>SUM(D39:D41)</f>
        <v>1194</v>
      </c>
      <c r="E42" s="397">
        <f>SUM(E39:E41)</f>
        <v>1194</v>
      </c>
    </row>
    <row r="43" spans="1:5" x14ac:dyDescent="0.2">
      <c r="A43" s="18"/>
      <c r="B43" s="18"/>
      <c r="C43" s="13"/>
    </row>
    <row r="44" spans="1:5" ht="15" customHeight="1" x14ac:dyDescent="0.2">
      <c r="A44" s="630"/>
      <c r="B44" s="630"/>
      <c r="C44" s="13"/>
    </row>
    <row r="48" spans="1:5" ht="12" customHeight="1" x14ac:dyDescent="0.2"/>
    <row r="49" spans="1:3" hidden="1" x14ac:dyDescent="0.2">
      <c r="A49" s="14"/>
      <c r="B49" s="14"/>
      <c r="C49" s="14"/>
    </row>
    <row r="50" spans="1:3" x14ac:dyDescent="0.2">
      <c r="A50" s="14"/>
      <c r="B50" s="14"/>
      <c r="C50" s="14"/>
    </row>
    <row r="51" spans="1:3" x14ac:dyDescent="0.2">
      <c r="A51" s="631"/>
      <c r="B51" s="631"/>
      <c r="C51" s="15"/>
    </row>
    <row r="52" spans="1:3" x14ac:dyDescent="0.2">
      <c r="A52" s="631"/>
      <c r="B52" s="631"/>
      <c r="C52" s="15"/>
    </row>
    <row r="53" spans="1:3" x14ac:dyDescent="0.2">
      <c r="A53" s="629"/>
      <c r="B53" s="629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629"/>
      <c r="B59" s="629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s="3" customFormat="1" x14ac:dyDescent="0.2">
      <c r="A62" s="13"/>
      <c r="B62" s="13"/>
      <c r="C62" s="13"/>
    </row>
    <row r="63" spans="1:3" x14ac:dyDescent="0.2">
      <c r="A63" s="629"/>
      <c r="B63" s="629"/>
      <c r="C63" s="16"/>
    </row>
    <row r="64" spans="1:3" x14ac:dyDescent="0.2">
      <c r="A64" s="629"/>
      <c r="B64" s="629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  <row r="68" spans="1:3" s="3" customFormat="1" x14ac:dyDescent="0.2">
      <c r="A68" s="13"/>
      <c r="B68" s="13"/>
      <c r="C68" s="13"/>
    </row>
    <row r="69" spans="1:3" s="3" customFormat="1" x14ac:dyDescent="0.2">
      <c r="A69" s="629"/>
      <c r="B69" s="629"/>
      <c r="C69" s="16"/>
    </row>
    <row r="70" spans="1:3" x14ac:dyDescent="0.2">
      <c r="A70" s="629"/>
      <c r="B70" s="629"/>
      <c r="C70" s="16"/>
    </row>
    <row r="71" spans="1:3" x14ac:dyDescent="0.2">
      <c r="A71" s="13"/>
      <c r="B71" s="13"/>
      <c r="C71" s="13"/>
    </row>
    <row r="72" spans="1:3" x14ac:dyDescent="0.2">
      <c r="A72" s="13"/>
      <c r="B72" s="13"/>
      <c r="C72" s="13"/>
    </row>
    <row r="73" spans="1:3" x14ac:dyDescent="0.2">
      <c r="A73" s="13"/>
      <c r="B73" s="13"/>
      <c r="C73" s="13"/>
    </row>
  </sheetData>
  <mergeCells count="34">
    <mergeCell ref="A38:B38"/>
    <mergeCell ref="A69:B69"/>
    <mergeCell ref="A70:B70"/>
    <mergeCell ref="A22:B22"/>
    <mergeCell ref="A26:B26"/>
    <mergeCell ref="A44:B44"/>
    <mergeCell ref="A51:B52"/>
    <mergeCell ref="A53:B53"/>
    <mergeCell ref="A59:B59"/>
    <mergeCell ref="A63:B63"/>
    <mergeCell ref="A31:A33"/>
    <mergeCell ref="A34:B34"/>
    <mergeCell ref="A39:A41"/>
    <mergeCell ref="A42:B42"/>
    <mergeCell ref="A64:B64"/>
    <mergeCell ref="A30:B30"/>
    <mergeCell ref="A35:A37"/>
    <mergeCell ref="C8:C9"/>
    <mergeCell ref="A15:A17"/>
    <mergeCell ref="A18:B18"/>
    <mergeCell ref="A27:A29"/>
    <mergeCell ref="A10:A12"/>
    <mergeCell ref="A13:B13"/>
    <mergeCell ref="A19:A21"/>
    <mergeCell ref="A23:A25"/>
    <mergeCell ref="A8:A9"/>
    <mergeCell ref="B8:B9"/>
    <mergeCell ref="E8:E9"/>
    <mergeCell ref="A1:E1"/>
    <mergeCell ref="A2:E2"/>
    <mergeCell ref="A3:E3"/>
    <mergeCell ref="A4:E4"/>
    <mergeCell ref="A5:C5"/>
    <mergeCell ref="D8:D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1. sz melléklet</vt:lpstr>
      <vt:lpstr>2. sz melléklet</vt:lpstr>
      <vt:lpstr>3. sz melléklet</vt:lpstr>
      <vt:lpstr>4.1 sz melléklet</vt:lpstr>
      <vt:lpstr>4.2 sz melléklet</vt:lpstr>
      <vt:lpstr>4.3 sz. melléklet</vt:lpstr>
      <vt:lpstr>5. sz melléklet</vt:lpstr>
      <vt:lpstr>6. sz melléklet</vt:lpstr>
      <vt:lpstr>6.1 számú melléklet</vt:lpstr>
      <vt:lpstr>7. sz melléklet</vt:lpstr>
      <vt:lpstr>8. sz melléklet</vt:lpstr>
      <vt:lpstr>9. sz melléklet</vt:lpstr>
      <vt:lpstr>10. sz melléklet</vt:lpstr>
      <vt:lpstr>11.sz melléklet</vt:lpstr>
      <vt:lpstr>12. sz melléklet</vt:lpstr>
      <vt:lpstr>13. sz melléklet</vt:lpstr>
      <vt:lpstr>14. sz melléklet</vt:lpstr>
      <vt:lpstr>15.sz melléklet</vt:lpstr>
      <vt:lpstr>16.sz. melléklet</vt:lpstr>
      <vt:lpstr>17.sz. melléklet</vt:lpstr>
      <vt:lpstr>1.sz. tájékoztató tábla</vt:lpstr>
      <vt:lpstr>2.sz. tájékoztató tábla</vt:lpstr>
      <vt:lpstr>2.1.sz.tájékoztató tábla</vt:lpstr>
      <vt:lpstr>3.számú tájékoztató t.</vt:lpstr>
      <vt:lpstr>3.1.sz. tájékoztató tábla</vt:lpstr>
      <vt:lpstr>4.sz.tájékoztató tábla</vt:lpstr>
      <vt:lpstr>4.1.sz.tájékozató tábla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konyvelo</dc:creator>
  <cp:lastModifiedBy>Ottonari.Eszter</cp:lastModifiedBy>
  <cp:lastPrinted>2021-04-27T12:30:05Z</cp:lastPrinted>
  <dcterms:created xsi:type="dcterms:W3CDTF">2019-01-11T19:00:49Z</dcterms:created>
  <dcterms:modified xsi:type="dcterms:W3CDTF">2021-05-13T12:25:52Z</dcterms:modified>
</cp:coreProperties>
</file>