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2760" yWindow="32760" windowWidth="19440" windowHeight="8925" tabRatio="968" activeTab="1"/>
  </bookViews>
  <sheets>
    <sheet name="Z_1.1.sz.mell." sheetId="1" r:id="rId1"/>
    <sheet name="Z_1.2.sz.mell." sheetId="142" r:id="rId2"/>
    <sheet name="Z_1.3.sz.mell." sheetId="143" r:id="rId3"/>
    <sheet name="Z_1.4.sz.mell." sheetId="144" r:id="rId4"/>
    <sheet name="Z_2.1.sz.mell" sheetId="73" r:id="rId5"/>
    <sheet name="Z_2.2.sz.mell" sheetId="61" r:id="rId6"/>
    <sheet name="Z_3.sz.mell." sheetId="63" r:id="rId7"/>
    <sheet name="Z_4.sz.mell." sheetId="64" r:id="rId8"/>
    <sheet name="Z_5.sz.mell." sheetId="132" r:id="rId9"/>
    <sheet name="Z_6.1.sz.mell" sheetId="3" r:id="rId10"/>
    <sheet name="Z_6.1.1.sz.mell" sheetId="133" r:id="rId11"/>
    <sheet name="Z_6.1.3.sz.mell" sheetId="135" r:id="rId12"/>
    <sheet name="Z_6.2.sz.mell" sheetId="79" r:id="rId13"/>
    <sheet name="Z_6.3.sz.mell" sheetId="105" r:id="rId14"/>
    <sheet name="Z_6.3.1.sz.mell" sheetId="139" r:id="rId15"/>
    <sheet name="Z_6.3.2.sz.mell" sheetId="140" r:id="rId16"/>
    <sheet name="Z_7.sz.mell" sheetId="211" r:id="rId17"/>
    <sheet name="Z_8.sz.mell" sheetId="210" r:id="rId18"/>
    <sheet name="Z_1.tájékoztató_t." sheetId="197" r:id="rId19"/>
    <sheet name="Z_2.tájékoztató_t." sheetId="198" r:id="rId20"/>
    <sheet name="Z_3.tájékoztató_t." sheetId="199" r:id="rId21"/>
    <sheet name="Z_4.tájékoztató_t." sheetId="200" r:id="rId22"/>
    <sheet name="Z_5.tájékoztató_t." sheetId="201" r:id="rId23"/>
    <sheet name="Z_6.tájékoztató_t." sheetId="202" r:id="rId24"/>
    <sheet name="Z_7.1.tájékoztató_t." sheetId="203" r:id="rId25"/>
    <sheet name="Z_7.2.tájékoztató_t." sheetId="204" r:id="rId26"/>
    <sheet name="Z_7.3.tájékoztató_t." sheetId="205" r:id="rId27"/>
    <sheet name="Z_8.tájékoztató_t." sheetId="207" r:id="rId28"/>
    <sheet name="Z_9.tájékoztató_t." sheetId="208" r:id="rId29"/>
  </sheets>
  <definedNames>
    <definedName name="_ftn1" localSheetId="26">Z_7.3.tájékoztató_t.!$A$31</definedName>
    <definedName name="_ftnref1" localSheetId="26">Z_7.3.tájékoztató_t.!$A$22</definedName>
    <definedName name="_xlnm.Print_Titles" localSheetId="10">Z_6.1.1.sz.mell!$1:$6</definedName>
    <definedName name="_xlnm.Print_Titles" localSheetId="11">Z_6.1.3.sz.mell!$1:$6</definedName>
    <definedName name="_xlnm.Print_Titles" localSheetId="9">Z_6.1.sz.mell!$1:$6</definedName>
    <definedName name="_xlnm.Print_Titles" localSheetId="12">Z_6.2.sz.mell!$1:$6</definedName>
    <definedName name="_xlnm.Print_Titles" localSheetId="14">Z_6.3.1.sz.mell!$1:$6</definedName>
    <definedName name="_xlnm.Print_Titles" localSheetId="15">Z_6.3.2.sz.mell!$1:$6</definedName>
    <definedName name="_xlnm.Print_Titles" localSheetId="13">Z_6.3.sz.mell!$1:$6</definedName>
    <definedName name="_xlnm.Print_Titles" localSheetId="24">Z_7.1.tájékoztató_t.!$5:$9</definedName>
    <definedName name="_xlnm.Print_Area" localSheetId="0">Z_1.1.sz.mell.!$A$1:$E$166</definedName>
    <definedName name="_xlnm.Print_Area" localSheetId="1">Z_1.2.sz.mell.!$A$1:$E$166</definedName>
    <definedName name="_xlnm.Print_Area" localSheetId="2">Z_1.3.sz.mell.!$A$1:$E$166</definedName>
    <definedName name="_xlnm.Print_Area" localSheetId="3">Z_1.4.sz.mell.!$A$1:$E$166</definedName>
    <definedName name="_xlnm.Print_Area" localSheetId="18">Z_1.tájékoztató_t.!$A$1:$E$148</definedName>
  </definedNames>
  <calcPr calcId="145621"/>
</workbook>
</file>

<file path=xl/calcChain.xml><?xml version="1.0" encoding="utf-8"?>
<calcChain xmlns="http://schemas.openxmlformats.org/spreadsheetml/2006/main">
  <c r="G33" i="210" l="1"/>
  <c r="C57" i="203"/>
  <c r="G29" i="210"/>
  <c r="G35" i="210"/>
  <c r="G40" i="210"/>
  <c r="G37" i="210"/>
  <c r="G17" i="210"/>
  <c r="G11" i="210"/>
  <c r="D5" i="64"/>
  <c r="D110" i="197"/>
  <c r="E110" i="197"/>
  <c r="D48" i="197"/>
  <c r="E48" i="197"/>
  <c r="D37" i="197"/>
  <c r="E37" i="197"/>
  <c r="E15" i="3"/>
  <c r="D4" i="61"/>
  <c r="H4" i="61"/>
  <c r="D57" i="203"/>
  <c r="D38" i="203"/>
  <c r="C12" i="203"/>
  <c r="K102" i="132"/>
  <c r="J102" i="132"/>
  <c r="I102" i="132"/>
  <c r="H102" i="132"/>
  <c r="G102" i="132"/>
  <c r="F102" i="132"/>
  <c r="E102" i="132"/>
  <c r="D102" i="132"/>
  <c r="C102" i="132"/>
  <c r="B102" i="132"/>
  <c r="M101" i="132"/>
  <c r="L101" i="132"/>
  <c r="M100" i="132"/>
  <c r="L100" i="132"/>
  <c r="L99" i="132"/>
  <c r="M99" i="132"/>
  <c r="L98" i="132"/>
  <c r="M98" i="132"/>
  <c r="L97" i="132"/>
  <c r="M97" i="132"/>
  <c r="K94" i="132"/>
  <c r="J94" i="132"/>
  <c r="I94" i="132"/>
  <c r="H94" i="132"/>
  <c r="G94" i="132"/>
  <c r="F94" i="132"/>
  <c r="E94" i="132"/>
  <c r="D94" i="132"/>
  <c r="C94" i="132"/>
  <c r="M94" i="132"/>
  <c r="B94" i="132"/>
  <c r="M93" i="132"/>
  <c r="L93" i="132"/>
  <c r="M92" i="132"/>
  <c r="L92" i="132"/>
  <c r="M91" i="132"/>
  <c r="L91" i="132"/>
  <c r="M90" i="132"/>
  <c r="L90" i="132"/>
  <c r="M89" i="132"/>
  <c r="L89" i="132"/>
  <c r="M88" i="132"/>
  <c r="L88" i="132"/>
  <c r="M87" i="132"/>
  <c r="L87" i="132"/>
  <c r="M85" i="132"/>
  <c r="K85" i="132"/>
  <c r="J85" i="132"/>
  <c r="L81" i="132"/>
  <c r="K77" i="132"/>
  <c r="J77" i="132"/>
  <c r="I77" i="132"/>
  <c r="H77" i="132"/>
  <c r="G77" i="132"/>
  <c r="F77" i="132"/>
  <c r="E77" i="132"/>
  <c r="D77" i="132"/>
  <c r="C77" i="132"/>
  <c r="B77" i="132"/>
  <c r="M76" i="132"/>
  <c r="L76" i="132"/>
  <c r="L75" i="132"/>
  <c r="M75" i="132" s="1"/>
  <c r="L74" i="132"/>
  <c r="M74" i="132" s="1"/>
  <c r="L73" i="132"/>
  <c r="M73" i="132" s="1"/>
  <c r="L72" i="132"/>
  <c r="M72" i="132" s="1"/>
  <c r="K69" i="132"/>
  <c r="J69" i="132"/>
  <c r="I69" i="132"/>
  <c r="H69" i="132"/>
  <c r="G69" i="132"/>
  <c r="F69" i="132"/>
  <c r="E69" i="132"/>
  <c r="D69" i="132"/>
  <c r="C69" i="132"/>
  <c r="B69" i="132"/>
  <c r="M68" i="132"/>
  <c r="L68" i="132"/>
  <c r="M67" i="132"/>
  <c r="L67" i="132"/>
  <c r="M66" i="132"/>
  <c r="L66" i="132"/>
  <c r="M65" i="132"/>
  <c r="L65" i="132"/>
  <c r="L64" i="132"/>
  <c r="M64" i="132" s="1"/>
  <c r="M63" i="132"/>
  <c r="L63" i="132"/>
  <c r="M62" i="132"/>
  <c r="L62" i="132"/>
  <c r="M60" i="132"/>
  <c r="K60" i="132"/>
  <c r="J60" i="132"/>
  <c r="L56" i="132"/>
  <c r="K52" i="132"/>
  <c r="J52" i="132"/>
  <c r="I52" i="132"/>
  <c r="H52" i="132"/>
  <c r="G52" i="132"/>
  <c r="F52" i="132"/>
  <c r="E52" i="132"/>
  <c r="D52" i="132"/>
  <c r="C52" i="132"/>
  <c r="B52" i="132"/>
  <c r="M51" i="132"/>
  <c r="L51" i="132"/>
  <c r="M50" i="132"/>
  <c r="L50" i="132"/>
  <c r="L49" i="132"/>
  <c r="M49" i="132" s="1"/>
  <c r="L48" i="132"/>
  <c r="M48" i="132" s="1"/>
  <c r="M47" i="132"/>
  <c r="L47" i="132"/>
  <c r="K44" i="132"/>
  <c r="J44" i="132"/>
  <c r="I44" i="132"/>
  <c r="H44" i="132"/>
  <c r="G44" i="132"/>
  <c r="F44" i="132"/>
  <c r="E44" i="132"/>
  <c r="D44" i="132"/>
  <c r="C44" i="132"/>
  <c r="B44" i="132"/>
  <c r="M43" i="132"/>
  <c r="L43" i="132"/>
  <c r="M42" i="132"/>
  <c r="L42" i="132"/>
  <c r="M41" i="132"/>
  <c r="L41" i="132"/>
  <c r="M40" i="132"/>
  <c r="L40" i="132"/>
  <c r="L39" i="132"/>
  <c r="M39" i="132" s="1"/>
  <c r="M38" i="132"/>
  <c r="L38" i="132"/>
  <c r="L37" i="132"/>
  <c r="M35" i="132"/>
  <c r="K35" i="132"/>
  <c r="J35" i="132"/>
  <c r="L31" i="132"/>
  <c r="E15" i="64"/>
  <c r="E27" i="63"/>
  <c r="G26" i="63"/>
  <c r="G27" i="63"/>
  <c r="B27" i="63"/>
  <c r="D27" i="63"/>
  <c r="F27" i="63"/>
  <c r="K15" i="143"/>
  <c r="K16" i="143"/>
  <c r="K17" i="143"/>
  <c r="K18" i="143"/>
  <c r="K19" i="143"/>
  <c r="K20" i="143"/>
  <c r="K21" i="143"/>
  <c r="K22" i="143"/>
  <c r="K23" i="143"/>
  <c r="K24" i="143"/>
  <c r="K25" i="143"/>
  <c r="K26" i="143"/>
  <c r="K27" i="143"/>
  <c r="K28" i="143"/>
  <c r="K29" i="143"/>
  <c r="K30" i="143"/>
  <c r="K31" i="143"/>
  <c r="K32" i="143"/>
  <c r="K33" i="143"/>
  <c r="K34" i="143"/>
  <c r="K35" i="143"/>
  <c r="K36" i="143"/>
  <c r="K37" i="143"/>
  <c r="K38" i="143"/>
  <c r="K39" i="143"/>
  <c r="K40" i="143"/>
  <c r="K41" i="143"/>
  <c r="K42" i="143"/>
  <c r="K43" i="143"/>
  <c r="K44" i="143"/>
  <c r="K45" i="143"/>
  <c r="K46" i="143"/>
  <c r="K47" i="143"/>
  <c r="K48" i="143"/>
  <c r="K49" i="143"/>
  <c r="K50" i="143"/>
  <c r="K51" i="143"/>
  <c r="K52" i="143"/>
  <c r="K53" i="143"/>
  <c r="K54" i="143"/>
  <c r="K55" i="143"/>
  <c r="K56" i="143"/>
  <c r="K57" i="143"/>
  <c r="K58" i="143"/>
  <c r="K59" i="143"/>
  <c r="K60" i="143"/>
  <c r="K61" i="143"/>
  <c r="K62" i="143"/>
  <c r="K63" i="143"/>
  <c r="K64" i="143"/>
  <c r="K65" i="143"/>
  <c r="K66" i="143"/>
  <c r="K67" i="143"/>
  <c r="K68" i="143"/>
  <c r="K69" i="143"/>
  <c r="K70" i="143"/>
  <c r="K71" i="143"/>
  <c r="K72" i="143"/>
  <c r="K73" i="143"/>
  <c r="K74" i="143"/>
  <c r="K75" i="143"/>
  <c r="K76" i="143"/>
  <c r="K77" i="143"/>
  <c r="K78" i="143"/>
  <c r="K79" i="143"/>
  <c r="K80" i="143"/>
  <c r="K81" i="143"/>
  <c r="K82" i="143"/>
  <c r="K83" i="143"/>
  <c r="K84" i="143"/>
  <c r="K85" i="143"/>
  <c r="K86" i="143"/>
  <c r="K87" i="143"/>
  <c r="K88" i="143"/>
  <c r="K89" i="143"/>
  <c r="K90" i="143"/>
  <c r="K91" i="143"/>
  <c r="K93" i="143"/>
  <c r="K94" i="143"/>
  <c r="K95" i="143"/>
  <c r="K96" i="143"/>
  <c r="K97" i="143"/>
  <c r="K98" i="143"/>
  <c r="K99" i="143"/>
  <c r="K100" i="143"/>
  <c r="K101" i="143"/>
  <c r="K102" i="143"/>
  <c r="K103" i="143"/>
  <c r="K104" i="143"/>
  <c r="K105" i="143"/>
  <c r="K106" i="143"/>
  <c r="K107" i="143"/>
  <c r="K108" i="143"/>
  <c r="K109" i="143"/>
  <c r="K110" i="143"/>
  <c r="K111" i="143"/>
  <c r="K112" i="143"/>
  <c r="K113" i="143"/>
  <c r="K114" i="143"/>
  <c r="K115" i="143"/>
  <c r="K116" i="143"/>
  <c r="K117" i="143"/>
  <c r="K118" i="143"/>
  <c r="K119" i="143"/>
  <c r="K120" i="143"/>
  <c r="K121" i="143"/>
  <c r="K122" i="143"/>
  <c r="K123" i="143"/>
  <c r="K124" i="143"/>
  <c r="K125" i="143"/>
  <c r="K126" i="143"/>
  <c r="K127" i="143"/>
  <c r="K128" i="143"/>
  <c r="K129" i="143"/>
  <c r="K130" i="143"/>
  <c r="K131" i="143"/>
  <c r="K132" i="143"/>
  <c r="K133" i="143"/>
  <c r="K134" i="143"/>
  <c r="K135" i="143"/>
  <c r="K136" i="143"/>
  <c r="K137" i="143"/>
  <c r="K138" i="143"/>
  <c r="K139" i="143"/>
  <c r="K140" i="143"/>
  <c r="K141" i="143"/>
  <c r="K142" i="143"/>
  <c r="K143" i="143"/>
  <c r="K144" i="143"/>
  <c r="K145" i="143"/>
  <c r="K146" i="143"/>
  <c r="K147" i="143"/>
  <c r="K148" i="143"/>
  <c r="K149" i="143"/>
  <c r="K150" i="143"/>
  <c r="K151" i="143"/>
  <c r="K152" i="143"/>
  <c r="K153" i="143"/>
  <c r="K154" i="143"/>
  <c r="K155" i="143"/>
  <c r="K156" i="143"/>
  <c r="K157" i="143"/>
  <c r="K158" i="143"/>
  <c r="K159" i="143"/>
  <c r="K160" i="143"/>
  <c r="K14" i="143"/>
  <c r="K92" i="143"/>
  <c r="K161" i="143"/>
  <c r="J13" i="142"/>
  <c r="J14" i="142"/>
  <c r="J15" i="142"/>
  <c r="J16" i="142"/>
  <c r="J17" i="142"/>
  <c r="J18" i="142"/>
  <c r="J19" i="142"/>
  <c r="J20" i="142"/>
  <c r="J21" i="142"/>
  <c r="J22" i="142"/>
  <c r="J23" i="142"/>
  <c r="J24" i="142"/>
  <c r="J25" i="142"/>
  <c r="J26" i="142"/>
  <c r="J27" i="142"/>
  <c r="J28" i="142"/>
  <c r="J29" i="142"/>
  <c r="J30" i="142"/>
  <c r="J31" i="142"/>
  <c r="J32" i="142"/>
  <c r="J33" i="142"/>
  <c r="J34" i="142"/>
  <c r="J35" i="142"/>
  <c r="J36" i="142"/>
  <c r="J37" i="142"/>
  <c r="J38" i="142"/>
  <c r="J39" i="142"/>
  <c r="J40" i="142"/>
  <c r="J41" i="142"/>
  <c r="J42" i="142"/>
  <c r="J43" i="142"/>
  <c r="J44" i="142"/>
  <c r="J45" i="142"/>
  <c r="J46" i="142"/>
  <c r="J47" i="142"/>
  <c r="J48" i="142"/>
  <c r="J49" i="142"/>
  <c r="J50" i="142"/>
  <c r="J51" i="142"/>
  <c r="J52" i="142"/>
  <c r="J53" i="142"/>
  <c r="J54" i="142"/>
  <c r="J55" i="142"/>
  <c r="J56" i="142"/>
  <c r="J57" i="142"/>
  <c r="J58" i="142"/>
  <c r="J59" i="142"/>
  <c r="J60" i="142"/>
  <c r="J61" i="142"/>
  <c r="J62" i="142"/>
  <c r="J63" i="142"/>
  <c r="J64" i="142"/>
  <c r="J65" i="142"/>
  <c r="J66" i="142"/>
  <c r="J67" i="142"/>
  <c r="J68" i="142"/>
  <c r="J69" i="142"/>
  <c r="J70" i="142"/>
  <c r="J71" i="142"/>
  <c r="J72" i="142"/>
  <c r="J73" i="142"/>
  <c r="J74" i="142"/>
  <c r="J75" i="142"/>
  <c r="J76" i="142"/>
  <c r="J77" i="142"/>
  <c r="J78" i="142"/>
  <c r="J79" i="142"/>
  <c r="J80" i="142"/>
  <c r="J81" i="142"/>
  <c r="J82" i="142"/>
  <c r="J83" i="142"/>
  <c r="J84" i="142"/>
  <c r="J85" i="142"/>
  <c r="J86" i="142"/>
  <c r="J87" i="142"/>
  <c r="J88" i="142"/>
  <c r="J89" i="142"/>
  <c r="J90" i="142"/>
  <c r="J91" i="142"/>
  <c r="J92" i="142"/>
  <c r="J94" i="142"/>
  <c r="J95" i="142"/>
  <c r="J96" i="142"/>
  <c r="J97" i="142"/>
  <c r="J98" i="142"/>
  <c r="J99" i="142"/>
  <c r="J100" i="142"/>
  <c r="J101" i="142"/>
  <c r="J102" i="142"/>
  <c r="J103" i="142"/>
  <c r="J104" i="142"/>
  <c r="J105" i="142"/>
  <c r="J106" i="142"/>
  <c r="J107" i="142"/>
  <c r="J108" i="142"/>
  <c r="J109" i="142"/>
  <c r="J110" i="142"/>
  <c r="J111" i="142"/>
  <c r="J112" i="142"/>
  <c r="J113" i="142"/>
  <c r="J114" i="142"/>
  <c r="J115" i="142"/>
  <c r="J116" i="142"/>
  <c r="J117" i="142"/>
  <c r="J118" i="142"/>
  <c r="J119" i="142"/>
  <c r="J120" i="142"/>
  <c r="J121" i="142"/>
  <c r="J122" i="142"/>
  <c r="J123" i="142"/>
  <c r="J124" i="142"/>
  <c r="J125" i="142"/>
  <c r="J126" i="142"/>
  <c r="J127" i="142"/>
  <c r="J128" i="142"/>
  <c r="J129" i="142"/>
  <c r="J130" i="142"/>
  <c r="J131" i="142"/>
  <c r="J132" i="142"/>
  <c r="J133" i="142"/>
  <c r="J134" i="142"/>
  <c r="J135" i="142"/>
  <c r="J136" i="142"/>
  <c r="J137" i="142"/>
  <c r="J138" i="142"/>
  <c r="J139" i="142"/>
  <c r="J140" i="142"/>
  <c r="J141" i="142"/>
  <c r="J142" i="142"/>
  <c r="J143" i="142"/>
  <c r="J144" i="142"/>
  <c r="J145" i="142"/>
  <c r="J146" i="142"/>
  <c r="J147" i="142"/>
  <c r="J148" i="142"/>
  <c r="J149" i="142"/>
  <c r="J150" i="142"/>
  <c r="J151" i="142"/>
  <c r="J152" i="142"/>
  <c r="J153" i="142"/>
  <c r="J154" i="142"/>
  <c r="J155" i="142"/>
  <c r="J156" i="142"/>
  <c r="J157" i="142"/>
  <c r="J158" i="142"/>
  <c r="J159" i="142"/>
  <c r="J160" i="142"/>
  <c r="J12" i="142"/>
  <c r="J93" i="142"/>
  <c r="C93" i="3"/>
  <c r="D93" i="3"/>
  <c r="E93" i="3"/>
  <c r="E18" i="73"/>
  <c r="D18" i="73"/>
  <c r="C18" i="73"/>
  <c r="E25" i="73"/>
  <c r="D25" i="73"/>
  <c r="D29" i="73" s="1"/>
  <c r="C25" i="73"/>
  <c r="C3" i="210"/>
  <c r="G40" i="211"/>
  <c r="F40" i="211"/>
  <c r="D40" i="211"/>
  <c r="C40" i="211"/>
  <c r="E39" i="211"/>
  <c r="E38" i="211"/>
  <c r="E37" i="211"/>
  <c r="E36" i="211"/>
  <c r="E35" i="211"/>
  <c r="E33" i="211"/>
  <c r="E32" i="211"/>
  <c r="E31" i="211"/>
  <c r="E30" i="211"/>
  <c r="E29" i="211"/>
  <c r="E28" i="211"/>
  <c r="E27" i="211"/>
  <c r="E26" i="211"/>
  <c r="E25" i="211"/>
  <c r="E24" i="211"/>
  <c r="E23" i="211"/>
  <c r="E22" i="211"/>
  <c r="E21" i="211"/>
  <c r="E20" i="211"/>
  <c r="E19" i="211"/>
  <c r="E18" i="211"/>
  <c r="E17" i="211"/>
  <c r="E16" i="211"/>
  <c r="E15" i="211"/>
  <c r="E14" i="211"/>
  <c r="E13" i="211"/>
  <c r="E12" i="211"/>
  <c r="E11" i="211"/>
  <c r="E10" i="211"/>
  <c r="E9" i="211"/>
  <c r="E40" i="211"/>
  <c r="E42" i="210"/>
  <c r="D42" i="210"/>
  <c r="C42" i="210"/>
  <c r="F3" i="207"/>
  <c r="J1" i="73"/>
  <c r="A2" i="197"/>
  <c r="C13" i="208"/>
  <c r="E23" i="207"/>
  <c r="D23" i="207"/>
  <c r="D22" i="205"/>
  <c r="D18" i="205"/>
  <c r="D13" i="205"/>
  <c r="C20" i="204"/>
  <c r="C23" i="204" s="1"/>
  <c r="C16" i="204"/>
  <c r="E69" i="203"/>
  <c r="E66" i="203"/>
  <c r="D66" i="203"/>
  <c r="C66" i="203"/>
  <c r="E62" i="203"/>
  <c r="D62" i="203"/>
  <c r="C62" i="203"/>
  <c r="E57" i="203"/>
  <c r="E48" i="203"/>
  <c r="D48" i="203"/>
  <c r="C48" i="203"/>
  <c r="E43" i="203"/>
  <c r="D43" i="203"/>
  <c r="C43" i="203"/>
  <c r="E38" i="203"/>
  <c r="E37" i="203" s="1"/>
  <c r="C38" i="203"/>
  <c r="C37" i="203" s="1"/>
  <c r="E32" i="203"/>
  <c r="D32" i="203"/>
  <c r="C32" i="203"/>
  <c r="E27" i="203"/>
  <c r="D27" i="203"/>
  <c r="C27" i="203"/>
  <c r="E22" i="203"/>
  <c r="D22" i="203"/>
  <c r="C22" i="203"/>
  <c r="E17" i="203"/>
  <c r="D17" i="203"/>
  <c r="C17" i="203"/>
  <c r="E12" i="203"/>
  <c r="E11" i="203" s="1"/>
  <c r="E54" i="203" s="1"/>
  <c r="E71" i="203" s="1"/>
  <c r="D12" i="203"/>
  <c r="E41" i="202"/>
  <c r="D41" i="202"/>
  <c r="D33" i="201"/>
  <c r="C33" i="201"/>
  <c r="G18" i="200"/>
  <c r="F18" i="200"/>
  <c r="E18" i="200"/>
  <c r="D18" i="200"/>
  <c r="D19" i="200" s="1"/>
  <c r="C18" i="200"/>
  <c r="H17" i="200"/>
  <c r="H16" i="200"/>
  <c r="G14" i="200"/>
  <c r="G19" i="200"/>
  <c r="F14" i="200"/>
  <c r="F19" i="200" s="1"/>
  <c r="E14" i="200"/>
  <c r="E19" i="200" s="1"/>
  <c r="D14" i="200"/>
  <c r="C14" i="200"/>
  <c r="C19" i="200"/>
  <c r="H13" i="200"/>
  <c r="I13" i="200"/>
  <c r="H12" i="200"/>
  <c r="I12" i="200"/>
  <c r="H11" i="200"/>
  <c r="I11" i="200"/>
  <c r="H10" i="200"/>
  <c r="I10" i="200"/>
  <c r="H9" i="200"/>
  <c r="I9" i="200"/>
  <c r="H8" i="200"/>
  <c r="I8" i="200"/>
  <c r="H7" i="200"/>
  <c r="H14" i="199"/>
  <c r="G14" i="199"/>
  <c r="F14" i="199"/>
  <c r="E14" i="199"/>
  <c r="E21" i="199"/>
  <c r="H7" i="199"/>
  <c r="H21" i="199"/>
  <c r="G7" i="199"/>
  <c r="G21" i="199"/>
  <c r="F7" i="199"/>
  <c r="F21" i="199"/>
  <c r="E7" i="199"/>
  <c r="J18" i="198"/>
  <c r="J17" i="198"/>
  <c r="I16" i="198"/>
  <c r="H16" i="198"/>
  <c r="G16" i="198"/>
  <c r="F16" i="198"/>
  <c r="E16" i="198"/>
  <c r="D16" i="198"/>
  <c r="J15" i="198"/>
  <c r="I14" i="198"/>
  <c r="H14" i="198"/>
  <c r="G14" i="198"/>
  <c r="J14" i="198" s="1"/>
  <c r="F14" i="198"/>
  <c r="E14" i="198"/>
  <c r="D14" i="198"/>
  <c r="J13" i="198"/>
  <c r="I12" i="198"/>
  <c r="H12" i="198"/>
  <c r="G12" i="198"/>
  <c r="F12" i="198"/>
  <c r="E12" i="198"/>
  <c r="D12" i="198"/>
  <c r="J11" i="198"/>
  <c r="J10" i="198"/>
  <c r="I9" i="198"/>
  <c r="H9" i="198"/>
  <c r="G9" i="198"/>
  <c r="F9" i="198"/>
  <c r="E9" i="198"/>
  <c r="D9" i="198"/>
  <c r="J8" i="198"/>
  <c r="J7" i="198"/>
  <c r="I6" i="198"/>
  <c r="H6" i="198"/>
  <c r="H19" i="198" s="1"/>
  <c r="G6" i="198"/>
  <c r="F6" i="198"/>
  <c r="J6" i="198" s="1"/>
  <c r="E6" i="198"/>
  <c r="D6" i="198"/>
  <c r="D19" i="198" s="1"/>
  <c r="E142" i="197"/>
  <c r="D142" i="197"/>
  <c r="C142" i="197"/>
  <c r="E137" i="197"/>
  <c r="D137" i="197"/>
  <c r="C137" i="197"/>
  <c r="E132" i="197"/>
  <c r="D132" i="197"/>
  <c r="D147" i="197" s="1"/>
  <c r="D148" i="197" s="1"/>
  <c r="C132" i="197"/>
  <c r="E128" i="197"/>
  <c r="E147" i="197" s="1"/>
  <c r="D128" i="197"/>
  <c r="C128" i="197"/>
  <c r="C147" i="197" s="1"/>
  <c r="E124" i="197"/>
  <c r="D124" i="197"/>
  <c r="C124" i="197"/>
  <c r="C110" i="197"/>
  <c r="E94" i="197"/>
  <c r="E127" i="197" s="1"/>
  <c r="D94" i="197"/>
  <c r="D127" i="197" s="1"/>
  <c r="C94" i="197"/>
  <c r="E81" i="197"/>
  <c r="D81" i="197"/>
  <c r="C81" i="197"/>
  <c r="E77" i="197"/>
  <c r="D77" i="197"/>
  <c r="C77" i="197"/>
  <c r="E74" i="197"/>
  <c r="D74" i="197"/>
  <c r="C74" i="197"/>
  <c r="E69" i="197"/>
  <c r="D69" i="197"/>
  <c r="C69" i="197"/>
  <c r="C87" i="197" s="1"/>
  <c r="E65" i="197"/>
  <c r="D65" i="197"/>
  <c r="D87" i="197" s="1"/>
  <c r="C65" i="197"/>
  <c r="E59" i="197"/>
  <c r="D59" i="197"/>
  <c r="C59" i="197"/>
  <c r="E54" i="197"/>
  <c r="D54" i="197"/>
  <c r="D64" i="197" s="1"/>
  <c r="C54" i="197"/>
  <c r="C48" i="197"/>
  <c r="C37" i="197"/>
  <c r="E30" i="197"/>
  <c r="E64" i="197" s="1"/>
  <c r="D30" i="197"/>
  <c r="C30" i="197"/>
  <c r="E23" i="197"/>
  <c r="D23" i="197"/>
  <c r="C23" i="197"/>
  <c r="E16" i="197"/>
  <c r="D16" i="197"/>
  <c r="C16" i="197"/>
  <c r="E9" i="197"/>
  <c r="D9" i="197"/>
  <c r="C9" i="197"/>
  <c r="C64" i="197" s="1"/>
  <c r="C88" i="197" s="1"/>
  <c r="D91" i="197"/>
  <c r="C91" i="197"/>
  <c r="E5" i="133"/>
  <c r="E5" i="135"/>
  <c r="E5" i="79"/>
  <c r="E5" i="105" s="1"/>
  <c r="E5" i="139" s="1"/>
  <c r="E9" i="142"/>
  <c r="E98" i="142" s="1"/>
  <c r="B2" i="105"/>
  <c r="B2" i="139" s="1"/>
  <c r="B2" i="140" s="1"/>
  <c r="B2" i="135"/>
  <c r="B2" i="133"/>
  <c r="B2" i="3"/>
  <c r="E7" i="142"/>
  <c r="E7" i="143"/>
  <c r="E96" i="143" s="1"/>
  <c r="E164" i="143"/>
  <c r="E152" i="144"/>
  <c r="D152" i="144"/>
  <c r="C152" i="144"/>
  <c r="E147" i="144"/>
  <c r="D147" i="144"/>
  <c r="C147" i="144"/>
  <c r="E140" i="144"/>
  <c r="D140" i="144"/>
  <c r="D160" i="144" s="1"/>
  <c r="D161" i="144" s="1"/>
  <c r="C140" i="144"/>
  <c r="E136" i="144"/>
  <c r="E160" i="144" s="1"/>
  <c r="E166" i="144" s="1"/>
  <c r="D136" i="144"/>
  <c r="C136" i="144"/>
  <c r="E121" i="144"/>
  <c r="E135" i="144"/>
  <c r="D121" i="144"/>
  <c r="C121" i="144"/>
  <c r="C135" i="144" s="1"/>
  <c r="E100" i="144"/>
  <c r="D100" i="144"/>
  <c r="D135" i="144" s="1"/>
  <c r="D165" i="144" s="1"/>
  <c r="C100" i="144"/>
  <c r="E85" i="144"/>
  <c r="D85" i="144"/>
  <c r="C85" i="144"/>
  <c r="E81" i="144"/>
  <c r="D81" i="144"/>
  <c r="C81" i="144"/>
  <c r="E78" i="144"/>
  <c r="D78" i="144"/>
  <c r="C78" i="144"/>
  <c r="E73" i="144"/>
  <c r="D73" i="144"/>
  <c r="C73" i="144"/>
  <c r="E69" i="144"/>
  <c r="E92" i="144"/>
  <c r="D69" i="144"/>
  <c r="C69" i="144"/>
  <c r="E63" i="144"/>
  <c r="D63" i="144"/>
  <c r="C63" i="144"/>
  <c r="E58" i="144"/>
  <c r="D58" i="144"/>
  <c r="C58" i="144"/>
  <c r="E52" i="144"/>
  <c r="C52" i="144"/>
  <c r="E40" i="144"/>
  <c r="D40" i="144"/>
  <c r="C40" i="144"/>
  <c r="E32" i="144"/>
  <c r="D32" i="144"/>
  <c r="C32" i="144"/>
  <c r="E25" i="144"/>
  <c r="D25" i="144"/>
  <c r="C25" i="144"/>
  <c r="E18" i="144"/>
  <c r="D18" i="144"/>
  <c r="C18" i="144"/>
  <c r="E11" i="144"/>
  <c r="D11" i="144"/>
  <c r="C11" i="144"/>
  <c r="E152" i="143"/>
  <c r="D152" i="143"/>
  <c r="C152" i="143"/>
  <c r="E147" i="143"/>
  <c r="D147" i="143"/>
  <c r="C147" i="143"/>
  <c r="E140" i="143"/>
  <c r="D140" i="143"/>
  <c r="C140" i="143"/>
  <c r="E136" i="143"/>
  <c r="D136" i="143"/>
  <c r="C136" i="143"/>
  <c r="E121" i="143"/>
  <c r="D121" i="143"/>
  <c r="C121" i="143"/>
  <c r="E100" i="143"/>
  <c r="D100" i="143"/>
  <c r="C100" i="143"/>
  <c r="E85" i="143"/>
  <c r="D85" i="143"/>
  <c r="C85" i="143"/>
  <c r="C92" i="143"/>
  <c r="C166" i="143" s="1"/>
  <c r="E81" i="143"/>
  <c r="D81" i="143"/>
  <c r="C81" i="143"/>
  <c r="E78" i="143"/>
  <c r="D78" i="143"/>
  <c r="C78" i="143"/>
  <c r="E73" i="143"/>
  <c r="D73" i="143"/>
  <c r="C73" i="143"/>
  <c r="E69" i="143"/>
  <c r="D69" i="143"/>
  <c r="D92" i="143" s="1"/>
  <c r="C69" i="143"/>
  <c r="E63" i="143"/>
  <c r="D63" i="143"/>
  <c r="C63" i="143"/>
  <c r="E58" i="143"/>
  <c r="D58" i="143"/>
  <c r="C58" i="143"/>
  <c r="E52" i="143"/>
  <c r="D52" i="143"/>
  <c r="C52" i="143"/>
  <c r="E40" i="143"/>
  <c r="D40" i="143"/>
  <c r="C40" i="143"/>
  <c r="E32" i="143"/>
  <c r="D32" i="143"/>
  <c r="C32" i="143"/>
  <c r="E25" i="143"/>
  <c r="D25" i="143"/>
  <c r="C25" i="143"/>
  <c r="E18" i="143"/>
  <c r="D18" i="143"/>
  <c r="C18" i="143"/>
  <c r="E11" i="143"/>
  <c r="D11" i="143"/>
  <c r="C11" i="143"/>
  <c r="A2" i="143"/>
  <c r="E152" i="142"/>
  <c r="D152" i="142"/>
  <c r="C152" i="142"/>
  <c r="E147" i="142"/>
  <c r="D147" i="142"/>
  <c r="C147" i="142"/>
  <c r="E140" i="142"/>
  <c r="D140" i="142"/>
  <c r="C140" i="142"/>
  <c r="E136" i="142"/>
  <c r="D136" i="142"/>
  <c r="D160" i="142" s="1"/>
  <c r="C136" i="142"/>
  <c r="C160" i="142"/>
  <c r="E121" i="142"/>
  <c r="D121" i="142"/>
  <c r="C121" i="142"/>
  <c r="E100" i="142"/>
  <c r="E135" i="142" s="1"/>
  <c r="D100" i="142"/>
  <c r="D135" i="142" s="1"/>
  <c r="C100" i="142"/>
  <c r="E85" i="142"/>
  <c r="D85" i="142"/>
  <c r="C85" i="142"/>
  <c r="E81" i="142"/>
  <c r="D81" i="142"/>
  <c r="C81" i="142"/>
  <c r="E78" i="142"/>
  <c r="E92" i="142"/>
  <c r="D78" i="142"/>
  <c r="C78" i="142"/>
  <c r="E73" i="142"/>
  <c r="D73" i="142"/>
  <c r="C73" i="142"/>
  <c r="C92" i="142" s="1"/>
  <c r="E69" i="142"/>
  <c r="D69" i="142"/>
  <c r="D92" i="142" s="1"/>
  <c r="D166" i="142" s="1"/>
  <c r="C69" i="142"/>
  <c r="E63" i="142"/>
  <c r="D63" i="142"/>
  <c r="C63" i="142"/>
  <c r="E58" i="142"/>
  <c r="D58" i="142"/>
  <c r="C58" i="142"/>
  <c r="E52" i="142"/>
  <c r="D52" i="142"/>
  <c r="C52" i="142"/>
  <c r="E40" i="142"/>
  <c r="D40" i="142"/>
  <c r="C40" i="142"/>
  <c r="E32" i="142"/>
  <c r="D32" i="142"/>
  <c r="C32" i="142"/>
  <c r="E25" i="142"/>
  <c r="D25" i="142"/>
  <c r="C25" i="142"/>
  <c r="E18" i="142"/>
  <c r="D18" i="142"/>
  <c r="C18" i="142"/>
  <c r="E11" i="142"/>
  <c r="D11" i="142"/>
  <c r="C11" i="142"/>
  <c r="A2" i="142"/>
  <c r="C24" i="61"/>
  <c r="E96" i="1"/>
  <c r="E164" i="1"/>
  <c r="E30" i="135"/>
  <c r="E29" i="135"/>
  <c r="E65" i="135" s="1"/>
  <c r="D30" i="135"/>
  <c r="D29" i="135"/>
  <c r="C30" i="135"/>
  <c r="C29" i="135"/>
  <c r="C65" i="135" s="1"/>
  <c r="C90" i="135" s="1"/>
  <c r="E29" i="133"/>
  <c r="D29" i="133"/>
  <c r="C29" i="133"/>
  <c r="E29" i="3"/>
  <c r="D29" i="3"/>
  <c r="C29" i="3"/>
  <c r="J9" i="132"/>
  <c r="E51" i="140"/>
  <c r="D51" i="140"/>
  <c r="C51" i="140"/>
  <c r="E45" i="140"/>
  <c r="D45" i="140"/>
  <c r="C45" i="140"/>
  <c r="E37" i="140"/>
  <c r="D37" i="140"/>
  <c r="C37" i="140"/>
  <c r="E30" i="140"/>
  <c r="D30" i="140"/>
  <c r="C30" i="140"/>
  <c r="E26" i="140"/>
  <c r="D26" i="140"/>
  <c r="C26" i="140"/>
  <c r="E20" i="140"/>
  <c r="D20" i="140"/>
  <c r="C20" i="140"/>
  <c r="E8" i="140"/>
  <c r="D8" i="140"/>
  <c r="C8" i="140"/>
  <c r="C36" i="140" s="1"/>
  <c r="C41" i="140" s="1"/>
  <c r="E51" i="139"/>
  <c r="D51" i="139"/>
  <c r="C51" i="139"/>
  <c r="E45" i="139"/>
  <c r="E57" i="139"/>
  <c r="D45" i="139"/>
  <c r="D57" i="139"/>
  <c r="C45" i="139"/>
  <c r="C57" i="139"/>
  <c r="E37" i="139"/>
  <c r="D37" i="139"/>
  <c r="C37" i="139"/>
  <c r="E30" i="139"/>
  <c r="D30" i="139"/>
  <c r="C30" i="139"/>
  <c r="E26" i="139"/>
  <c r="D26" i="139"/>
  <c r="C26" i="139"/>
  <c r="E20" i="139"/>
  <c r="E36" i="139" s="1"/>
  <c r="E41" i="139" s="1"/>
  <c r="D20" i="139"/>
  <c r="C20" i="139"/>
  <c r="C36" i="139" s="1"/>
  <c r="C41" i="139" s="1"/>
  <c r="C58" i="139" s="1"/>
  <c r="E8" i="139"/>
  <c r="D8" i="139"/>
  <c r="D36" i="139" s="1"/>
  <c r="D41" i="139" s="1"/>
  <c r="C8" i="139"/>
  <c r="D45" i="105"/>
  <c r="E45" i="105"/>
  <c r="D51" i="105"/>
  <c r="E51" i="105"/>
  <c r="D8" i="105"/>
  <c r="E8" i="105"/>
  <c r="D20" i="105"/>
  <c r="E20" i="105"/>
  <c r="D26" i="105"/>
  <c r="E26" i="105"/>
  <c r="E36" i="105" s="1"/>
  <c r="E41" i="105" s="1"/>
  <c r="D30" i="105"/>
  <c r="E30" i="105"/>
  <c r="D37" i="105"/>
  <c r="E37" i="105"/>
  <c r="D46" i="79"/>
  <c r="E46" i="79"/>
  <c r="D52" i="79"/>
  <c r="E52" i="79"/>
  <c r="E58" i="79"/>
  <c r="D8" i="79"/>
  <c r="E8" i="79"/>
  <c r="D20" i="79"/>
  <c r="E20" i="79"/>
  <c r="D26" i="79"/>
  <c r="E26" i="79"/>
  <c r="D31" i="79"/>
  <c r="E31" i="79"/>
  <c r="D38" i="79"/>
  <c r="E38" i="79"/>
  <c r="E146" i="135"/>
  <c r="D146" i="135"/>
  <c r="C146" i="135"/>
  <c r="E140" i="135"/>
  <c r="D140" i="135"/>
  <c r="C140" i="135"/>
  <c r="E133" i="135"/>
  <c r="D133" i="135"/>
  <c r="D154" i="135" s="1"/>
  <c r="C133" i="135"/>
  <c r="E129" i="135"/>
  <c r="E154" i="135" s="1"/>
  <c r="D129" i="135"/>
  <c r="C129" i="135"/>
  <c r="E114" i="135"/>
  <c r="D114" i="135"/>
  <c r="C114" i="135"/>
  <c r="E93" i="135"/>
  <c r="E128" i="135"/>
  <c r="E155" i="135" s="1"/>
  <c r="D93" i="135"/>
  <c r="D128" i="135"/>
  <c r="D155" i="135" s="1"/>
  <c r="C93" i="135"/>
  <c r="C128" i="135"/>
  <c r="E82" i="135"/>
  <c r="D82" i="135"/>
  <c r="C82" i="135"/>
  <c r="E78" i="135"/>
  <c r="D78" i="135"/>
  <c r="C78" i="135"/>
  <c r="E75" i="135"/>
  <c r="D75" i="135"/>
  <c r="C75" i="135"/>
  <c r="E70" i="135"/>
  <c r="D70" i="135"/>
  <c r="C70" i="135"/>
  <c r="E66" i="135"/>
  <c r="D66" i="135"/>
  <c r="D89" i="135" s="1"/>
  <c r="C66" i="135"/>
  <c r="C89" i="135"/>
  <c r="E60" i="135"/>
  <c r="D60" i="135"/>
  <c r="C60" i="135"/>
  <c r="E55" i="135"/>
  <c r="D55" i="135"/>
  <c r="C55" i="135"/>
  <c r="E49" i="135"/>
  <c r="D49" i="135"/>
  <c r="C49" i="135"/>
  <c r="E37" i="135"/>
  <c r="D37" i="135"/>
  <c r="C37" i="135"/>
  <c r="E22" i="135"/>
  <c r="D22" i="135"/>
  <c r="C22" i="135"/>
  <c r="E15" i="135"/>
  <c r="D15" i="135"/>
  <c r="C15" i="135"/>
  <c r="E8" i="135"/>
  <c r="D8" i="135"/>
  <c r="C8" i="135"/>
  <c r="E146" i="133"/>
  <c r="D146" i="133"/>
  <c r="C146" i="133"/>
  <c r="E140" i="133"/>
  <c r="D140" i="133"/>
  <c r="D154" i="133"/>
  <c r="C140" i="133"/>
  <c r="E133" i="133"/>
  <c r="D133" i="133"/>
  <c r="C133" i="133"/>
  <c r="E129" i="133"/>
  <c r="E154" i="133"/>
  <c r="D129" i="133"/>
  <c r="C129" i="133"/>
  <c r="E114" i="133"/>
  <c r="D114" i="133"/>
  <c r="C114" i="133"/>
  <c r="E93" i="133"/>
  <c r="E128" i="133" s="1"/>
  <c r="D93" i="133"/>
  <c r="D128" i="133" s="1"/>
  <c r="D155" i="133" s="1"/>
  <c r="C93" i="133"/>
  <c r="C128" i="133" s="1"/>
  <c r="E82" i="133"/>
  <c r="D82" i="133"/>
  <c r="C82" i="133"/>
  <c r="E78" i="133"/>
  <c r="D78" i="133"/>
  <c r="C78" i="133"/>
  <c r="E75" i="133"/>
  <c r="D75" i="133"/>
  <c r="C75" i="133"/>
  <c r="E70" i="133"/>
  <c r="E89" i="133" s="1"/>
  <c r="D70" i="133"/>
  <c r="C70" i="133"/>
  <c r="C89" i="133" s="1"/>
  <c r="E66" i="133"/>
  <c r="D66" i="133"/>
  <c r="D89" i="133" s="1"/>
  <c r="D90" i="133" s="1"/>
  <c r="D156" i="133" s="1"/>
  <c r="C66" i="133"/>
  <c r="E60" i="133"/>
  <c r="D60" i="133"/>
  <c r="C60" i="133"/>
  <c r="E55" i="133"/>
  <c r="D55" i="133"/>
  <c r="C55" i="133"/>
  <c r="E49" i="133"/>
  <c r="D49" i="133"/>
  <c r="C49" i="133"/>
  <c r="E37" i="133"/>
  <c r="D37" i="133"/>
  <c r="C37" i="133"/>
  <c r="E22" i="133"/>
  <c r="D22" i="133"/>
  <c r="C22" i="133"/>
  <c r="E15" i="133"/>
  <c r="D15" i="133"/>
  <c r="D65" i="133" s="1"/>
  <c r="C15" i="133"/>
  <c r="E8" i="133"/>
  <c r="D8" i="133"/>
  <c r="C8" i="133"/>
  <c r="D114" i="3"/>
  <c r="E114" i="3"/>
  <c r="D129" i="3"/>
  <c r="E129" i="3"/>
  <c r="D133" i="3"/>
  <c r="E133" i="3"/>
  <c r="D140" i="3"/>
  <c r="E140" i="3"/>
  <c r="D146" i="3"/>
  <c r="E146" i="3"/>
  <c r="D8" i="3"/>
  <c r="E8" i="3"/>
  <c r="E65" i="3" s="1"/>
  <c r="D15" i="3"/>
  <c r="D22" i="3"/>
  <c r="E22" i="3"/>
  <c r="D37" i="3"/>
  <c r="E37" i="3"/>
  <c r="D49" i="3"/>
  <c r="E49" i="3"/>
  <c r="D55" i="3"/>
  <c r="E55" i="3"/>
  <c r="D60" i="3"/>
  <c r="E60" i="3"/>
  <c r="D66" i="3"/>
  <c r="E66" i="3"/>
  <c r="D70" i="3"/>
  <c r="E70" i="3"/>
  <c r="D75" i="3"/>
  <c r="E75" i="3"/>
  <c r="D78" i="3"/>
  <c r="E78" i="3"/>
  <c r="D82" i="3"/>
  <c r="E82" i="3"/>
  <c r="E89" i="3" s="1"/>
  <c r="E90" i="3" s="1"/>
  <c r="K26" i="132"/>
  <c r="J26" i="132"/>
  <c r="I26" i="132"/>
  <c r="H26" i="132"/>
  <c r="G26" i="132"/>
  <c r="F26" i="132"/>
  <c r="E26" i="132"/>
  <c r="D26" i="132"/>
  <c r="C26" i="132"/>
  <c r="B26" i="132"/>
  <c r="M25" i="132"/>
  <c r="L25" i="132"/>
  <c r="M24" i="132"/>
  <c r="L24" i="132"/>
  <c r="L23" i="132"/>
  <c r="M23" i="132"/>
  <c r="L22" i="132"/>
  <c r="M22" i="132"/>
  <c r="L21" i="132"/>
  <c r="M21" i="132"/>
  <c r="K18" i="132"/>
  <c r="J18" i="132"/>
  <c r="I18" i="132"/>
  <c r="H18" i="132"/>
  <c r="G18" i="132"/>
  <c r="F18" i="132"/>
  <c r="E18" i="132"/>
  <c r="D18" i="132"/>
  <c r="C18" i="132"/>
  <c r="B18" i="132"/>
  <c r="M17" i="132"/>
  <c r="L17" i="132"/>
  <c r="M16" i="132"/>
  <c r="L16" i="132"/>
  <c r="M15" i="132"/>
  <c r="L15" i="132"/>
  <c r="M14" i="132"/>
  <c r="L14" i="132"/>
  <c r="L13" i="132"/>
  <c r="M13" i="132"/>
  <c r="M12" i="132"/>
  <c r="L12" i="132"/>
  <c r="L11" i="132"/>
  <c r="L18" i="132"/>
  <c r="M11" i="132"/>
  <c r="H17" i="61"/>
  <c r="I17" i="61"/>
  <c r="H30" i="61"/>
  <c r="I30" i="61"/>
  <c r="D17" i="61"/>
  <c r="D32" i="61"/>
  <c r="E17" i="61"/>
  <c r="D18" i="61"/>
  <c r="D30" i="61" s="1"/>
  <c r="D31" i="61" s="1"/>
  <c r="D33" i="61" s="1"/>
  <c r="E18" i="61"/>
  <c r="D24" i="61"/>
  <c r="E24" i="61"/>
  <c r="H18" i="73"/>
  <c r="D31" i="73"/>
  <c r="I18" i="73"/>
  <c r="H29" i="73"/>
  <c r="I29" i="73"/>
  <c r="D19" i="73"/>
  <c r="E19" i="73"/>
  <c r="E29" i="73" s="1"/>
  <c r="E30" i="73" s="1"/>
  <c r="D100" i="1"/>
  <c r="E100" i="1"/>
  <c r="D121" i="1"/>
  <c r="E121" i="1"/>
  <c r="D136" i="1"/>
  <c r="E136" i="1"/>
  <c r="D140" i="1"/>
  <c r="E140" i="1"/>
  <c r="D147" i="1"/>
  <c r="E147" i="1"/>
  <c r="D152" i="1"/>
  <c r="E152" i="1"/>
  <c r="D11" i="1"/>
  <c r="E11" i="1"/>
  <c r="D18" i="1"/>
  <c r="E18" i="1"/>
  <c r="D25" i="1"/>
  <c r="E25" i="1"/>
  <c r="D32" i="1"/>
  <c r="E32" i="1"/>
  <c r="D40" i="1"/>
  <c r="E40" i="1"/>
  <c r="D52" i="1"/>
  <c r="E52" i="1"/>
  <c r="D58" i="1"/>
  <c r="E58" i="1"/>
  <c r="D63" i="1"/>
  <c r="E63" i="1"/>
  <c r="D69" i="1"/>
  <c r="E69" i="1"/>
  <c r="D73" i="1"/>
  <c r="E73" i="1"/>
  <c r="D78" i="1"/>
  <c r="E78" i="1"/>
  <c r="D81" i="1"/>
  <c r="E81" i="1"/>
  <c r="D85" i="1"/>
  <c r="E85" i="1"/>
  <c r="C140" i="3"/>
  <c r="C51" i="105"/>
  <c r="C57" i="105" s="1"/>
  <c r="C45" i="105"/>
  <c r="C26" i="79"/>
  <c r="C146" i="3"/>
  <c r="C133" i="3"/>
  <c r="C154" i="3" s="1"/>
  <c r="G29" i="73"/>
  <c r="C152" i="1"/>
  <c r="C140" i="1"/>
  <c r="C100" i="1"/>
  <c r="C32" i="1"/>
  <c r="C37" i="105"/>
  <c r="C30" i="105"/>
  <c r="C26" i="105"/>
  <c r="C20" i="105"/>
  <c r="C8" i="105"/>
  <c r="C36" i="105" s="1"/>
  <c r="C41" i="105"/>
  <c r="C58" i="105" s="1"/>
  <c r="C52" i="79"/>
  <c r="C38" i="79"/>
  <c r="C31" i="79"/>
  <c r="C20" i="79"/>
  <c r="C129" i="3"/>
  <c r="C114" i="3"/>
  <c r="C82" i="3"/>
  <c r="C78" i="3"/>
  <c r="C75" i="3"/>
  <c r="C70" i="3"/>
  <c r="C66" i="3"/>
  <c r="C60" i="3"/>
  <c r="C55" i="3"/>
  <c r="C49" i="3"/>
  <c r="C37" i="3"/>
  <c r="C22" i="3"/>
  <c r="C15" i="3"/>
  <c r="C8" i="3"/>
  <c r="C65" i="3" s="1"/>
  <c r="C90" i="3" s="1"/>
  <c r="C156" i="3" s="1"/>
  <c r="G17" i="61"/>
  <c r="C17" i="61"/>
  <c r="C147" i="1"/>
  <c r="C160" i="1" s="1"/>
  <c r="C136" i="1"/>
  <c r="C121" i="1"/>
  <c r="C85" i="1"/>
  <c r="C81" i="1"/>
  <c r="C78" i="1"/>
  <c r="C73" i="1"/>
  <c r="C69" i="1"/>
  <c r="C92" i="1" s="1"/>
  <c r="C63" i="1"/>
  <c r="C58" i="1"/>
  <c r="C52" i="1"/>
  <c r="C40" i="1"/>
  <c r="C25" i="1"/>
  <c r="C18" i="1"/>
  <c r="C68" i="1" s="1"/>
  <c r="C11" i="1"/>
  <c r="G30" i="61"/>
  <c r="G31" i="61" s="1"/>
  <c r="G33" i="61" s="1"/>
  <c r="C18" i="61"/>
  <c r="C30" i="61"/>
  <c r="C31" i="61" s="1"/>
  <c r="G18" i="73"/>
  <c r="C19" i="73"/>
  <c r="C29" i="73"/>
  <c r="C46" i="79"/>
  <c r="C58" i="79"/>
  <c r="C8" i="79"/>
  <c r="C37" i="79"/>
  <c r="C42" i="79" s="1"/>
  <c r="C59" i="79" s="1"/>
  <c r="G13" i="64"/>
  <c r="G14" i="64"/>
  <c r="G15" i="64" s="1"/>
  <c r="B15" i="64"/>
  <c r="D15" i="64"/>
  <c r="F15" i="64"/>
  <c r="I16" i="200"/>
  <c r="D4" i="73"/>
  <c r="H4" i="73"/>
  <c r="C4" i="73"/>
  <c r="G4" i="73"/>
  <c r="D42" i="205"/>
  <c r="E9" i="143"/>
  <c r="E9" i="144"/>
  <c r="E4" i="73" s="1"/>
  <c r="E98" i="1"/>
  <c r="E90" i="135"/>
  <c r="J2" i="198"/>
  <c r="H3" i="199"/>
  <c r="E90" i="197"/>
  <c r="C4" i="61"/>
  <c r="G4" i="61" s="1"/>
  <c r="E57" i="140"/>
  <c r="D160" i="143"/>
  <c r="D166" i="143" s="1"/>
  <c r="C135" i="142"/>
  <c r="C161" i="142"/>
  <c r="C166" i="142"/>
  <c r="D135" i="1"/>
  <c r="I31" i="61"/>
  <c r="C32" i="61"/>
  <c r="J16" i="198"/>
  <c r="D92" i="1"/>
  <c r="D68" i="1"/>
  <c r="H32" i="61"/>
  <c r="E37" i="79"/>
  <c r="E42" i="79"/>
  <c r="E160" i="142"/>
  <c r="G19" i="198"/>
  <c r="G32" i="61"/>
  <c r="E160" i="143"/>
  <c r="D68" i="144"/>
  <c r="D92" i="144"/>
  <c r="I7" i="200"/>
  <c r="J161" i="142"/>
  <c r="D30" i="73"/>
  <c r="E7" i="144"/>
  <c r="E96" i="144"/>
  <c r="E164" i="144" s="1"/>
  <c r="E98" i="144"/>
  <c r="E154" i="3"/>
  <c r="D154" i="3"/>
  <c r="C68" i="143"/>
  <c r="C93" i="143" s="1"/>
  <c r="C162" i="143" s="1"/>
  <c r="C68" i="144"/>
  <c r="E19" i="198"/>
  <c r="D37" i="203"/>
  <c r="E96" i="142"/>
  <c r="E164" i="142" s="1"/>
  <c r="C89" i="3"/>
  <c r="D37" i="79"/>
  <c r="D42" i="79"/>
  <c r="D59" i="79" s="1"/>
  <c r="J12" i="198"/>
  <c r="I2" i="73"/>
  <c r="I2" i="61" s="1"/>
  <c r="G4" i="63"/>
  <c r="G4" i="64" s="1"/>
  <c r="E89" i="135"/>
  <c r="D36" i="140"/>
  <c r="D41" i="140" s="1"/>
  <c r="C160" i="144"/>
  <c r="C161" i="144" s="1"/>
  <c r="H14" i="200"/>
  <c r="E98" i="143"/>
  <c r="E32" i="61"/>
  <c r="H31" i="61"/>
  <c r="E36" i="140"/>
  <c r="E41" i="140"/>
  <c r="C160" i="143"/>
  <c r="C92" i="144"/>
  <c r="C166" i="144" s="1"/>
  <c r="C154" i="133"/>
  <c r="D135" i="143"/>
  <c r="D161" i="143"/>
  <c r="D36" i="105"/>
  <c r="D41" i="105" s="1"/>
  <c r="E57" i="105"/>
  <c r="D58" i="79"/>
  <c r="D57" i="140"/>
  <c r="D58" i="140"/>
  <c r="D58" i="139"/>
  <c r="C128" i="3"/>
  <c r="C155" i="3" s="1"/>
  <c r="E128" i="3"/>
  <c r="D128" i="3"/>
  <c r="D155" i="3" s="1"/>
  <c r="D93" i="1"/>
  <c r="E68" i="1"/>
  <c r="D165" i="1"/>
  <c r="E155" i="133"/>
  <c r="C155" i="133"/>
  <c r="D89" i="3"/>
  <c r="D65" i="3"/>
  <c r="D90" i="3" s="1"/>
  <c r="D156" i="3" s="1"/>
  <c r="M18" i="132"/>
  <c r="L69" i="132"/>
  <c r="M69" i="132"/>
  <c r="L102" i="132"/>
  <c r="M102" i="132"/>
  <c r="L77" i="132"/>
  <c r="M77" i="132"/>
  <c r="L94" i="132"/>
  <c r="L52" i="132"/>
  <c r="M52" i="132" s="1"/>
  <c r="L26" i="132"/>
  <c r="M26" i="132" s="1"/>
  <c r="I31" i="73"/>
  <c r="H31" i="73"/>
  <c r="H30" i="73"/>
  <c r="G31" i="73"/>
  <c r="E135" i="143"/>
  <c r="E161" i="143" s="1"/>
  <c r="C135" i="143"/>
  <c r="C161" i="143" s="1"/>
  <c r="C165" i="144"/>
  <c r="E68" i="144"/>
  <c r="C93" i="144"/>
  <c r="E92" i="143"/>
  <c r="E166" i="143" s="1"/>
  <c r="D68" i="143"/>
  <c r="E68" i="143"/>
  <c r="E161" i="142"/>
  <c r="E166" i="142"/>
  <c r="D161" i="142"/>
  <c r="D68" i="142"/>
  <c r="D165" i="142" s="1"/>
  <c r="E68" i="142"/>
  <c r="E165" i="142" s="1"/>
  <c r="C68" i="142"/>
  <c r="C165" i="142" s="1"/>
  <c r="E165" i="144"/>
  <c r="E93" i="144"/>
  <c r="D93" i="144"/>
  <c r="H33" i="61"/>
  <c r="D32" i="73"/>
  <c r="C93" i="142"/>
  <c r="C162" i="142" s="1"/>
  <c r="E93" i="142"/>
  <c r="D11" i="203"/>
  <c r="E148" i="197"/>
  <c r="D88" i="197"/>
  <c r="D149" i="197"/>
  <c r="J9" i="198"/>
  <c r="J19" i="198"/>
  <c r="C127" i="197"/>
  <c r="C148" i="197"/>
  <c r="M37" i="132"/>
  <c r="E4" i="3"/>
  <c r="E4" i="133" s="1"/>
  <c r="E4" i="135" s="1"/>
  <c r="E4" i="79" s="1"/>
  <c r="E4" i="105" s="1"/>
  <c r="E4" i="139" s="1"/>
  <c r="E4" i="140" s="1"/>
  <c r="L5" i="132"/>
  <c r="C93" i="1" l="1"/>
  <c r="C166" i="1"/>
  <c r="D54" i="203"/>
  <c r="D71" i="203" s="1"/>
  <c r="D93" i="142"/>
  <c r="D162" i="142" s="1"/>
  <c r="E93" i="143"/>
  <c r="E165" i="143"/>
  <c r="C165" i="143"/>
  <c r="E155" i="3"/>
  <c r="D166" i="144"/>
  <c r="E4" i="61"/>
  <c r="I4" i="61" s="1"/>
  <c r="I4" i="73"/>
  <c r="G30" i="73"/>
  <c r="C135" i="1"/>
  <c r="E160" i="1"/>
  <c r="E135" i="1"/>
  <c r="E165" i="1" s="1"/>
  <c r="I32" i="61"/>
  <c r="C65" i="133"/>
  <c r="C90" i="133" s="1"/>
  <c r="C156" i="133" s="1"/>
  <c r="E65" i="133"/>
  <c r="E90" i="133" s="1"/>
  <c r="E161" i="144"/>
  <c r="I17" i="200"/>
  <c r="H18" i="200"/>
  <c r="H19" i="200" s="1"/>
  <c r="D165" i="143"/>
  <c r="D93" i="143"/>
  <c r="D162" i="143" s="1"/>
  <c r="C162" i="144"/>
  <c r="H32" i="73"/>
  <c r="D5" i="201"/>
  <c r="E6" i="202" s="1"/>
  <c r="H2" i="200"/>
  <c r="I18" i="200"/>
  <c r="C33" i="61"/>
  <c r="E92" i="1"/>
  <c r="D160" i="1"/>
  <c r="I30" i="73"/>
  <c r="E30" i="61"/>
  <c r="D57" i="105"/>
  <c r="D58" i="105" s="1"/>
  <c r="F19" i="198"/>
  <c r="C31" i="73"/>
  <c r="C30" i="73"/>
  <c r="E31" i="73"/>
  <c r="I14" i="200"/>
  <c r="I19" i="200" s="1"/>
  <c r="D65" i="135"/>
  <c r="D90" i="135" s="1"/>
  <c r="D156" i="135" s="1"/>
  <c r="C154" i="135"/>
  <c r="C155" i="135" s="1"/>
  <c r="C156" i="135" s="1"/>
  <c r="C57" i="140"/>
  <c r="C58" i="140" s="1"/>
  <c r="E87" i="197"/>
  <c r="E88" i="197" s="1"/>
  <c r="I19" i="198"/>
  <c r="C11" i="203"/>
  <c r="C54" i="203" s="1"/>
  <c r="C71" i="203" s="1"/>
  <c r="L44" i="132"/>
  <c r="M44" i="132" s="1"/>
  <c r="G32" i="73" l="1"/>
  <c r="C32" i="73"/>
  <c r="E166" i="1"/>
  <c r="B6" i="204"/>
  <c r="C5" i="203"/>
  <c r="E32" i="73"/>
  <c r="E31" i="61"/>
  <c r="D161" i="1"/>
  <c r="D166" i="1"/>
  <c r="E93" i="1"/>
  <c r="E161" i="1"/>
  <c r="C161" i="1"/>
  <c r="I32" i="73"/>
  <c r="C165" i="1"/>
  <c r="I33" i="61" l="1"/>
  <c r="E33" i="61"/>
  <c r="D162" i="1"/>
  <c r="C162" i="1"/>
</calcChain>
</file>

<file path=xl/sharedStrings.xml><?xml version="1.0" encoding="utf-8"?>
<sst xmlns="http://schemas.openxmlformats.org/spreadsheetml/2006/main" count="4041" uniqueCount="875">
  <si>
    <t>Vállalkozási maradvány igénybevétele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</si>
  <si>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</si>
  <si>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</si>
  <si>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</si>
  <si>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</si>
  <si>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</si>
  <si>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</si>
  <si>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</si>
  <si>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</si>
  <si>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</si>
  <si>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</si>
  <si>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</si>
  <si>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</si>
  <si>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</si>
  <si>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</si>
  <si>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</si>
  <si>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</si>
  <si>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</si>
  <si>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</si>
  <si>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</si>
  <si>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</si>
  <si>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</si>
  <si>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</si>
  <si>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</si>
  <si>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</si>
  <si>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</si>
  <si>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</si>
  <si>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</si>
  <si>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</si>
  <si>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</si>
  <si>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</si>
  <si>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</si>
  <si>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</si>
  <si>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</si>
  <si>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</si>
  <si>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</si>
  <si>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</si>
  <si>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Összesen</t>
  </si>
  <si>
    <t>Összesen: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</si>
  <si>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</si>
  <si>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</si>
  <si>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</si>
  <si>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</si>
  <si>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</si>
  <si>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</si>
  <si>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</si>
  <si>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</si>
  <si>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</si>
  <si>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</si>
  <si>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</si>
  <si>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</si>
  <si>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</si>
  <si>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</si>
  <si>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</si>
  <si>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</si>
  <si>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</si>
  <si>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</si>
  <si>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</si>
  <si>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</si>
  <si>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</si>
  <si>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</si>
  <si>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</si>
  <si>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</si>
  <si>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</si>
  <si>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</si>
  <si>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</si>
  <si>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</si>
  <si>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</si>
  <si>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</si>
  <si>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</si>
  <si>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</si>
  <si>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</si>
  <si>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</si>
  <si>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</si>
  <si>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</si>
  <si>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</si>
  <si>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</si>
  <si>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</si>
  <si>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</si>
  <si>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</si>
  <si>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</si>
  <si>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</si>
  <si>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</si>
  <si>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</si>
  <si>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</si>
  <si>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</si>
  <si>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</si>
  <si>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</si>
  <si>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</si>
  <si>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</si>
  <si>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</si>
  <si>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</si>
  <si>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</si>
  <si>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</si>
  <si>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</si>
  <si>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</si>
  <si>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</si>
  <si>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</si>
  <si>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</si>
  <si>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</si>
  <si>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</si>
  <si>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</si>
  <si>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</si>
  <si>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</si>
  <si>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</si>
  <si>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</si>
  <si>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</si>
  <si>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</si>
  <si>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</si>
  <si>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</si>
  <si>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</si>
  <si>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</si>
  <si>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</si>
  <si>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</si>
  <si>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</si>
  <si>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</si>
  <si>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</si>
  <si>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</si>
  <si>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</si>
  <si>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</si>
  <si>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</si>
  <si>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</si>
  <si>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</si>
  <si>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</si>
  <si>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</si>
  <si>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</si>
  <si>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</si>
  <si>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</si>
  <si>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</si>
  <si>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</si>
  <si>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</si>
  <si>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</si>
  <si>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</si>
  <si>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</si>
  <si>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</si>
  <si>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</si>
  <si>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</si>
  <si>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</si>
  <si>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</si>
  <si>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</si>
  <si>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</si>
  <si>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</si>
  <si>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</si>
  <si>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</si>
  <si>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</si>
  <si>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</si>
  <si>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</si>
  <si>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</si>
  <si>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</si>
  <si>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</si>
  <si>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</si>
  <si>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</si>
  <si>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</si>
  <si>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</si>
  <si>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</si>
  <si>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</si>
  <si>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</si>
  <si>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</si>
  <si>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</si>
  <si>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</si>
  <si>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</si>
  <si>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</si>
  <si>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</si>
  <si>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</si>
  <si>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</si>
  <si>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</si>
  <si>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</si>
  <si>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</si>
  <si>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</si>
  <si>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</si>
  <si>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</si>
  <si>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</si>
  <si>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</si>
  <si>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</si>
  <si>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</si>
  <si>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</si>
  <si>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</si>
  <si>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</si>
  <si>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</si>
  <si>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</si>
  <si>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</si>
  <si>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</si>
  <si>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</si>
  <si>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</si>
  <si>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</si>
  <si>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</si>
  <si>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</si>
  <si>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</si>
  <si>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</si>
  <si>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</si>
  <si>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</si>
  <si>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</si>
  <si>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</si>
  <si>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</si>
  <si>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</si>
  <si>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</si>
  <si>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</si>
  <si>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</si>
  <si>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</si>
  <si>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</si>
  <si>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</si>
  <si>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</si>
  <si>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</si>
  <si>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</si>
  <si>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</si>
  <si>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</si>
  <si>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</si>
  <si>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</si>
  <si>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</si>
  <si>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</si>
  <si>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</si>
  <si>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</si>
  <si>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</si>
  <si>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</si>
  <si>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</si>
  <si>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</si>
  <si>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</si>
  <si>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</si>
  <si>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</si>
  <si>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</si>
  <si>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</si>
  <si>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</si>
  <si>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</si>
  <si>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</si>
  <si>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</si>
  <si>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</si>
  <si>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</si>
  <si>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</si>
  <si>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</si>
  <si>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</si>
  <si>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</si>
  <si>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</si>
  <si>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</si>
  <si>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</si>
  <si>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</si>
  <si>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</si>
  <si>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</si>
  <si>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</si>
  <si>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</si>
  <si>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</si>
  <si>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</si>
  <si>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</si>
  <si>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</si>
  <si>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</si>
  <si>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</si>
  <si>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</si>
  <si>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</si>
  <si>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</si>
  <si>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</si>
  <si>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</si>
  <si>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</si>
  <si>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</si>
  <si>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</si>
  <si>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</si>
  <si>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</si>
  <si>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</si>
  <si>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</si>
  <si>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</si>
  <si>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</si>
  <si>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</si>
  <si>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</si>
  <si>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</si>
  <si>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</si>
  <si>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</si>
  <si>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</si>
  <si>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</si>
  <si>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</si>
  <si>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</si>
  <si>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</si>
  <si>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</si>
  <si>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</si>
  <si>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</si>
  <si>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</si>
  <si>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</si>
  <si>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</si>
  <si>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</si>
  <si>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</si>
  <si>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</si>
  <si>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</si>
  <si>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</si>
  <si>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</si>
  <si>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</si>
  <si>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</si>
  <si>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</si>
  <si>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</si>
  <si>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Értékpapírok bevételei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</si>
  <si>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</si>
  <si>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</si>
  <si>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</si>
  <si>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</si>
  <si>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</si>
  <si>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</si>
  <si>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</si>
  <si>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</si>
  <si>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</si>
  <si>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</si>
  <si>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</si>
  <si>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</si>
  <si>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</si>
  <si>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</si>
  <si>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</si>
  <si>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</si>
  <si>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</si>
  <si>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</si>
  <si>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</si>
  <si>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</si>
  <si>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</si>
  <si>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</si>
  <si>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</si>
  <si>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</si>
  <si>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</si>
  <si>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</si>
  <si>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</si>
  <si>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</si>
  <si>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</si>
  <si>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</si>
  <si>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</si>
  <si>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</si>
  <si>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</si>
  <si>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</si>
  <si>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</si>
  <si>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</si>
  <si>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</si>
  <si>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</si>
  <si>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</si>
  <si>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</si>
  <si>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</si>
  <si>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</si>
  <si>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</si>
  <si>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</si>
  <si>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</si>
  <si>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</si>
  <si>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</si>
  <si>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</si>
  <si>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</si>
  <si>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</si>
  <si>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</si>
  <si>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</si>
  <si>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</si>
  <si>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</si>
  <si>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</si>
  <si>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</si>
  <si>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</si>
  <si>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</si>
  <si>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</si>
  <si>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</si>
  <si>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</si>
  <si>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</si>
  <si>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</si>
  <si>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</si>
  <si>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</si>
  <si>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</si>
  <si>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</si>
  <si>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</si>
  <si>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</si>
  <si>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</si>
  <si>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</si>
  <si>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</si>
  <si>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</si>
  <si>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</si>
  <si>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</si>
  <si>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</si>
  <si>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</si>
  <si>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</si>
  <si>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</si>
  <si>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</si>
  <si>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</si>
  <si>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</si>
  <si>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</si>
  <si>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</si>
  <si>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</si>
  <si>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</si>
  <si>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</si>
  <si>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</si>
  <si>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</si>
  <si>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</si>
  <si>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</si>
  <si>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</si>
  <si>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</si>
  <si>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</si>
  <si>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</si>
  <si>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</si>
  <si>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</si>
  <si>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</si>
  <si>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BEVÉTEL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</si>
  <si>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</si>
  <si>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</si>
  <si>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</si>
  <si>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</si>
  <si>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</si>
  <si>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</si>
  <si>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</si>
  <si>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</si>
  <si>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</si>
  <si>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</si>
  <si>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</si>
  <si>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</si>
  <si>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</si>
  <si>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</si>
  <si>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</si>
  <si>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</si>
  <si>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</si>
  <si>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</si>
  <si>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</si>
  <si>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</si>
  <si>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</si>
  <si>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</si>
  <si>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</si>
  <si>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</si>
  <si>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</si>
  <si>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</si>
  <si>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</si>
  <si>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</si>
  <si>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</si>
  <si>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</si>
  <si>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</si>
  <si>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</si>
  <si>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</si>
  <si>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</si>
  <si>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Módosított
előirányzat</t>
  </si>
  <si>
    <t>Kiadási jogcím</t>
  </si>
  <si>
    <t>Hitel-, kölcsöntörlesztés államházt-on kívülre (4.1. + … + 4.3.)</t>
  </si>
  <si>
    <t xml:space="preserve">F </t>
  </si>
  <si>
    <t>I</t>
  </si>
  <si>
    <t>G=(D+F)</t>
  </si>
  <si>
    <r>
      <t>EU-s projekt neve, azonosítója:</t>
    </r>
    <r>
      <rPr>
        <sz val="12"/>
        <rFont val="Times New Roman"/>
        <family val="1"/>
        <charset val="238"/>
      </rPr>
      <t>*</t>
    </r>
  </si>
  <si>
    <t>Támogatási szerződés szerinti bevételek, kiadások</t>
  </si>
  <si>
    <t>Teljesítés</t>
  </si>
  <si>
    <t>Eredeti</t>
  </si>
  <si>
    <t>Módosított</t>
  </si>
  <si>
    <t>Évenkénti üteme</t>
  </si>
  <si>
    <t>Összes bevétel,
kiadás</t>
  </si>
  <si>
    <t>J</t>
  </si>
  <si>
    <t>K</t>
  </si>
  <si>
    <t>L=(J+K)</t>
  </si>
  <si>
    <t>M=(L/C)</t>
  </si>
  <si>
    <t>Eredeti előirányzat</t>
  </si>
  <si>
    <t>Módosított előirányzat</t>
  </si>
  <si>
    <t>Költségvetési szerv</t>
  </si>
  <si>
    <t>Közhatalmi bevételek (4.1.+…+4.7.)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</si>
  <si>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</si>
  <si>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</si>
  <si>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</si>
  <si>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</si>
  <si>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</si>
  <si>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</si>
  <si>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</si>
  <si>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Kamatbevételek és más nyereségjellegű bevételek</t>
  </si>
  <si>
    <t>Kiemelt előirányzat, előirányzat megnevezése</t>
  </si>
  <si>
    <t>Tényleges állományi létszám előirányzat (fő)</t>
  </si>
  <si>
    <t>Közfoglalkoztatottak tényleges állományi létszáma (fő)</t>
  </si>
  <si>
    <t xml:space="preserve"> Forintban!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</si>
  <si>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</si>
  <si>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</si>
  <si>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</si>
  <si>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</si>
  <si>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Lekötött betétek megszüntetése</t>
  </si>
  <si>
    <t xml:space="preserve">* Amennyiben több projekt megvalósítása történi egy időben akkor azokat külön-külön, projektenként be kell mutatni! </t>
  </si>
  <si>
    <t>Beruházási (felhalmozási) kiadások előirányzata és teljesítése beruházásonként</t>
  </si>
  <si>
    <t>Felújítási kiadások előirányzata és teljesítése felújításonként</t>
  </si>
  <si>
    <t>Európai uniós támogatással megvalósuló projektek</t>
  </si>
  <si>
    <t>bevételei, kiadási, hozzűjárulások</t>
  </si>
  <si>
    <t>Közhatalmi bevételek (4.1.+...+4.7.)</t>
  </si>
  <si>
    <t>Működési bevételek (5.1.+…+ 5.10.)</t>
  </si>
  <si>
    <t>Működési célú visszatérítendő támogatások kölcsönök visszatér. ÁH-n kívülről</t>
  </si>
  <si>
    <t>Felhalm. célú visszatérítendő támogatások kölcsönök visszatér. ÁH-n kívülről</t>
  </si>
  <si>
    <t>Hitel-, kölcsönfelvétel államháztartáson kívülről  (10.1.+…+10.3.)</t>
  </si>
  <si>
    <t>Lejötött betétek megszüntetése</t>
  </si>
  <si>
    <t>FINANSZÍROZÁSI BEVÉTELEK ÖSSZESEN: (10. + … +15.)</t>
  </si>
  <si>
    <t>KÖLTSÉGVETÉSI ÉS FINANSZÍROZÁSI BEVÉTELEK ÖSSZESEN: (9+16)</t>
  </si>
  <si>
    <r>
      <t xml:space="preserve">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</si>
  <si>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</si>
  <si>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r>
      <t xml:space="preserve">Felhalmozási költségvetés kiadásai </t>
    </r>
    <r>
      <rPr>
        <sz val="8"/>
        <rFont val="Times New Roman CE"/>
        <charset val="238"/>
      </rPr>
      <t>(2.1.+2.3.+2.5.)</t>
    </r>
  </si>
  <si>
    <t>Tartalékok (3.1.+3.2.)</t>
  </si>
  <si>
    <t>Általános tartalék</t>
  </si>
  <si>
    <t>Céltartalék</t>
  </si>
  <si>
    <t>KÖLTSÉGVETÉSI KIADÁSOK ÖSSZESEN (1+2+3)</t>
  </si>
  <si>
    <t>Hitel-, kölcsöntörlesztés államháztartáson kívülre (5.1. + … + 5.3.)</t>
  </si>
  <si>
    <t>Belföldi értékpapírok kiadásai (6.1. + … + 6.4.)</t>
  </si>
  <si>
    <t>Forgatási célú belföldi értékpapírok beváltása</t>
  </si>
  <si>
    <t>Befektetési célú belföldi értékpapírok beváltása</t>
  </si>
  <si>
    <t>Belföldi finanszírozás kiadásai (7.1. + … + 7.4.)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</si>
  <si>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</si>
  <si>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</si>
  <si>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</si>
  <si>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</si>
  <si>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</si>
  <si>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</si>
  <si>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</si>
  <si>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</si>
  <si>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</si>
  <si>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</si>
  <si>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</si>
  <si>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</si>
  <si>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 xml:space="preserve">B </t>
  </si>
  <si>
    <t>J=(F+…+I)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</si>
  <si>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</si>
  <si>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</si>
  <si>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</si>
  <si>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</si>
  <si>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</si>
  <si>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</si>
  <si>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</si>
  <si>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</si>
  <si>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</si>
  <si>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</si>
  <si>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</si>
  <si>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</si>
  <si>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</si>
  <si>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>Összesen (1+8)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</si>
  <si>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</si>
  <si>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</si>
  <si>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</si>
  <si>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</si>
  <si>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</si>
  <si>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</si>
  <si>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</si>
  <si>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</si>
  <si>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</si>
  <si>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H=(D+…+G)</t>
  </si>
  <si>
    <t>I=(C+H)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</si>
  <si>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</si>
  <si>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</si>
  <si>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</si>
  <si>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</si>
  <si>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</si>
  <si>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</si>
  <si>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</si>
  <si>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</si>
  <si>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</si>
  <si>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</si>
  <si>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</si>
  <si>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</si>
  <si>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</si>
  <si>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</si>
  <si>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</si>
  <si>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</si>
  <si>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</si>
  <si>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</si>
  <si>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</si>
  <si>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</si>
  <si>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</si>
  <si>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</si>
  <si>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</si>
  <si>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</si>
  <si>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</si>
  <si>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</si>
  <si>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</si>
  <si>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</si>
  <si>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</si>
  <si>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</si>
  <si>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Tervezett 
(E Ft)</t>
  </si>
  <si>
    <t>Tényleges 
(E Ft)</t>
  </si>
  <si>
    <t>29.</t>
  </si>
  <si>
    <t>30.</t>
  </si>
  <si>
    <t>31.</t>
  </si>
  <si>
    <t>32.</t>
  </si>
  <si>
    <t>33.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</si>
  <si>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</si>
  <si>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</si>
  <si>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</si>
  <si>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</si>
  <si>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</si>
  <si>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</si>
  <si>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 xml:space="preserve">A 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</si>
  <si>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</si>
  <si>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</si>
  <si>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</si>
  <si>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</si>
  <si>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</si>
  <si>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</si>
  <si>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</si>
  <si>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</si>
  <si>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</si>
  <si>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</si>
  <si>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</si>
  <si>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</si>
  <si>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</si>
  <si>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</si>
  <si>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</si>
  <si>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</si>
  <si>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</si>
  <si>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</si>
  <si>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</si>
  <si>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</si>
  <si>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</si>
  <si>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</si>
  <si>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</si>
  <si>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</si>
  <si>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</si>
  <si>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</si>
  <si>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</si>
  <si>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</si>
  <si>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</si>
  <si>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</si>
  <si>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</si>
  <si>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</si>
  <si>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</si>
  <si>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</si>
  <si>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</si>
  <si>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</si>
  <si>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</si>
  <si>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</si>
  <si>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</si>
  <si>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</si>
  <si>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</si>
  <si>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</si>
  <si>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</si>
  <si>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</si>
  <si>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</si>
  <si>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</si>
  <si>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</si>
  <si>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</si>
  <si>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</si>
  <si>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</si>
  <si>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</si>
  <si>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</si>
  <si>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</si>
  <si>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</si>
  <si>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</si>
  <si>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</si>
  <si>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</si>
  <si>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</si>
  <si>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</si>
  <si>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</si>
  <si>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</si>
  <si>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</si>
  <si>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</si>
  <si>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</si>
  <si>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</si>
  <si>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</si>
  <si>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</si>
  <si>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</si>
  <si>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</si>
  <si>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</si>
  <si>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</si>
  <si>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</si>
  <si>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</si>
  <si>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</si>
  <si>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</si>
  <si>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</si>
  <si>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</si>
  <si>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</si>
  <si>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</si>
  <si>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</si>
  <si>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</si>
  <si>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</si>
  <si>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</si>
  <si>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</si>
  <si>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</si>
  <si>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</si>
  <si>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</si>
  <si>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</si>
  <si>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</si>
  <si>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</si>
  <si>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</si>
  <si>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</si>
  <si>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</si>
  <si>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</si>
  <si>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60.</t>
  </si>
  <si>
    <t>F) AKTÍV IDŐBELI ELHATÁROLÁSOK</t>
  </si>
  <si>
    <t>61.</t>
  </si>
  <si>
    <t>ESZKÖZÖK ÖSSZESEN  (45+48+53+57+60+61)</t>
  </si>
  <si>
    <t>62.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</si>
  <si>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</si>
  <si>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</si>
  <si>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</si>
  <si>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</si>
  <si>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</si>
  <si>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</si>
  <si>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</si>
  <si>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</si>
  <si>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</si>
  <si>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</si>
  <si>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</si>
  <si>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</si>
  <si>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</si>
  <si>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</si>
  <si>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</si>
  <si>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</si>
  <si>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Mennyiség
(db)</t>
  </si>
  <si>
    <t>Értéke
(Ft)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</si>
  <si>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</si>
  <si>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</si>
  <si>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</si>
  <si>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</si>
  <si>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</si>
  <si>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</si>
  <si>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</si>
  <si>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</si>
  <si>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</si>
  <si>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</si>
  <si>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</si>
  <si>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</si>
  <si>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</si>
  <si>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</si>
  <si>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</si>
  <si>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</si>
  <si>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</si>
  <si>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</si>
  <si>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</si>
  <si>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* Nvt. 1. § (2) bekezdés g) és h) pontja szerinti kulturális javak és régészeti eszközök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</si>
  <si>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</si>
  <si>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</si>
  <si>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</si>
  <si>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</si>
  <si>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</si>
  <si>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</si>
  <si>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t>Összeg  (Ft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</si>
  <si>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</si>
  <si>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</si>
  <si>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</si>
  <si>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</si>
  <si>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Egyéb korrekciós tételek (+,-)</t>
  </si>
  <si>
    <t>2021.</t>
  </si>
  <si>
    <t>Az önkormányzat által adott közvetett támogatások</t>
  </si>
  <si>
    <t>(kedvezménye)</t>
  </si>
  <si>
    <t>K I M U T A T Á S</t>
  </si>
  <si>
    <t>E) EGYÉB SAJÁTOS  ELSZÁMOLÁSOK (58+59)</t>
  </si>
  <si>
    <t>VAGYONKIMUTATÁS</t>
  </si>
  <si>
    <t>a könyvviteli mérlegben értékkel szerplő eszközökről</t>
  </si>
  <si>
    <t>a könyvviteli mérlegben értékkel szereplő forrásokról</t>
  </si>
  <si>
    <t>Az önkormányzat által nyújtott hitel és kölcsön alakulása lejárat és eszközök szerinti bontásban</t>
  </si>
  <si>
    <t>Forintban</t>
  </si>
  <si>
    <t>Jogcím</t>
  </si>
  <si>
    <t>Tényleges támogatás összege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</si>
  <si>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</si>
  <si>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</si>
  <si>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</si>
  <si>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</si>
  <si>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</si>
  <si>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</si>
  <si>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</si>
  <si>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</si>
  <si>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KÖLTSÉGVETÉSI SZERVEK MARADVÁNYÁNAK ALAKULÁSA</t>
  </si>
  <si>
    <t>Forintban!</t>
  </si>
  <si>
    <t>KÖTELEZŐ FELADATOK PÉNZÜGYI MÉRLEGE</t>
  </si>
  <si>
    <t>ÖNKÉNT VÁLLALT FELADATOK PÉNZÜGYI MÉRLEGE</t>
  </si>
  <si>
    <t>ÁLLAMIGAZGATÁSI FELADATOK PÉNZÜGYI MÉRLEGE</t>
  </si>
  <si>
    <t xml:space="preserve">Hiány külső finanszírozásának bevételei (21.+…+23.) </t>
  </si>
  <si>
    <t>Hiány belső finanszírozásának bevételei (15.+…+19. )</t>
  </si>
  <si>
    <t>Működési célú finanszírozási kiadások összesen (13.+...+23.)</t>
  </si>
  <si>
    <t>Működési célú finanszírozási bevételek összesen (14.+20.)</t>
  </si>
  <si>
    <t>Telekadó</t>
  </si>
  <si>
    <t>Téti Kisfaludy Károly Óvoda-bölcsőde</t>
  </si>
  <si>
    <t>Magánszemélyek kommunális adója</t>
  </si>
  <si>
    <t>Téti Közös Önkormányzati hivatal</t>
  </si>
  <si>
    <t>NEMLEGES</t>
  </si>
  <si>
    <t>Központi, irányítószervi támogatás</t>
  </si>
  <si>
    <t>Módosított támogatás összege</t>
  </si>
  <si>
    <t>Támogató szolgáltatás</t>
  </si>
  <si>
    <t>I.1.a</t>
  </si>
  <si>
    <t>I.1.bb-V</t>
  </si>
  <si>
    <t>I.1.bc-V</t>
  </si>
  <si>
    <t>I.1.bd-V</t>
  </si>
  <si>
    <t>A zöldterület-gazdálkodással kapcsolatos feladatok támogatása</t>
  </si>
  <si>
    <t>Közvilágítás fenntartásának támogatása</t>
  </si>
  <si>
    <t>Közutak fenntartásának támogatása</t>
  </si>
  <si>
    <t>I.6</t>
  </si>
  <si>
    <t>Polgármesteri illetmény támogatása</t>
  </si>
  <si>
    <t>Az önkormányzati hivatal működésének támogatása</t>
  </si>
  <si>
    <t>Köztemető fenntartással kapcsolatos feladatok támogatása</t>
  </si>
  <si>
    <t xml:space="preserve">Óvodapedagógusok elismert létszáma </t>
  </si>
  <si>
    <t>Óvodapedagógusok munkáját közvetlen segítők elismert létszáma</t>
  </si>
  <si>
    <t>II.2.11-II.2.12</t>
  </si>
  <si>
    <t>II.1.11-II.1.12</t>
  </si>
  <si>
    <t>II.1.21-II.1.22</t>
  </si>
  <si>
    <t>II.4.a1-II.4.b.1</t>
  </si>
  <si>
    <t>Pedagógus II. kategóriába sorolt óvodapedagógusok kiegészítő támogatása</t>
  </si>
  <si>
    <t>Óvodaműködtetési támogatás</t>
  </si>
  <si>
    <t>A települési önkormányzatok szociális feladatainak egyéb támogatása</t>
  </si>
  <si>
    <t>Család- és gyermekjóléti szolgálat</t>
  </si>
  <si>
    <t>Család és gyermekjóléti központ</t>
  </si>
  <si>
    <t>Szociális étkeztetés</t>
  </si>
  <si>
    <t>Házi segítségnyújtás</t>
  </si>
  <si>
    <t>Tanyagondnoki szolgáltatás</t>
  </si>
  <si>
    <t>Időskorúak nappali intézményi ellátása</t>
  </si>
  <si>
    <t>Családi bölcsőde</t>
  </si>
  <si>
    <t>Óvodai és iskolai szociális segítő tevékenység ellátása</t>
  </si>
  <si>
    <t>Gyermekétkeztetés támogatása személyi</t>
  </si>
  <si>
    <t>Gyermekétkeztetés támogatása dologi</t>
  </si>
  <si>
    <t>Szünidei gyermekétkeztetés</t>
  </si>
  <si>
    <t>Bölcsődei ellátás</t>
  </si>
  <si>
    <t>IV.1.d</t>
  </si>
  <si>
    <t>Könyvtári, közművelődési és múzeumi fealdatok támogatása</t>
  </si>
  <si>
    <t>Kulturális illetménypótlék</t>
  </si>
  <si>
    <t>Ágazati pótlék</t>
  </si>
  <si>
    <t>Többéves kihatással járó döntésekből származó kötelezettségek célok szerinti, évenkénti bontásban</t>
  </si>
  <si>
    <t>Gépjármű adó</t>
  </si>
  <si>
    <t>Működési célú támogatások és kiegészítő támogatások</t>
  </si>
  <si>
    <t>Elsuzámolásból származó bevételek</t>
  </si>
  <si>
    <t>NYDOP-5.3.1/A-10-2010-0016 pályázathoz MFB hitel</t>
  </si>
  <si>
    <t>Győri Nagytérségi Hulladékgazdálkodási Társulás</t>
  </si>
  <si>
    <t>Téti Kistérség Gyógyítóház Kft</t>
  </si>
  <si>
    <t>Pannonvíz Zrt</t>
  </si>
  <si>
    <t>Rábaköz-Sokoróalja Nonprofit Fejlesztési Kft.</t>
  </si>
  <si>
    <t>Tétit Közös Önkormányzati Hivatal</t>
  </si>
  <si>
    <t>TOP-5.1.2-15 Helyi Foglalkoztatási együttműködés Tét Városban</t>
  </si>
  <si>
    <t>TOP-1.1.1-15 Téti betonüzem fejlesztése</t>
  </si>
  <si>
    <t>TOP-5.2.1-15 Társadalmi együttműködés erősítését szolgáló komplex progremok</t>
  </si>
  <si>
    <t>EFOP-1.5.2-16 Humán szolgáltatások</t>
  </si>
  <si>
    <t>az érték nélkül nyilvántartott eszközkről</t>
  </si>
  <si>
    <t>Teljesítés %-a 2019.12.31-ig</t>
  </si>
  <si>
    <t>2022.</t>
  </si>
  <si>
    <t>2022. után</t>
  </si>
  <si>
    <t>I.1.ba-V</t>
  </si>
  <si>
    <t>Bölcsőde üzemeltetési támogatás</t>
  </si>
  <si>
    <t>Reki</t>
  </si>
  <si>
    <t>Tűzifa pályázat</t>
  </si>
  <si>
    <t>2020. évi ZÁRSZÁMADÁSÁNAK PÉNZÜGYI MÉRLEGE</t>
  </si>
  <si>
    <t>2020. évi</t>
  </si>
  <si>
    <t>2020. ÉVI ZÁRSZÁMADÁS</t>
  </si>
  <si>
    <t>Felhasználás 2019.12.31-ig</t>
  </si>
  <si>
    <t>2020. évi módosított előirányzat</t>
  </si>
  <si>
    <t>Teljesítés 2020.12.31-ig</t>
  </si>
  <si>
    <t>Összes teljesítés 2020.12.31-ig</t>
  </si>
  <si>
    <t>Teljesítés 2020.12.31</t>
  </si>
  <si>
    <t>2020. évi általános működés és ágazati feladatok támogatásának alakulása jogcímenként</t>
  </si>
  <si>
    <t>2020. ÉVI ZÁRSZÁMADÁSÁNAK PÉNZÜGYI MÉRLEGE</t>
  </si>
  <si>
    <t>2019. évi tény</t>
  </si>
  <si>
    <t>2020. évi teljesítés</t>
  </si>
  <si>
    <t>2023.</t>
  </si>
  <si>
    <t>2023. után</t>
  </si>
  <si>
    <t>Hitel, kölcsön állomány 2020. dec.31-én</t>
  </si>
  <si>
    <t>Adósság állomány alakulása lejárat, eszközök, bel- és külföldi hitelezők szerinti bontásban
2020. december 31-én</t>
  </si>
  <si>
    <t>A 2020. évi céljelleggel juttatott támogatások felhasználásáról</t>
  </si>
  <si>
    <t>2020. év</t>
  </si>
  <si>
    <t>kötelezettségek és részesedések alakulása 2020-ban</t>
  </si>
  <si>
    <t>Pénzkészlet 2020. január 1-jén
Ebből:</t>
  </si>
  <si>
    <t>Záró pénzkészlet 2020. december 31-én
Ebből:</t>
  </si>
  <si>
    <r>
      <t>2019. évi LXXI.
törvény 2. sz. melléklete száma</t>
    </r>
    <r>
      <rPr>
        <b/>
        <sz val="9"/>
        <rFont val="Symbol"/>
        <family val="1"/>
        <charset val="2"/>
      </rPr>
      <t>*</t>
    </r>
  </si>
  <si>
    <t>* Magyarország 2020. évi központi költségvetéséról szóló törvény</t>
  </si>
  <si>
    <t>III.1.</t>
  </si>
  <si>
    <t>III.2.a</t>
  </si>
  <si>
    <t>III.2.b</t>
  </si>
  <si>
    <t>III.2.c</t>
  </si>
  <si>
    <t>III.2.db</t>
  </si>
  <si>
    <t>III.2.e</t>
  </si>
  <si>
    <t>III.2.f2</t>
  </si>
  <si>
    <t>III.2.j2</t>
  </si>
  <si>
    <t>III.2.l1-III.2.l2</t>
  </si>
  <si>
    <t>III.2.n</t>
  </si>
  <si>
    <t>III.3.a-III.3.b</t>
  </si>
  <si>
    <t>III.5.aa</t>
  </si>
  <si>
    <t>III.5.ab</t>
  </si>
  <si>
    <t>III.5.ac</t>
  </si>
  <si>
    <t>Bértámogatás</t>
  </si>
  <si>
    <t>2020</t>
  </si>
  <si>
    <t>Efop művház padozat</t>
  </si>
  <si>
    <t>Betonüzem</t>
  </si>
  <si>
    <t>Járdaépítés</t>
  </si>
  <si>
    <t>Piac építési engedély</t>
  </si>
  <si>
    <t>zártkerti pályázat</t>
  </si>
  <si>
    <t>Csapadékvíz elvezetés előkészület</t>
  </si>
  <si>
    <t>Kerékpárút tervezés</t>
  </si>
  <si>
    <t>Orvosi eszköz</t>
  </si>
  <si>
    <t>Betonüzembe eszközök (sütő, asztal, polc, hűtő)</t>
  </si>
  <si>
    <t>Öntözőrendszer</t>
  </si>
  <si>
    <t>Közfoglalkoztatás (fűnyíró, farönk kiszedő, konyhaszekrény)</t>
  </si>
  <si>
    <t>Hótoló gumilap, vonólap</t>
  </si>
  <si>
    <t>Nyomtató könyvtár</t>
  </si>
  <si>
    <t>Fényfüzér</t>
  </si>
  <si>
    <t>Informatikai eszközök Hivatal</t>
  </si>
  <si>
    <t>Iratmegsemmisitő</t>
  </si>
  <si>
    <t>Ózongenerátor</t>
  </si>
  <si>
    <t>2020.előtt</t>
  </si>
  <si>
    <t>2020.után</t>
  </si>
  <si>
    <t>Orvosi rendelő VP pályázat</t>
  </si>
  <si>
    <t>Debrecen utca MFP pályázat</t>
  </si>
  <si>
    <t>Fő u 84 közösségi tér MFP pályázat</t>
  </si>
  <si>
    <t>Művelődési ház EFOP pályázat</t>
  </si>
  <si>
    <t>Külterületi út VP pályázat</t>
  </si>
  <si>
    <t>Óvoda MFP pályázat</t>
  </si>
  <si>
    <t>vadriasztó zártkerti pályázat</t>
  </si>
  <si>
    <t>2020. előtt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</si>
</sst>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#,##0.0"/>
    <numFmt numFmtId="168" formatCode="00"/>
    <numFmt numFmtId="169" formatCode="#,###__;\-#,###__"/>
    <numFmt numFmtId="170" formatCode="#,###\ _F_t;\-#,###\ _F_t"/>
    <numFmt numFmtId="171" formatCode="#,###__"/>
  </numFmts>
  <fonts count="72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11"/>
      <name val="Times New Roman CE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sz val="6.5"/>
      <name val="Times New Roman CE"/>
      <charset val="238"/>
    </font>
    <font>
      <b/>
      <sz val="6.5"/>
      <name val="Times New Roman CE"/>
      <charset val="238"/>
    </font>
    <font>
      <i/>
      <sz val="6.5"/>
      <name val="Times New Roman CE"/>
      <charset val="238"/>
    </font>
    <font>
      <sz val="6"/>
      <name val="Times New Roman CE"/>
      <charset val="238"/>
    </font>
    <font>
      <b/>
      <sz val="6"/>
      <name val="Times New Roman CE"/>
      <charset val="238"/>
    </font>
    <font>
      <i/>
      <sz val="6"/>
      <name val="Times New Roman CE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7"/>
      <name val="Times New Roman"/>
      <family val="1"/>
    </font>
    <font>
      <i/>
      <sz val="8"/>
      <name val="Times New Roman"/>
      <family val="1"/>
      <charset val="238"/>
    </font>
    <font>
      <b/>
      <i/>
      <sz val="7"/>
      <name val="Times New Roman"/>
      <family val="1"/>
    </font>
    <font>
      <sz val="7"/>
      <name val="Times New Roman"/>
      <family val="1"/>
    </font>
    <font>
      <b/>
      <sz val="12"/>
      <color indexed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8"/>
      <name val="Times New Roman CE"/>
      <family val="1"/>
      <charset val="238"/>
    </font>
    <font>
      <sz val="10"/>
      <name val="Wingdings"/>
      <charset val="2"/>
    </font>
    <font>
      <sz val="10"/>
      <color indexed="8"/>
      <name val="Times New Roman"/>
      <family val="1"/>
      <charset val="238"/>
    </font>
    <font>
      <i/>
      <sz val="10"/>
      <name val="Times New Roman CE"/>
      <charset val="238"/>
    </font>
    <font>
      <b/>
      <sz val="8"/>
      <name val="Arial"/>
      <family val="2"/>
      <charset val="238"/>
    </font>
    <font>
      <b/>
      <sz val="9"/>
      <name val="Symbol"/>
      <family val="1"/>
      <charset val="2"/>
    </font>
    <font>
      <sz val="9"/>
      <name val="Times New Roman"/>
      <family val="1"/>
      <charset val="238"/>
    </font>
    <font>
      <i/>
      <sz val="9"/>
      <name val="Times New Roman CE"/>
      <charset val="238"/>
    </font>
    <font>
      <sz val="10"/>
      <color rgb="FFFF0000"/>
      <name val="Times New Roman CE"/>
      <charset val="238"/>
    </font>
    <font>
      <sz val="12"/>
      <color rgb="FFFF0000"/>
      <name val="Times New Roman CE"/>
      <charset val="238"/>
    </font>
    <font>
      <sz val="9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65"/>
        <bgColor indexed="64"/>
      </patternFill>
    </fill>
    <fill>
      <patternFill patternType="gray125">
        <bgColor indexed="47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0">
    <xf numFmtId="0" fontId="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4" fillId="0" borderId="0"/>
    <xf numFmtId="0" fontId="14" fillId="0" borderId="0"/>
    <xf numFmtId="0" fontId="33" fillId="0" borderId="0"/>
    <xf numFmtId="9" fontId="14" fillId="0" borderId="0" applyFont="0" applyFill="0" applyBorder="0" applyAlignment="0" applyProtection="0"/>
  </cellStyleXfs>
  <cellXfs count="983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5" applyFont="1" applyFill="1" applyBorder="1" applyAlignment="1" applyProtection="1">
      <alignment horizontal="center" vertical="center" wrapText="1"/>
    </xf>
    <xf numFmtId="0" fontId="6" fillId="0" borderId="0" xfId="5" applyFont="1" applyFill="1" applyBorder="1" applyAlignment="1" applyProtection="1">
      <alignment vertical="center" wrapText="1"/>
    </xf>
    <xf numFmtId="0" fontId="17" fillId="0" borderId="1" xfId="5" applyFont="1" applyFill="1" applyBorder="1" applyAlignment="1" applyProtection="1">
      <alignment horizontal="left" vertical="center" wrapText="1" indent="1"/>
    </xf>
    <xf numFmtId="0" fontId="17" fillId="0" borderId="2" xfId="5" applyFont="1" applyFill="1" applyBorder="1" applyAlignment="1" applyProtection="1">
      <alignment horizontal="left" vertical="center" wrapText="1" indent="1"/>
    </xf>
    <xf numFmtId="0" fontId="17" fillId="0" borderId="3" xfId="5" applyFont="1" applyFill="1" applyBorder="1" applyAlignment="1" applyProtection="1">
      <alignment horizontal="left" vertical="center" wrapText="1" indent="1"/>
    </xf>
    <xf numFmtId="0" fontId="17" fillId="0" borderId="4" xfId="5" applyFont="1" applyFill="1" applyBorder="1" applyAlignment="1" applyProtection="1">
      <alignment horizontal="left" vertical="center" wrapText="1" indent="1"/>
    </xf>
    <xf numFmtId="0" fontId="17" fillId="0" borderId="5" xfId="5" applyFont="1" applyFill="1" applyBorder="1" applyAlignment="1" applyProtection="1">
      <alignment horizontal="left" vertical="center" wrapText="1" indent="1"/>
    </xf>
    <xf numFmtId="0" fontId="17" fillId="0" borderId="6" xfId="5" applyFont="1" applyFill="1" applyBorder="1" applyAlignment="1" applyProtection="1">
      <alignment horizontal="left" vertical="center" wrapText="1" indent="1"/>
    </xf>
    <xf numFmtId="49" fontId="17" fillId="0" borderId="7" xfId="5" applyNumberFormat="1" applyFont="1" applyFill="1" applyBorder="1" applyAlignment="1" applyProtection="1">
      <alignment horizontal="left" vertical="center" wrapText="1" indent="1"/>
    </xf>
    <xf numFmtId="49" fontId="17" fillId="0" borderId="8" xfId="5" applyNumberFormat="1" applyFont="1" applyFill="1" applyBorder="1" applyAlignment="1" applyProtection="1">
      <alignment horizontal="left" vertical="center" wrapText="1" indent="1"/>
    </xf>
    <xf numFmtId="49" fontId="17" fillId="0" borderId="9" xfId="5" applyNumberFormat="1" applyFont="1" applyFill="1" applyBorder="1" applyAlignment="1" applyProtection="1">
      <alignment horizontal="left" vertical="center" wrapText="1" indent="1"/>
    </xf>
    <xf numFmtId="49" fontId="17" fillId="0" borderId="10" xfId="5" applyNumberFormat="1" applyFont="1" applyFill="1" applyBorder="1" applyAlignment="1" applyProtection="1">
      <alignment horizontal="left" vertical="center" wrapText="1" indent="1"/>
    </xf>
    <xf numFmtId="49" fontId="17" fillId="0" borderId="11" xfId="5" applyNumberFormat="1" applyFont="1" applyFill="1" applyBorder="1" applyAlignment="1" applyProtection="1">
      <alignment horizontal="left" vertical="center" wrapText="1" indent="1"/>
    </xf>
    <xf numFmtId="49" fontId="17" fillId="0" borderId="12" xfId="5" applyNumberFormat="1" applyFont="1" applyFill="1" applyBorder="1" applyAlignment="1" applyProtection="1">
      <alignment horizontal="left" vertical="center" wrapText="1" indent="1"/>
    </xf>
    <xf numFmtId="0" fontId="17" fillId="0" borderId="0" xfId="5" applyFont="1" applyFill="1" applyBorder="1" applyAlignment="1" applyProtection="1">
      <alignment horizontal="left" vertical="center" wrapText="1" indent="1"/>
    </xf>
    <xf numFmtId="0" fontId="16" fillId="0" borderId="13" xfId="5" applyFont="1" applyFill="1" applyBorder="1" applyAlignment="1" applyProtection="1">
      <alignment horizontal="left" vertical="center" wrapText="1" indent="1"/>
    </xf>
    <xf numFmtId="0" fontId="16" fillId="0" borderId="14" xfId="5" applyFont="1" applyFill="1" applyBorder="1" applyAlignment="1" applyProtection="1">
      <alignment horizontal="left" vertical="center" wrapText="1" indent="1"/>
    </xf>
    <xf numFmtId="0" fontId="16" fillId="0" borderId="15" xfId="5" applyFont="1" applyFill="1" applyBorder="1" applyAlignment="1" applyProtection="1">
      <alignment horizontal="left" vertical="center" wrapText="1" indent="1"/>
    </xf>
    <xf numFmtId="164" fontId="17" fillId="0" borderId="2" xfId="0" applyNumberFormat="1" applyFont="1" applyFill="1" applyBorder="1" applyAlignment="1" applyProtection="1">
      <alignment vertical="center" wrapText="1"/>
      <protection locked="0"/>
    </xf>
    <xf numFmtId="164" fontId="17" fillId="0" borderId="6" xfId="0" applyNumberFormat="1" applyFont="1" applyFill="1" applyBorder="1" applyAlignment="1" applyProtection="1">
      <alignment vertical="center" wrapText="1"/>
      <protection locked="0"/>
    </xf>
    <xf numFmtId="0" fontId="16" fillId="0" borderId="14" xfId="5" applyFont="1" applyFill="1" applyBorder="1" applyAlignment="1" applyProtection="1">
      <alignment vertical="center" wrapText="1"/>
    </xf>
    <xf numFmtId="0" fontId="16" fillId="0" borderId="16" xfId="5" applyFont="1" applyFill="1" applyBorder="1" applyAlignment="1" applyProtection="1">
      <alignment vertical="center" wrapText="1"/>
    </xf>
    <xf numFmtId="0" fontId="16" fillId="0" borderId="13" xfId="5" applyFont="1" applyFill="1" applyBorder="1" applyAlignment="1" applyProtection="1">
      <alignment horizontal="center" vertical="center" wrapText="1"/>
    </xf>
    <xf numFmtId="0" fontId="16" fillId="0" borderId="14" xfId="5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64" fontId="0" fillId="0" borderId="0" xfId="0" applyNumberFormat="1" applyFill="1" applyAlignment="1" applyProtection="1">
      <alignment vertical="center" wrapText="1"/>
    </xf>
    <xf numFmtId="164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14" xfId="0" applyNumberFormat="1" applyFont="1" applyFill="1" applyBorder="1" applyAlignment="1" applyProtection="1">
      <alignment vertical="center" wrapText="1"/>
    </xf>
    <xf numFmtId="164" fontId="16" fillId="0" borderId="17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2" xfId="0" applyNumberFormat="1" applyFont="1" applyFill="1" applyBorder="1" applyAlignment="1" applyProtection="1">
      <alignment vertical="center" wrapText="1"/>
      <protection locked="0"/>
    </xf>
    <xf numFmtId="164" fontId="15" fillId="0" borderId="18" xfId="0" applyNumberFormat="1" applyFont="1" applyFill="1" applyBorder="1" applyAlignment="1" applyProtection="1">
      <alignment vertical="center" wrapText="1"/>
    </xf>
    <xf numFmtId="164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6" xfId="0" applyNumberFormat="1" applyFont="1" applyFill="1" applyBorder="1" applyAlignment="1" applyProtection="1">
      <alignment vertical="center" wrapText="1"/>
      <protection locked="0"/>
    </xf>
    <xf numFmtId="164" fontId="15" fillId="0" borderId="19" xfId="0" applyNumberFormat="1" applyFont="1" applyFill="1" applyBorder="1" applyAlignment="1" applyProtection="1">
      <alignment vertical="center" wrapText="1"/>
    </xf>
    <xf numFmtId="164" fontId="7" fillId="0" borderId="17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4" fontId="16" fillId="2" borderId="14" xfId="0" applyNumberFormat="1" applyFont="1" applyFill="1" applyBorder="1" applyAlignment="1" applyProtection="1">
      <alignment vertical="center" wrapText="1"/>
    </xf>
    <xf numFmtId="164" fontId="7" fillId="2" borderId="14" xfId="0" applyNumberFormat="1" applyFont="1" applyFill="1" applyBorder="1" applyAlignment="1" applyProtection="1">
      <alignment vertical="center" wrapText="1"/>
    </xf>
    <xf numFmtId="164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14" xfId="5" applyFont="1" applyFill="1" applyBorder="1" applyAlignment="1" applyProtection="1">
      <alignment horizontal="left" vertical="center" wrapText="1" indent="1"/>
    </xf>
    <xf numFmtId="164" fontId="23" fillId="0" borderId="13" xfId="0" applyNumberFormat="1" applyFont="1" applyFill="1" applyBorder="1" applyAlignment="1" applyProtection="1">
      <alignment horizontal="left" vertical="center" wrapText="1" indent="1"/>
    </xf>
    <xf numFmtId="164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2" xfId="0" applyFont="1" applyFill="1" applyBorder="1" applyAlignment="1" applyProtection="1">
      <alignment horizontal="right"/>
    </xf>
    <xf numFmtId="0" fontId="24" fillId="0" borderId="23" xfId="5" applyFont="1" applyFill="1" applyBorder="1" applyAlignment="1" applyProtection="1">
      <alignment horizontal="left" vertical="center" wrapText="1" indent="1"/>
    </xf>
    <xf numFmtId="0" fontId="17" fillId="0" borderId="2" xfId="5" applyFont="1" applyFill="1" applyBorder="1" applyAlignment="1" applyProtection="1">
      <alignment horizontal="left" indent="6"/>
    </xf>
    <xf numFmtId="0" fontId="17" fillId="0" borderId="2" xfId="5" applyFont="1" applyFill="1" applyBorder="1" applyAlignment="1" applyProtection="1">
      <alignment horizontal="left" vertical="center" wrapText="1" indent="6"/>
    </xf>
    <xf numFmtId="0" fontId="17" fillId="0" borderId="6" xfId="5" applyFont="1" applyFill="1" applyBorder="1" applyAlignment="1" applyProtection="1">
      <alignment horizontal="left" vertical="center" wrapText="1" indent="6"/>
    </xf>
    <xf numFmtId="0" fontId="17" fillId="0" borderId="20" xfId="5" applyFont="1" applyFill="1" applyBorder="1" applyAlignment="1" applyProtection="1">
      <alignment horizontal="left" vertical="center" wrapText="1" indent="6"/>
    </xf>
    <xf numFmtId="0" fontId="0" fillId="0" borderId="0" xfId="0" applyFill="1" applyProtection="1">
      <protection locked="0"/>
    </xf>
    <xf numFmtId="164" fontId="24" fillId="0" borderId="2" xfId="0" applyNumberFormat="1" applyFont="1" applyFill="1" applyBorder="1" applyAlignment="1" applyProtection="1">
      <alignment vertical="center"/>
      <protection locked="0"/>
    </xf>
    <xf numFmtId="164" fontId="24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left" vertical="center" wrapText="1"/>
    </xf>
    <xf numFmtId="164" fontId="7" fillId="0" borderId="14" xfId="0" applyNumberFormat="1" applyFont="1" applyFill="1" applyBorder="1" applyAlignment="1" applyProtection="1">
      <alignment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0" fontId="16" fillId="0" borderId="17" xfId="0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 applyProtection="1">
      <alignment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164" fontId="3" fillId="0" borderId="0" xfId="0" applyNumberFormat="1" applyFont="1" applyFill="1" applyAlignment="1" applyProtection="1">
      <alignment vertical="center" wrapText="1"/>
    </xf>
    <xf numFmtId="0" fontId="23" fillId="0" borderId="14" xfId="0" applyFont="1" applyFill="1" applyBorder="1" applyAlignment="1" applyProtection="1">
      <alignment horizontal="left" vertical="center" wrapText="1" indent="1"/>
    </xf>
    <xf numFmtId="0" fontId="22" fillId="0" borderId="13" xfId="0" applyFont="1" applyBorder="1" applyAlignment="1" applyProtection="1">
      <alignment horizontal="center" vertical="center" wrapText="1"/>
    </xf>
    <xf numFmtId="0" fontId="30" fillId="0" borderId="24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24" fillId="0" borderId="8" xfId="0" applyFont="1" applyFill="1" applyBorder="1" applyAlignment="1" applyProtection="1">
      <alignment horizontal="center" vertical="center"/>
    </xf>
    <xf numFmtId="164" fontId="23" fillId="0" borderId="18" xfId="0" applyNumberFormat="1" applyFont="1" applyFill="1" applyBorder="1" applyAlignment="1" applyProtection="1">
      <alignment vertical="center"/>
    </xf>
    <xf numFmtId="0" fontId="24" fillId="0" borderId="10" xfId="0" applyFont="1" applyFill="1" applyBorder="1" applyAlignment="1" applyProtection="1">
      <alignment horizontal="center" vertical="center"/>
    </xf>
    <xf numFmtId="0" fontId="24" fillId="0" borderId="6" xfId="0" applyFont="1" applyFill="1" applyBorder="1" applyAlignment="1" applyProtection="1">
      <alignment vertical="center" wrapText="1"/>
    </xf>
    <xf numFmtId="164" fontId="23" fillId="0" borderId="14" xfId="0" applyNumberFormat="1" applyFont="1" applyFill="1" applyBorder="1" applyAlignment="1" applyProtection="1">
      <alignment vertical="center"/>
    </xf>
    <xf numFmtId="164" fontId="23" fillId="0" borderId="17" xfId="0" applyNumberFormat="1" applyFont="1" applyFill="1" applyBorder="1" applyAlignment="1" applyProtection="1">
      <alignment vertical="center"/>
    </xf>
    <xf numFmtId="164" fontId="16" fillId="0" borderId="25" xfId="5" applyNumberFormat="1" applyFont="1" applyFill="1" applyBorder="1" applyAlignment="1" applyProtection="1">
      <alignment horizontal="right" vertical="center" wrapText="1" indent="1"/>
    </xf>
    <xf numFmtId="164" fontId="17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7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8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8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7" xfId="5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0" fontId="21" fillId="0" borderId="6" xfId="0" applyFont="1" applyBorder="1" applyAlignment="1" applyProtection="1">
      <alignment horizontal="left" vertical="center" wrapText="1" indent="1"/>
    </xf>
    <xf numFmtId="0" fontId="22" fillId="0" borderId="29" xfId="0" applyFont="1" applyBorder="1" applyAlignment="1" applyProtection="1">
      <alignment horizontal="left" vertical="center" wrapText="1" indent="1"/>
    </xf>
    <xf numFmtId="164" fontId="6" fillId="0" borderId="0" xfId="5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4" xfId="0" applyNumberFormat="1" applyFont="1" applyFill="1" applyBorder="1" applyAlignment="1" applyProtection="1">
      <alignment horizontal="right" vertical="center" wrapText="1" indent="1"/>
    </xf>
    <xf numFmtId="164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7" xfId="0" applyNumberFormat="1" applyFont="1" applyFill="1" applyBorder="1" applyAlignment="1" applyProtection="1">
      <alignment horizontal="right" vertical="center" wrapText="1" inden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3" fillId="0" borderId="0" xfId="0" applyNumberFormat="1" applyFont="1" applyFill="1" applyAlignment="1" applyProtection="1">
      <alignment horizontal="center" vertical="center" wrapText="1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164" fontId="17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ill="1" applyBorder="1" applyAlignment="1" applyProtection="1">
      <alignment horizontal="left" vertical="center" wrapText="1" indent="1"/>
    </xf>
    <xf numFmtId="164" fontId="17" fillId="0" borderId="8" xfId="0" applyNumberFormat="1" applyFont="1" applyFill="1" applyBorder="1" applyAlignment="1" applyProtection="1">
      <alignment horizontal="left" vertical="center" wrapText="1" indent="1"/>
    </xf>
    <xf numFmtId="164" fontId="17" fillId="0" borderId="33" xfId="0" applyNumberFormat="1" applyFont="1" applyFill="1" applyBorder="1" applyAlignment="1" applyProtection="1">
      <alignment horizontal="left" vertical="center" wrapText="1" indent="1"/>
    </xf>
    <xf numFmtId="164" fontId="26" fillId="0" borderId="34" xfId="0" applyNumberFormat="1" applyFont="1" applyFill="1" applyBorder="1" applyAlignment="1" applyProtection="1">
      <alignment horizontal="left" vertical="center" wrapText="1" indent="1"/>
    </xf>
    <xf numFmtId="164" fontId="1" fillId="0" borderId="35" xfId="0" applyNumberFormat="1" applyFont="1" applyFill="1" applyBorder="1" applyAlignment="1" applyProtection="1">
      <alignment horizontal="left" vertical="center" wrapText="1" indent="1"/>
    </xf>
    <xf numFmtId="164" fontId="24" fillId="0" borderId="7" xfId="0" applyNumberFormat="1" applyFont="1" applyFill="1" applyBorder="1" applyAlignment="1" applyProtection="1">
      <alignment horizontal="left" vertical="center" wrapText="1" indent="1"/>
    </xf>
    <xf numFmtId="164" fontId="24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32" xfId="0" applyNumberFormat="1" applyFont="1" applyFill="1" applyBorder="1" applyAlignment="1" applyProtection="1">
      <alignment horizontal="left" vertical="center" wrapText="1" indent="1"/>
    </xf>
    <xf numFmtId="164" fontId="27" fillId="0" borderId="2" xfId="0" applyNumberFormat="1" applyFont="1" applyFill="1" applyBorder="1" applyAlignment="1" applyProtection="1">
      <alignment horizontal="right" vertical="center" wrapText="1" indent="1"/>
    </xf>
    <xf numFmtId="164" fontId="26" fillId="0" borderId="13" xfId="0" applyNumberFormat="1" applyFont="1" applyFill="1" applyBorder="1" applyAlignment="1" applyProtection="1">
      <alignment horizontal="left" vertical="center" wrapText="1" indent="1"/>
    </xf>
    <xf numFmtId="164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7" fillId="0" borderId="7" xfId="0" applyNumberFormat="1" applyFont="1" applyFill="1" applyBorder="1" applyAlignment="1" applyProtection="1">
      <alignment horizontal="left" vertical="center" wrapText="1" indent="1"/>
    </xf>
    <xf numFmtId="164" fontId="24" fillId="0" borderId="8" xfId="0" applyNumberFormat="1" applyFont="1" applyFill="1" applyBorder="1" applyAlignment="1" applyProtection="1">
      <alignment horizontal="left" vertical="center" wrapText="1" indent="2"/>
    </xf>
    <xf numFmtId="164" fontId="24" fillId="0" borderId="2" xfId="0" applyNumberFormat="1" applyFont="1" applyFill="1" applyBorder="1" applyAlignment="1" applyProtection="1">
      <alignment horizontal="left" vertical="center" wrapText="1" indent="2"/>
    </xf>
    <xf numFmtId="164" fontId="27" fillId="0" borderId="2" xfId="0" applyNumberFormat="1" applyFont="1" applyFill="1" applyBorder="1" applyAlignment="1" applyProtection="1">
      <alignment horizontal="left" vertical="center" wrapText="1" indent="1"/>
    </xf>
    <xf numFmtId="164" fontId="24" fillId="0" borderId="9" xfId="0" applyNumberFormat="1" applyFont="1" applyFill="1" applyBorder="1" applyAlignment="1" applyProtection="1">
      <alignment horizontal="left" vertical="center" wrapText="1" indent="1"/>
    </xf>
    <xf numFmtId="164" fontId="17" fillId="0" borderId="9" xfId="0" applyNumberFormat="1" applyFont="1" applyFill="1" applyBorder="1" applyAlignment="1" applyProtection="1">
      <alignment horizontal="left" vertical="center" wrapText="1" indent="2"/>
    </xf>
    <xf numFmtId="164" fontId="17" fillId="0" borderId="10" xfId="0" applyNumberFormat="1" applyFont="1" applyFill="1" applyBorder="1" applyAlignment="1" applyProtection="1">
      <alignment horizontal="left" vertical="center" wrapText="1" indent="2"/>
    </xf>
    <xf numFmtId="164" fontId="27" fillId="0" borderId="3" xfId="0" applyNumberFormat="1" applyFont="1" applyFill="1" applyBorder="1" applyAlignment="1" applyProtection="1">
      <alignment horizontal="right" vertical="center" wrapText="1" indent="1"/>
    </xf>
    <xf numFmtId="164" fontId="1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5" xfId="0" applyNumberFormat="1" applyFont="1" applyFill="1" applyBorder="1" applyAlignment="1" applyProtection="1">
      <alignment horizontal="right" vertical="center" wrapText="1" indent="1"/>
    </xf>
    <xf numFmtId="164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164" fontId="16" fillId="0" borderId="25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0" fillId="0" borderId="23" xfId="0" applyFont="1" applyBorder="1" applyAlignment="1" applyProtection="1">
      <alignment horizontal="left" vertical="center" wrapText="1" indent="1"/>
    </xf>
    <xf numFmtId="0" fontId="10" fillId="0" borderId="0" xfId="5" applyFont="1" applyFill="1" applyProtection="1"/>
    <xf numFmtId="0" fontId="10" fillId="0" borderId="0" xfId="5" applyFont="1" applyFill="1" applyAlignment="1" applyProtection="1">
      <alignment horizontal="right" vertical="center" indent="1"/>
    </xf>
    <xf numFmtId="0" fontId="32" fillId="0" borderId="0" xfId="0" applyFont="1" applyFill="1" applyAlignment="1" applyProtection="1">
      <alignment horizontal="left" vertical="center" wrapText="1"/>
    </xf>
    <xf numFmtId="0" fontId="32" fillId="0" borderId="0" xfId="0" applyFont="1" applyFill="1" applyAlignment="1" applyProtection="1">
      <alignment vertical="center" wrapText="1"/>
    </xf>
    <xf numFmtId="0" fontId="32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0" fillId="0" borderId="35" xfId="0" applyNumberFormat="1" applyFill="1" applyBorder="1" applyAlignment="1" applyProtection="1">
      <alignment horizontal="left" vertical="center" wrapText="1" indent="1"/>
    </xf>
    <xf numFmtId="164" fontId="17" fillId="0" borderId="7" xfId="0" applyNumberFormat="1" applyFont="1" applyFill="1" applyBorder="1" applyAlignment="1" applyProtection="1">
      <alignment horizontal="left" vertical="center" wrapText="1" indent="1"/>
    </xf>
    <xf numFmtId="164" fontId="17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6" xfId="5" applyNumberFormat="1" applyFont="1" applyFill="1" applyBorder="1" applyAlignment="1" applyProtection="1">
      <alignment horizontal="right" vertical="center" wrapText="1" indent="1"/>
    </xf>
    <xf numFmtId="164" fontId="16" fillId="0" borderId="14" xfId="5" applyNumberFormat="1" applyFont="1" applyFill="1" applyBorder="1" applyAlignment="1" applyProtection="1">
      <alignment horizontal="right" vertical="center" wrapText="1" indent="1"/>
    </xf>
    <xf numFmtId="164" fontId="17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4" xfId="5" applyNumberFormat="1" applyFont="1" applyFill="1" applyBorder="1" applyAlignment="1" applyProtection="1">
      <alignment horizontal="right" vertical="center" wrapText="1" indent="1"/>
    </xf>
    <xf numFmtId="0" fontId="16" fillId="0" borderId="15" xfId="5" applyFont="1" applyFill="1" applyBorder="1" applyAlignment="1" applyProtection="1">
      <alignment horizontal="center" vertical="center" wrapText="1"/>
    </xf>
    <xf numFmtId="0" fontId="16" fillId="0" borderId="16" xfId="5" applyFont="1" applyFill="1" applyBorder="1" applyAlignment="1" applyProtection="1">
      <alignment horizontal="center" vertical="center" wrapText="1"/>
    </xf>
    <xf numFmtId="0" fontId="17" fillId="0" borderId="3" xfId="5" applyFont="1" applyFill="1" applyBorder="1" applyAlignment="1" applyProtection="1">
      <alignment horizontal="left" vertical="center" wrapText="1" indent="6"/>
    </xf>
    <xf numFmtId="0" fontId="10" fillId="0" borderId="0" xfId="5" applyFill="1" applyProtection="1"/>
    <xf numFmtId="0" fontId="17" fillId="0" borderId="0" xfId="5" applyFont="1" applyFill="1" applyProtection="1"/>
    <xf numFmtId="0" fontId="13" fillId="0" borderId="0" xfId="5" applyFont="1" applyFill="1" applyProtection="1"/>
    <xf numFmtId="0" fontId="21" fillId="0" borderId="3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wrapText="1"/>
    </xf>
    <xf numFmtId="0" fontId="21" fillId="0" borderId="9" xfId="0" applyFont="1" applyBorder="1" applyAlignment="1" applyProtection="1">
      <alignment wrapText="1"/>
    </xf>
    <xf numFmtId="0" fontId="21" fillId="0" borderId="8" xfId="0" applyFont="1" applyBorder="1" applyAlignment="1" applyProtection="1">
      <alignment wrapText="1"/>
    </xf>
    <xf numFmtId="0" fontId="21" fillId="0" borderId="10" xfId="0" applyFont="1" applyBorder="1" applyAlignment="1" applyProtection="1">
      <alignment wrapText="1"/>
    </xf>
    <xf numFmtId="0" fontId="22" fillId="0" borderId="14" xfId="0" applyFont="1" applyBorder="1" applyAlignment="1" applyProtection="1">
      <alignment wrapText="1"/>
    </xf>
    <xf numFmtId="0" fontId="22" fillId="0" borderId="23" xfId="0" applyFont="1" applyBorder="1" applyAlignment="1" applyProtection="1">
      <alignment wrapText="1"/>
    </xf>
    <xf numFmtId="0" fontId="10" fillId="0" borderId="0" xfId="5" applyFill="1" applyAlignment="1" applyProtection="1"/>
    <xf numFmtId="0" fontId="19" fillId="0" borderId="0" xfId="5" applyFont="1" applyFill="1" applyProtection="1"/>
    <xf numFmtId="0" fontId="18" fillId="0" borderId="0" xfId="5" applyFont="1" applyFill="1" applyProtection="1"/>
    <xf numFmtId="164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4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7" fillId="0" borderId="9" xfId="5" applyNumberFormat="1" applyFont="1" applyFill="1" applyBorder="1" applyAlignment="1" applyProtection="1">
      <alignment horizontal="center" vertical="center" wrapText="1"/>
    </xf>
    <xf numFmtId="49" fontId="17" fillId="0" borderId="8" xfId="5" applyNumberFormat="1" applyFont="1" applyFill="1" applyBorder="1" applyAlignment="1" applyProtection="1">
      <alignment horizontal="center" vertical="center" wrapText="1"/>
    </xf>
    <xf numFmtId="49" fontId="17" fillId="0" borderId="10" xfId="5" applyNumberFormat="1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wrapText="1"/>
    </xf>
    <xf numFmtId="0" fontId="21" fillId="0" borderId="9" xfId="0" applyFont="1" applyBorder="1" applyAlignment="1" applyProtection="1">
      <alignment horizontal="center" wrapText="1"/>
    </xf>
    <xf numFmtId="0" fontId="21" fillId="0" borderId="8" xfId="0" applyFont="1" applyBorder="1" applyAlignment="1" applyProtection="1">
      <alignment horizontal="center" wrapText="1"/>
    </xf>
    <xf numFmtId="0" fontId="21" fillId="0" borderId="10" xfId="0" applyFont="1" applyBorder="1" applyAlignment="1" applyProtection="1">
      <alignment horizontal="center" wrapText="1"/>
    </xf>
    <xf numFmtId="0" fontId="22" fillId="0" borderId="29" xfId="0" applyFont="1" applyBorder="1" applyAlignment="1" applyProtection="1">
      <alignment horizontal="center" wrapText="1"/>
    </xf>
    <xf numFmtId="49" fontId="17" fillId="0" borderId="11" xfId="5" applyNumberFormat="1" applyFont="1" applyFill="1" applyBorder="1" applyAlignment="1" applyProtection="1">
      <alignment horizontal="center" vertical="center" wrapText="1"/>
    </xf>
    <xf numFmtId="49" fontId="17" fillId="0" borderId="7" xfId="5" applyNumberFormat="1" applyFont="1" applyFill="1" applyBorder="1" applyAlignment="1" applyProtection="1">
      <alignment horizontal="center" vertical="center" wrapText="1"/>
    </xf>
    <xf numFmtId="49" fontId="17" fillId="0" borderId="12" xfId="5" applyNumberFormat="1" applyFont="1" applyFill="1" applyBorder="1" applyAlignment="1" applyProtection="1">
      <alignment horizontal="center" vertical="center" wrapText="1"/>
    </xf>
    <xf numFmtId="0" fontId="22" fillId="0" borderId="29" xfId="0" applyFont="1" applyBorder="1" applyAlignment="1" applyProtection="1">
      <alignment horizontal="center" vertical="center" wrapText="1"/>
    </xf>
    <xf numFmtId="164" fontId="23" fillId="0" borderId="25" xfId="5" applyNumberFormat="1" applyFont="1" applyFill="1" applyBorder="1" applyAlignment="1" applyProtection="1">
      <alignment horizontal="right" vertical="center" wrapText="1" inden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49" fontId="24" fillId="0" borderId="8" xfId="0" applyNumberFormat="1" applyFont="1" applyFill="1" applyBorder="1" applyAlignment="1" applyProtection="1">
      <alignment horizontal="center" vertical="center" wrapText="1"/>
    </xf>
    <xf numFmtId="49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3" xfId="5" applyFont="1" applyFill="1" applyBorder="1" applyAlignment="1" applyProtection="1">
      <alignment horizontal="left" vertical="center" wrapText="1" indent="1"/>
    </xf>
    <xf numFmtId="0" fontId="24" fillId="0" borderId="2" xfId="5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4" fontId="24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3" xfId="0" applyFont="1" applyBorder="1" applyAlignment="1" applyProtection="1">
      <alignment vertical="center" wrapText="1"/>
    </xf>
    <xf numFmtId="0" fontId="22" fillId="0" borderId="29" xfId="0" applyFont="1" applyBorder="1" applyAlignment="1" applyProtection="1">
      <alignment vertical="center" wrapText="1"/>
    </xf>
    <xf numFmtId="164" fontId="16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5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vertical="center" wrapText="1"/>
    </xf>
    <xf numFmtId="0" fontId="16" fillId="0" borderId="29" xfId="5" applyFont="1" applyFill="1" applyBorder="1" applyAlignment="1" applyProtection="1">
      <alignment horizontal="left" vertical="center" wrapText="1" indent="1"/>
    </xf>
    <xf numFmtId="0" fontId="16" fillId="0" borderId="23" xfId="5" applyFont="1" applyFill="1" applyBorder="1" applyAlignment="1" applyProtection="1">
      <alignment vertical="center" wrapText="1"/>
    </xf>
    <xf numFmtId="0" fontId="17" fillId="0" borderId="20" xfId="5" applyFont="1" applyFill="1" applyBorder="1" applyAlignment="1" applyProtection="1">
      <alignment horizontal="left" vertical="center" wrapText="1" indent="7"/>
    </xf>
    <xf numFmtId="0" fontId="16" fillId="0" borderId="13" xfId="5" applyFont="1" applyFill="1" applyBorder="1" applyAlignment="1" applyProtection="1">
      <alignment horizontal="left" vertical="center" wrapText="1"/>
    </xf>
    <xf numFmtId="164" fontId="27" fillId="0" borderId="1" xfId="0" applyNumberFormat="1" applyFont="1" applyFill="1" applyBorder="1" applyAlignment="1" applyProtection="1">
      <alignment horizontal="right" vertical="center" wrapText="1" indent="1"/>
    </xf>
    <xf numFmtId="49" fontId="23" fillId="0" borderId="13" xfId="5" applyNumberFormat="1" applyFont="1" applyFill="1" applyBorder="1" applyAlignment="1" applyProtection="1">
      <alignment horizontal="center" vertical="center" wrapText="1"/>
    </xf>
    <xf numFmtId="164" fontId="16" fillId="0" borderId="38" xfId="5" applyNumberFormat="1" applyFont="1" applyFill="1" applyBorder="1" applyAlignment="1" applyProtection="1">
      <alignment horizontal="right" vertical="center" wrapText="1" indent="1"/>
    </xf>
    <xf numFmtId="164" fontId="17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0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41" xfId="5" applyNumberFormat="1" applyFont="1" applyFill="1" applyBorder="1" applyAlignment="1" applyProtection="1">
      <alignment horizontal="right" vertical="center" wrapText="1" indent="1"/>
    </xf>
    <xf numFmtId="164" fontId="22" fillId="0" borderId="25" xfId="0" applyNumberFormat="1" applyFont="1" applyBorder="1" applyAlignment="1" applyProtection="1">
      <alignment horizontal="right" vertical="center" wrapText="1" indent="1"/>
    </xf>
    <xf numFmtId="164" fontId="22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25" xfId="0" quotePrefix="1" applyNumberFormat="1" applyFont="1" applyBorder="1" applyAlignment="1" applyProtection="1">
      <alignment horizontal="right" vertical="center" wrapText="1" indent="1"/>
    </xf>
    <xf numFmtId="164" fontId="17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3" xfId="5" applyNumberFormat="1" applyFont="1" applyFill="1" applyBorder="1" applyAlignment="1" applyProtection="1">
      <alignment horizontal="right" vertical="center" wrapText="1" indent="1"/>
    </xf>
    <xf numFmtId="164" fontId="22" fillId="0" borderId="14" xfId="0" applyNumberFormat="1" applyFont="1" applyBorder="1" applyAlignment="1" applyProtection="1">
      <alignment horizontal="right" vertical="center" wrapText="1" indent="1"/>
    </xf>
    <xf numFmtId="164" fontId="22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14" xfId="0" quotePrefix="1" applyNumberFormat="1" applyFont="1" applyBorder="1" applyAlignment="1" applyProtection="1">
      <alignment horizontal="right" vertical="center" wrapText="1" indent="1"/>
    </xf>
    <xf numFmtId="0" fontId="7" fillId="0" borderId="20" xfId="5" applyFont="1" applyFill="1" applyBorder="1" applyAlignment="1" applyProtection="1">
      <alignment horizontal="center" vertical="center" wrapText="1"/>
    </xf>
    <xf numFmtId="0" fontId="7" fillId="0" borderId="42" xfId="5" applyFont="1" applyFill="1" applyBorder="1" applyAlignment="1" applyProtection="1">
      <alignment horizontal="center" vertical="center" wrapText="1"/>
    </xf>
    <xf numFmtId="0" fontId="16" fillId="0" borderId="43" xfId="5" applyFont="1" applyFill="1" applyBorder="1" applyAlignment="1" applyProtection="1">
      <alignment horizontal="center" vertical="center" wrapText="1"/>
    </xf>
    <xf numFmtId="164" fontId="16" fillId="0" borderId="44" xfId="5" applyNumberFormat="1" applyFont="1" applyFill="1" applyBorder="1" applyAlignment="1" applyProtection="1">
      <alignment horizontal="right" vertical="center" wrapText="1" indent="1"/>
    </xf>
    <xf numFmtId="164" fontId="16" fillId="0" borderId="24" xfId="5" applyNumberFormat="1" applyFont="1" applyFill="1" applyBorder="1" applyAlignment="1" applyProtection="1">
      <alignment horizontal="right" vertical="center" wrapText="1" indent="1"/>
    </xf>
    <xf numFmtId="164" fontId="17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5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4" xfId="5" applyNumberFormat="1" applyFont="1" applyFill="1" applyBorder="1" applyAlignment="1" applyProtection="1">
      <alignment horizontal="right" vertical="center" wrapText="1" indent="1"/>
    </xf>
    <xf numFmtId="164" fontId="22" fillId="0" borderId="24" xfId="0" applyNumberFormat="1" applyFont="1" applyBorder="1" applyAlignment="1" applyProtection="1">
      <alignment horizontal="right" vertical="center" wrapText="1" indent="1"/>
    </xf>
    <xf numFmtId="164" fontId="22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24" xfId="0" quotePrefix="1" applyNumberFormat="1" applyFont="1" applyBorder="1" applyAlignment="1" applyProtection="1">
      <alignment horizontal="right" vertical="center" wrapText="1" indent="1"/>
    </xf>
    <xf numFmtId="0" fontId="16" fillId="0" borderId="24" xfId="5" applyFont="1" applyFill="1" applyBorder="1" applyAlignment="1" applyProtection="1">
      <alignment horizontal="center" vertical="center" wrapText="1"/>
    </xf>
    <xf numFmtId="164" fontId="1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4" xfId="0" applyNumberFormat="1" applyFont="1" applyFill="1" applyBorder="1" applyAlignment="1" applyProtection="1">
      <alignment horizontal="right" vertical="center" wrapText="1" indent="1"/>
    </xf>
    <xf numFmtId="164" fontId="24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4" xfId="0" applyNumberFormat="1" applyFont="1" applyFill="1" applyBorder="1" applyAlignment="1">
      <alignment horizontal="center" vertical="center"/>
    </xf>
    <xf numFmtId="164" fontId="16" fillId="0" borderId="34" xfId="0" applyNumberFormat="1" applyFont="1" applyFill="1" applyBorder="1" applyAlignment="1">
      <alignment horizontal="center" vertical="center" wrapText="1"/>
    </xf>
    <xf numFmtId="164" fontId="16" fillId="0" borderId="47" xfId="0" applyNumberFormat="1" applyFont="1" applyFill="1" applyBorder="1" applyAlignment="1">
      <alignment horizontal="center" vertical="center"/>
    </xf>
    <xf numFmtId="164" fontId="16" fillId="0" borderId="48" xfId="0" applyNumberFormat="1" applyFont="1" applyFill="1" applyBorder="1" applyAlignment="1">
      <alignment horizontal="center" vertical="center"/>
    </xf>
    <xf numFmtId="164" fontId="16" fillId="0" borderId="48" xfId="0" applyNumberFormat="1" applyFont="1" applyFill="1" applyBorder="1" applyAlignment="1">
      <alignment horizontal="center" vertical="center" wrapText="1"/>
    </xf>
    <xf numFmtId="49" fontId="24" fillId="0" borderId="49" xfId="0" applyNumberFormat="1" applyFont="1" applyFill="1" applyBorder="1" applyAlignment="1">
      <alignment horizontal="left" vertical="center"/>
    </xf>
    <xf numFmtId="49" fontId="27" fillId="0" borderId="50" xfId="0" quotePrefix="1" applyNumberFormat="1" applyFont="1" applyFill="1" applyBorder="1" applyAlignment="1">
      <alignment horizontal="left" vertical="center" indent="1"/>
    </xf>
    <xf numFmtId="49" fontId="24" fillId="0" borderId="50" xfId="0" applyNumberFormat="1" applyFont="1" applyFill="1" applyBorder="1" applyAlignment="1">
      <alignment horizontal="left" vertical="center"/>
    </xf>
    <xf numFmtId="49" fontId="24" fillId="0" borderId="51" xfId="0" applyNumberFormat="1" applyFont="1" applyFill="1" applyBorder="1" applyAlignment="1" applyProtection="1">
      <alignment horizontal="left" vertical="center"/>
      <protection locked="0"/>
    </xf>
    <xf numFmtId="49" fontId="23" fillId="0" borderId="52" xfId="0" applyNumberFormat="1" applyFont="1" applyFill="1" applyBorder="1" applyAlignment="1" applyProtection="1">
      <alignment horizontal="left" vertical="center" indent="1"/>
      <protection locked="0"/>
    </xf>
    <xf numFmtId="49" fontId="23" fillId="0" borderId="53" xfId="0" applyNumberFormat="1" applyFont="1" applyFill="1" applyBorder="1" applyAlignment="1" applyProtection="1">
      <alignment vertical="center"/>
      <protection locked="0"/>
    </xf>
    <xf numFmtId="49" fontId="23" fillId="0" borderId="53" xfId="0" applyNumberFormat="1" applyFont="1" applyFill="1" applyBorder="1" applyAlignment="1" applyProtection="1">
      <alignment horizontal="right" vertical="center"/>
      <protection locked="0"/>
    </xf>
    <xf numFmtId="3" fontId="17" fillId="0" borderId="53" xfId="0" applyNumberFormat="1" applyFont="1" applyFill="1" applyBorder="1" applyAlignment="1" applyProtection="1">
      <alignment horizontal="right" vertical="center" wrapText="1"/>
      <protection locked="0"/>
    </xf>
    <xf numFmtId="49" fontId="23" fillId="0" borderId="22" xfId="0" applyNumberFormat="1" applyFont="1" applyFill="1" applyBorder="1" applyAlignment="1" applyProtection="1">
      <alignment vertical="center"/>
      <protection locked="0"/>
    </xf>
    <xf numFmtId="49" fontId="23" fillId="0" borderId="22" xfId="0" applyNumberFormat="1" applyFont="1" applyFill="1" applyBorder="1" applyAlignment="1" applyProtection="1">
      <alignment horizontal="right" vertical="center"/>
      <protection locked="0"/>
    </xf>
    <xf numFmtId="3" fontId="17" fillId="0" borderId="22" xfId="0" applyNumberFormat="1" applyFont="1" applyFill="1" applyBorder="1" applyAlignment="1" applyProtection="1">
      <alignment horizontal="right" vertical="center" wrapText="1"/>
      <protection locked="0"/>
    </xf>
    <xf numFmtId="49" fontId="24" fillId="0" borderId="9" xfId="0" applyNumberFormat="1" applyFont="1" applyFill="1" applyBorder="1" applyAlignment="1">
      <alignment horizontal="left" vertical="center"/>
    </xf>
    <xf numFmtId="49" fontId="24" fillId="0" borderId="8" xfId="0" applyNumberFormat="1" applyFont="1" applyFill="1" applyBorder="1" applyAlignment="1">
      <alignment horizontal="left" vertical="center"/>
    </xf>
    <xf numFmtId="49" fontId="24" fillId="0" borderId="10" xfId="0" applyNumberFormat="1" applyFont="1" applyFill="1" applyBorder="1" applyAlignment="1" applyProtection="1">
      <alignment horizontal="left" vertical="center"/>
      <protection locked="0"/>
    </xf>
    <xf numFmtId="167" fontId="16" fillId="0" borderId="34" xfId="0" applyNumberFormat="1" applyFont="1" applyFill="1" applyBorder="1" applyAlignment="1">
      <alignment horizontal="left" vertical="center" wrapText="1" indent="1"/>
    </xf>
    <xf numFmtId="0" fontId="16" fillId="0" borderId="54" xfId="0" applyFont="1" applyFill="1" applyBorder="1" applyAlignment="1" applyProtection="1">
      <alignment horizontal="center" vertical="center" wrapText="1"/>
    </xf>
    <xf numFmtId="164" fontId="24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5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2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2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4" xfId="0" applyNumberFormat="1" applyFont="1" applyFill="1" applyBorder="1" applyAlignment="1" applyProtection="1">
      <alignment horizontal="right" vertical="center" wrapText="1" indent="1"/>
    </xf>
    <xf numFmtId="164" fontId="17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4" xfId="0" applyNumberFormat="1" applyFont="1" applyFill="1" applyBorder="1" applyAlignment="1" applyProtection="1">
      <alignment horizontal="right" vertical="center" wrapText="1" indent="1"/>
    </xf>
    <xf numFmtId="164" fontId="2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6" xfId="0" applyFont="1" applyBorder="1" applyAlignment="1" applyProtection="1">
      <alignment horizontal="left" indent="1"/>
    </xf>
    <xf numFmtId="0" fontId="4" fillId="0" borderId="13" xfId="0" applyFont="1" applyBorder="1" applyAlignment="1">
      <alignment horizontal="left" vertical="center"/>
    </xf>
    <xf numFmtId="0" fontId="4" fillId="0" borderId="24" xfId="0" applyFont="1" applyBorder="1" applyAlignment="1">
      <alignment vertical="center" wrapText="1"/>
    </xf>
    <xf numFmtId="0" fontId="4" fillId="0" borderId="29" xfId="0" applyFont="1" applyBorder="1" applyAlignment="1">
      <alignment horizontal="left" vertical="center"/>
    </xf>
    <xf numFmtId="0" fontId="4" fillId="0" borderId="55" xfId="0" applyFont="1" applyBorder="1" applyAlignment="1">
      <alignment vertical="center" wrapText="1"/>
    </xf>
    <xf numFmtId="164" fontId="25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25" xfId="0" applyNumberFormat="1" applyFont="1" applyFill="1" applyBorder="1" applyAlignment="1" applyProtection="1">
      <alignment horizontal="right" vertical="center" wrapText="1" indent="1"/>
    </xf>
    <xf numFmtId="3" fontId="36" fillId="0" borderId="56" xfId="0" applyNumberFormat="1" applyFont="1" applyFill="1" applyBorder="1" applyAlignment="1" applyProtection="1">
      <alignment horizontal="right" vertical="center"/>
      <protection locked="0"/>
    </xf>
    <xf numFmtId="3" fontId="36" fillId="0" borderId="56" xfId="0" applyNumberFormat="1" applyFont="1" applyFill="1" applyBorder="1" applyAlignment="1" applyProtection="1">
      <alignment horizontal="right" vertical="center" wrapText="1"/>
      <protection locked="0"/>
    </xf>
    <xf numFmtId="3" fontId="36" fillId="0" borderId="57" xfId="0" applyNumberFormat="1" applyFont="1" applyFill="1" applyBorder="1" applyAlignment="1" applyProtection="1">
      <alignment horizontal="right" vertical="center" wrapText="1"/>
      <protection locked="0"/>
    </xf>
    <xf numFmtId="164" fontId="37" fillId="0" borderId="57" xfId="0" applyNumberFormat="1" applyFont="1" applyFill="1" applyBorder="1" applyAlignment="1">
      <alignment horizontal="right" vertical="center" wrapText="1"/>
    </xf>
    <xf numFmtId="4" fontId="37" fillId="0" borderId="57" xfId="0" applyNumberFormat="1" applyFont="1" applyFill="1" applyBorder="1" applyAlignment="1">
      <alignment horizontal="right" vertical="center" wrapText="1"/>
    </xf>
    <xf numFmtId="3" fontId="38" fillId="0" borderId="32" xfId="0" applyNumberFormat="1" applyFont="1" applyFill="1" applyBorder="1" applyAlignment="1" applyProtection="1">
      <alignment horizontal="right" vertical="center"/>
      <protection locked="0"/>
    </xf>
    <xf numFmtId="3" fontId="38" fillId="0" borderId="32" xfId="0" applyNumberFormat="1" applyFont="1" applyFill="1" applyBorder="1" applyAlignment="1" applyProtection="1">
      <alignment horizontal="right" vertical="center" wrapText="1"/>
      <protection locked="0"/>
    </xf>
    <xf numFmtId="164" fontId="37" fillId="0" borderId="32" xfId="0" applyNumberFormat="1" applyFont="1" applyFill="1" applyBorder="1" applyAlignment="1">
      <alignment horizontal="right" vertical="center" wrapText="1"/>
    </xf>
    <xf numFmtId="4" fontId="37" fillId="0" borderId="32" xfId="0" applyNumberFormat="1" applyFont="1" applyFill="1" applyBorder="1" applyAlignment="1">
      <alignment horizontal="right" vertical="center" wrapText="1"/>
    </xf>
    <xf numFmtId="3" fontId="36" fillId="0" borderId="32" xfId="0" applyNumberFormat="1" applyFont="1" applyFill="1" applyBorder="1" applyAlignment="1" applyProtection="1">
      <alignment horizontal="right" vertical="center"/>
      <protection locked="0"/>
    </xf>
    <xf numFmtId="3" fontId="36" fillId="0" borderId="32" xfId="0" applyNumberFormat="1" applyFont="1" applyFill="1" applyBorder="1" applyAlignment="1" applyProtection="1">
      <alignment horizontal="right" vertical="center" wrapText="1"/>
      <protection locked="0"/>
    </xf>
    <xf numFmtId="3" fontId="36" fillId="0" borderId="58" xfId="0" applyNumberFormat="1" applyFont="1" applyFill="1" applyBorder="1" applyAlignment="1" applyProtection="1">
      <alignment horizontal="right" vertical="center"/>
      <protection locked="0"/>
    </xf>
    <xf numFmtId="3" fontId="36" fillId="0" borderId="58" xfId="0" applyNumberFormat="1" applyFont="1" applyFill="1" applyBorder="1" applyAlignment="1" applyProtection="1">
      <alignment horizontal="right" vertical="center" wrapText="1"/>
      <protection locked="0"/>
    </xf>
    <xf numFmtId="4" fontId="37" fillId="0" borderId="59" xfId="0" applyNumberFormat="1" applyFont="1" applyFill="1" applyBorder="1" applyAlignment="1">
      <alignment horizontal="right" vertical="center" wrapText="1"/>
    </xf>
    <xf numFmtId="164" fontId="37" fillId="0" borderId="34" xfId="0" applyNumberFormat="1" applyFont="1" applyFill="1" applyBorder="1" applyAlignment="1">
      <alignment vertical="center"/>
    </xf>
    <xf numFmtId="4" fontId="36" fillId="0" borderId="34" xfId="0" applyNumberFormat="1" applyFont="1" applyFill="1" applyBorder="1" applyAlignment="1" applyProtection="1">
      <alignment vertical="center" wrapText="1"/>
      <protection locked="0"/>
    </xf>
    <xf numFmtId="3" fontId="39" fillId="0" borderId="32" xfId="0" applyNumberFormat="1" applyFont="1" applyFill="1" applyBorder="1" applyAlignment="1" applyProtection="1">
      <alignment horizontal="right" vertical="center" wrapText="1"/>
      <protection locked="0"/>
    </xf>
    <xf numFmtId="3" fontId="39" fillId="0" borderId="56" xfId="0" applyNumberFormat="1" applyFont="1" applyFill="1" applyBorder="1" applyAlignment="1" applyProtection="1">
      <alignment horizontal="right" vertical="center"/>
      <protection locked="0"/>
    </xf>
    <xf numFmtId="3" fontId="39" fillId="0" borderId="56" xfId="0" applyNumberFormat="1" applyFont="1" applyFill="1" applyBorder="1" applyAlignment="1" applyProtection="1">
      <alignment horizontal="right" vertical="center" wrapText="1"/>
      <protection locked="0"/>
    </xf>
    <xf numFmtId="3" fontId="39" fillId="0" borderId="57" xfId="0" applyNumberFormat="1" applyFont="1" applyFill="1" applyBorder="1" applyAlignment="1" applyProtection="1">
      <alignment horizontal="right" vertical="center" wrapText="1"/>
      <protection locked="0"/>
    </xf>
    <xf numFmtId="164" fontId="40" fillId="0" borderId="56" xfId="0" applyNumberFormat="1" applyFont="1" applyFill="1" applyBorder="1" applyAlignment="1" applyProtection="1">
      <alignment horizontal="right" vertical="center" wrapText="1"/>
    </xf>
    <xf numFmtId="4" fontId="40" fillId="0" borderId="57" xfId="0" applyNumberFormat="1" applyFont="1" applyFill="1" applyBorder="1" applyAlignment="1">
      <alignment horizontal="right" vertical="center" wrapText="1"/>
    </xf>
    <xf numFmtId="3" fontId="41" fillId="0" borderId="32" xfId="0" applyNumberFormat="1" applyFont="1" applyFill="1" applyBorder="1" applyAlignment="1" applyProtection="1">
      <alignment horizontal="right" vertical="center"/>
      <protection locked="0"/>
    </xf>
    <xf numFmtId="164" fontId="40" fillId="0" borderId="32" xfId="0" applyNumberFormat="1" applyFont="1" applyFill="1" applyBorder="1" applyAlignment="1" applyProtection="1">
      <alignment horizontal="right" vertical="center" wrapText="1"/>
    </xf>
    <xf numFmtId="4" fontId="40" fillId="0" borderId="32" xfId="0" applyNumberFormat="1" applyFont="1" applyFill="1" applyBorder="1" applyAlignment="1">
      <alignment horizontal="right" vertical="center" wrapText="1"/>
    </xf>
    <xf numFmtId="3" fontId="39" fillId="0" borderId="32" xfId="0" applyNumberFormat="1" applyFont="1" applyFill="1" applyBorder="1" applyAlignment="1" applyProtection="1">
      <alignment horizontal="right" vertical="center"/>
      <protection locked="0"/>
    </xf>
    <xf numFmtId="3" fontId="39" fillId="0" borderId="58" xfId="0" applyNumberFormat="1" applyFont="1" applyFill="1" applyBorder="1" applyAlignment="1" applyProtection="1">
      <alignment horizontal="right" vertical="center"/>
      <protection locked="0"/>
    </xf>
    <xf numFmtId="3" fontId="39" fillId="0" borderId="58" xfId="0" applyNumberFormat="1" applyFont="1" applyFill="1" applyBorder="1" applyAlignment="1" applyProtection="1">
      <alignment horizontal="right" vertical="center" wrapText="1"/>
      <protection locked="0"/>
    </xf>
    <xf numFmtId="4" fontId="40" fillId="0" borderId="59" xfId="0" applyNumberFormat="1" applyFont="1" applyFill="1" applyBorder="1" applyAlignment="1">
      <alignment horizontal="right" vertical="center" wrapText="1"/>
    </xf>
    <xf numFmtId="164" fontId="40" fillId="0" borderId="34" xfId="0" applyNumberFormat="1" applyFont="1" applyFill="1" applyBorder="1" applyAlignment="1">
      <alignment vertical="center"/>
    </xf>
    <xf numFmtId="4" fontId="39" fillId="0" borderId="34" xfId="0" applyNumberFormat="1" applyFont="1" applyFill="1" applyBorder="1" applyAlignment="1" applyProtection="1">
      <alignment vertical="center" wrapText="1"/>
      <protection locked="0"/>
    </xf>
    <xf numFmtId="0" fontId="21" fillId="0" borderId="3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center" wrapText="1" indent="1"/>
    </xf>
    <xf numFmtId="0" fontId="7" fillId="0" borderId="60" xfId="5" applyFont="1" applyFill="1" applyBorder="1" applyAlignment="1" applyProtection="1">
      <alignment horizontal="center" vertical="center" wrapText="1"/>
      <protection locked="0"/>
    </xf>
    <xf numFmtId="164" fontId="7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34" xfId="0" applyNumberFormat="1" applyFont="1" applyFill="1" applyBorder="1" applyAlignment="1" applyProtection="1">
      <alignment horizontal="center" vertical="center"/>
      <protection locked="0"/>
    </xf>
    <xf numFmtId="0" fontId="7" fillId="0" borderId="38" xfId="0" applyFont="1" applyFill="1" applyBorder="1" applyAlignment="1" applyProtection="1">
      <alignment horizontal="center" vertical="center" wrapText="1"/>
      <protection locked="0"/>
    </xf>
    <xf numFmtId="0" fontId="17" fillId="0" borderId="20" xfId="5" applyFont="1" applyFill="1" applyBorder="1" applyAlignment="1" applyProtection="1">
      <alignment horizontal="left" vertical="center" wrapText="1" indent="1"/>
    </xf>
    <xf numFmtId="0" fontId="10" fillId="0" borderId="0" xfId="5" applyFont="1" applyFill="1" applyProtection="1">
      <protection locked="0"/>
    </xf>
    <xf numFmtId="0" fontId="10" fillId="0" borderId="0" xfId="5" applyFont="1" applyFill="1" applyAlignment="1" applyProtection="1">
      <alignment horizontal="right" vertical="center" indent="1"/>
      <protection locked="0"/>
    </xf>
    <xf numFmtId="0" fontId="10" fillId="0" borderId="0" xfId="5" applyFill="1" applyProtection="1"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21" fillId="0" borderId="20" xfId="0" applyFont="1" applyBorder="1" applyAlignment="1" applyProtection="1">
      <alignment wrapText="1"/>
    </xf>
    <xf numFmtId="164" fontId="24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0" xfId="5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0" xfId="0" applyNumberFormat="1" applyFont="1" applyFill="1" applyAlignment="1" applyProtection="1">
      <alignment horizontal="left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49" fontId="7" fillId="0" borderId="25" xfId="0" applyNumberFormat="1" applyFont="1" applyFill="1" applyBorder="1" applyAlignment="1" applyProtection="1">
      <alignment horizontal="right" vertical="center" indent="1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7" fillId="0" borderId="52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34" xfId="0" applyFont="1" applyFill="1" applyBorder="1" applyAlignment="1" applyProtection="1">
      <alignment horizontal="center" vertical="center" wrapText="1"/>
      <protection locked="0"/>
    </xf>
    <xf numFmtId="0" fontId="7" fillId="0" borderId="34" xfId="0" quotePrefix="1" applyFont="1" applyFill="1" applyBorder="1" applyAlignment="1" applyProtection="1">
      <alignment horizontal="right" vertical="center" indent="1"/>
      <protection locked="0"/>
    </xf>
    <xf numFmtId="49" fontId="7" fillId="0" borderId="34" xfId="0" applyNumberFormat="1" applyFont="1" applyFill="1" applyBorder="1" applyAlignment="1" applyProtection="1">
      <alignment horizontal="right" vertical="center" indent="1"/>
      <protection locked="0"/>
    </xf>
    <xf numFmtId="0" fontId="5" fillId="0" borderId="0" xfId="0" applyNumberFormat="1" applyFont="1" applyFill="1" applyAlignment="1" applyProtection="1">
      <alignment horizontal="right"/>
      <protection locked="0"/>
    </xf>
    <xf numFmtId="164" fontId="9" fillId="0" borderId="0" xfId="0" applyNumberFormat="1" applyFont="1" applyFill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5" fillId="0" borderId="0" xfId="0" applyNumberFormat="1" applyFont="1" applyFill="1" applyAlignment="1" applyProtection="1">
      <alignment horizontal="right" wrapText="1"/>
      <protection locked="0"/>
    </xf>
    <xf numFmtId="164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29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61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  <protection locked="0"/>
    </xf>
    <xf numFmtId="164" fontId="0" fillId="0" borderId="0" xfId="0" applyNumberFormat="1" applyFill="1" applyAlignment="1" applyProtection="1">
      <alignment horizontal="centerContinuous" vertical="center"/>
      <protection locked="0"/>
    </xf>
    <xf numFmtId="164" fontId="5" fillId="0" borderId="0" xfId="0" applyNumberFormat="1" applyFont="1" applyFill="1" applyAlignment="1" applyProtection="1">
      <alignment horizontal="right" vertical="center"/>
      <protection locked="0"/>
    </xf>
    <xf numFmtId="164" fontId="7" fillId="0" borderId="13" xfId="0" applyNumberFormat="1" applyFont="1" applyFill="1" applyBorder="1" applyAlignment="1" applyProtection="1">
      <alignment horizontal="centerContinuous" vertical="center" wrapText="1"/>
      <protection locked="0"/>
    </xf>
    <xf numFmtId="164" fontId="7" fillId="0" borderId="14" xfId="0" applyNumberFormat="1" applyFont="1" applyFill="1" applyBorder="1" applyAlignment="1" applyProtection="1">
      <alignment horizontal="centerContinuous" vertical="center" wrapText="1"/>
      <protection locked="0"/>
    </xf>
    <xf numFmtId="164" fontId="7" fillId="0" borderId="24" xfId="0" applyNumberFormat="1" applyFont="1" applyFill="1" applyBorder="1" applyAlignment="1" applyProtection="1">
      <alignment horizontal="centerContinuous" vertical="center" wrapText="1"/>
      <protection locked="0"/>
    </xf>
    <xf numFmtId="164" fontId="7" fillId="0" borderId="17" xfId="0" applyNumberFormat="1" applyFont="1" applyFill="1" applyBorder="1" applyAlignment="1" applyProtection="1">
      <alignment horizontal="centerContinuous" vertical="center" wrapText="1"/>
      <protection locked="0"/>
    </xf>
    <xf numFmtId="164" fontId="7" fillId="0" borderId="53" xfId="0" applyNumberFormat="1" applyFont="1" applyFill="1" applyBorder="1" applyAlignment="1" applyProtection="1">
      <alignment horizontal="centerContinuous" vertical="center" wrapText="1"/>
      <protection locked="0"/>
    </xf>
    <xf numFmtId="164" fontId="7" fillId="0" borderId="38" xfId="0" applyNumberFormat="1" applyFont="1" applyFill="1" applyBorder="1" applyAlignment="1" applyProtection="1">
      <alignment horizontal="centerContinuous" vertical="center" wrapText="1"/>
      <protection locked="0"/>
    </xf>
    <xf numFmtId="164" fontId="23" fillId="0" borderId="34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43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16" fillId="0" borderId="54" xfId="0" applyFont="1" applyFill="1" applyBorder="1" applyAlignment="1" applyProtection="1">
      <alignment horizontal="center" vertical="center" wrapText="1"/>
      <protection locked="0"/>
    </xf>
    <xf numFmtId="0" fontId="16" fillId="0" borderId="17" xfId="0" applyFont="1" applyFill="1" applyBorder="1" applyAlignment="1" applyProtection="1">
      <alignment horizontal="center" vertical="center" wrapText="1"/>
      <protection locked="0"/>
    </xf>
    <xf numFmtId="0" fontId="7" fillId="0" borderId="60" xfId="5" applyFont="1" applyFill="1" applyBorder="1" applyAlignment="1" applyProtection="1">
      <alignment horizontal="center" vertical="center" wrapText="1"/>
    </xf>
    <xf numFmtId="0" fontId="16" fillId="0" borderId="14" xfId="5" applyFont="1" applyFill="1" applyBorder="1" applyAlignment="1" applyProtection="1">
      <alignment horizontal="left" vertical="center" wrapText="1"/>
    </xf>
    <xf numFmtId="0" fontId="21" fillId="0" borderId="3" xfId="0" applyFont="1" applyBorder="1" applyAlignment="1" applyProtection="1">
      <alignment horizontal="left" vertical="center" wrapText="1"/>
    </xf>
    <xf numFmtId="0" fontId="21" fillId="0" borderId="2" xfId="0" applyFont="1" applyBorder="1" applyAlignment="1" applyProtection="1">
      <alignment horizontal="left" vertical="center" wrapText="1"/>
    </xf>
    <xf numFmtId="164" fontId="17" fillId="3" borderId="2" xfId="5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6" xfId="0" applyFont="1" applyBorder="1" applyAlignment="1" applyProtection="1">
      <alignment horizontal="left" vertical="center" wrapText="1"/>
    </xf>
    <xf numFmtId="164" fontId="17" fillId="3" borderId="6" xfId="5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/>
    </xf>
    <xf numFmtId="0" fontId="21" fillId="0" borderId="3" xfId="0" applyFont="1" applyBorder="1" applyAlignment="1">
      <alignment horizontal="left" wrapText="1"/>
    </xf>
    <xf numFmtId="0" fontId="21" fillId="0" borderId="1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9" xfId="0" applyFont="1" applyBorder="1" applyAlignment="1" applyProtection="1">
      <alignment vertical="center" wrapText="1"/>
    </xf>
    <xf numFmtId="0" fontId="21" fillId="0" borderId="8" xfId="0" applyFont="1" applyBorder="1" applyAlignment="1" applyProtection="1">
      <alignment vertical="center" wrapText="1"/>
    </xf>
    <xf numFmtId="0" fontId="21" fillId="0" borderId="10" xfId="0" applyFont="1" applyBorder="1" applyAlignment="1" applyProtection="1">
      <alignment vertical="center" wrapText="1"/>
    </xf>
    <xf numFmtId="0" fontId="22" fillId="0" borderId="14" xfId="0" applyFont="1" applyBorder="1" applyAlignment="1" applyProtection="1">
      <alignment vertical="center" wrapText="1"/>
    </xf>
    <xf numFmtId="0" fontId="22" fillId="0" borderId="23" xfId="0" applyFont="1" applyBorder="1" applyAlignment="1" applyProtection="1">
      <alignment vertical="center" wrapText="1"/>
    </xf>
    <xf numFmtId="164" fontId="28" fillId="0" borderId="22" xfId="5" applyNumberFormat="1" applyFont="1" applyFill="1" applyBorder="1" applyAlignment="1" applyProtection="1"/>
    <xf numFmtId="0" fontId="16" fillId="0" borderId="25" xfId="5" applyFont="1" applyFill="1" applyBorder="1" applyAlignment="1" applyProtection="1">
      <alignment horizontal="center" vertical="center" wrapText="1"/>
    </xf>
    <xf numFmtId="0" fontId="17" fillId="0" borderId="4" xfId="5" applyFont="1" applyFill="1" applyBorder="1" applyAlignment="1" applyProtection="1">
      <alignment horizontal="left" vertical="center" wrapText="1"/>
    </xf>
    <xf numFmtId="0" fontId="17" fillId="0" borderId="2" xfId="5" applyFont="1" applyFill="1" applyBorder="1" applyAlignment="1" applyProtection="1">
      <alignment horizontal="left" vertical="center" wrapText="1"/>
    </xf>
    <xf numFmtId="0" fontId="17" fillId="0" borderId="5" xfId="5" applyFont="1" applyFill="1" applyBorder="1" applyAlignment="1" applyProtection="1">
      <alignment horizontal="left" vertical="center" wrapText="1"/>
    </xf>
    <xf numFmtId="0" fontId="17" fillId="0" borderId="0" xfId="5" applyFont="1" applyFill="1" applyBorder="1" applyAlignment="1" applyProtection="1">
      <alignment horizontal="left" vertical="center" wrapText="1"/>
    </xf>
    <xf numFmtId="0" fontId="17" fillId="0" borderId="2" xfId="5" applyFont="1" applyFill="1" applyBorder="1" applyAlignment="1" applyProtection="1">
      <alignment horizontal="left" vertical="center"/>
    </xf>
    <xf numFmtId="0" fontId="17" fillId="0" borderId="6" xfId="5" applyFont="1" applyFill="1" applyBorder="1" applyAlignment="1" applyProtection="1">
      <alignment horizontal="left" vertical="center" wrapText="1"/>
    </xf>
    <xf numFmtId="0" fontId="17" fillId="0" borderId="20" xfId="5" applyFont="1" applyFill="1" applyBorder="1" applyAlignment="1" applyProtection="1">
      <alignment horizontal="left" vertical="center" wrapText="1"/>
    </xf>
    <xf numFmtId="0" fontId="17" fillId="0" borderId="3" xfId="5" applyFont="1" applyFill="1" applyBorder="1" applyAlignment="1" applyProtection="1">
      <alignment horizontal="left" vertical="center" wrapText="1"/>
    </xf>
    <xf numFmtId="0" fontId="10" fillId="0" borderId="0" xfId="5" applyFill="1" applyAlignment="1" applyProtection="1">
      <alignment horizontal="left" vertical="center" indent="1"/>
    </xf>
    <xf numFmtId="0" fontId="23" fillId="0" borderId="14" xfId="5" applyFont="1" applyFill="1" applyBorder="1" applyAlignment="1" applyProtection="1">
      <alignment horizontal="left" vertical="center" wrapText="1"/>
    </xf>
    <xf numFmtId="0" fontId="17" fillId="0" borderId="1" xfId="5" applyFont="1" applyFill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164" fontId="7" fillId="0" borderId="62" xfId="0" applyNumberFormat="1" applyFont="1" applyFill="1" applyBorder="1" applyAlignment="1" applyProtection="1">
      <alignment horizontal="centerContinuous" vertical="center"/>
    </xf>
    <xf numFmtId="164" fontId="7" fillId="0" borderId="63" xfId="0" applyNumberFormat="1" applyFont="1" applyFill="1" applyBorder="1" applyAlignment="1" applyProtection="1">
      <alignment horizontal="centerContinuous" vertical="center"/>
    </xf>
    <xf numFmtId="164" fontId="7" fillId="0" borderId="39" xfId="0" applyNumberFormat="1" applyFont="1" applyFill="1" applyBorder="1" applyAlignment="1" applyProtection="1">
      <alignment horizontal="centerContinuous" vertical="center"/>
    </xf>
    <xf numFmtId="164" fontId="44" fillId="0" borderId="0" xfId="0" applyNumberFormat="1" applyFont="1" applyFill="1" applyAlignment="1">
      <alignment vertical="center"/>
    </xf>
    <xf numFmtId="164" fontId="7" fillId="0" borderId="64" xfId="0" applyNumberFormat="1" applyFont="1" applyFill="1" applyBorder="1" applyAlignment="1" applyProtection="1">
      <alignment horizontal="center" vertical="center"/>
    </xf>
    <xf numFmtId="164" fontId="7" fillId="0" borderId="65" xfId="0" applyNumberFormat="1" applyFont="1" applyFill="1" applyBorder="1" applyAlignment="1" applyProtection="1">
      <alignment horizontal="center" vertical="center"/>
    </xf>
    <xf numFmtId="164" fontId="7" fillId="0" borderId="60" xfId="0" applyNumberFormat="1" applyFont="1" applyFill="1" applyBorder="1" applyAlignment="1" applyProtection="1">
      <alignment horizontal="center" vertical="center" wrapText="1"/>
    </xf>
    <xf numFmtId="164" fontId="44" fillId="0" borderId="0" xfId="0" applyNumberFormat="1" applyFont="1" applyFill="1" applyAlignment="1">
      <alignment horizontal="center" vertical="center"/>
    </xf>
    <xf numFmtId="164" fontId="16" fillId="0" borderId="52" xfId="0" applyNumberFormat="1" applyFont="1" applyFill="1" applyBorder="1" applyAlignment="1" applyProtection="1">
      <alignment horizontal="center" vertical="center" wrapText="1"/>
    </xf>
    <xf numFmtId="164" fontId="16" fillId="0" borderId="14" xfId="0" applyNumberFormat="1" applyFont="1" applyFill="1" applyBorder="1" applyAlignment="1" applyProtection="1">
      <alignment horizontal="center" vertical="center" wrapText="1"/>
    </xf>
    <xf numFmtId="164" fontId="16" fillId="0" borderId="44" xfId="0" applyNumberFormat="1" applyFont="1" applyFill="1" applyBorder="1" applyAlignment="1" applyProtection="1">
      <alignment horizontal="center" vertical="center" wrapText="1"/>
    </xf>
    <xf numFmtId="164" fontId="16" fillId="0" borderId="35" xfId="0" applyNumberFormat="1" applyFont="1" applyFill="1" applyBorder="1" applyAlignment="1" applyProtection="1">
      <alignment horizontal="center"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164" fontId="16" fillId="0" borderId="11" xfId="0" applyNumberFormat="1" applyFont="1" applyFill="1" applyBorder="1" applyAlignment="1" applyProtection="1">
      <alignment horizontal="right" vertical="center" wrapText="1" indent="1"/>
    </xf>
    <xf numFmtId="164" fontId="23" fillId="0" borderId="4" xfId="0" applyNumberFormat="1" applyFont="1" applyFill="1" applyBorder="1" applyAlignment="1" applyProtection="1">
      <alignment horizontal="left" vertical="center" wrapText="1" indent="1"/>
    </xf>
    <xf numFmtId="1" fontId="26" fillId="2" borderId="4" xfId="0" applyNumberFormat="1" applyFont="1" applyFill="1" applyBorder="1" applyAlignment="1" applyProtection="1">
      <alignment horizontal="center" vertical="center" wrapText="1"/>
    </xf>
    <xf numFmtId="164" fontId="23" fillId="0" borderId="4" xfId="0" applyNumberFormat="1" applyFont="1" applyFill="1" applyBorder="1" applyAlignment="1" applyProtection="1">
      <alignment vertical="center" wrapText="1"/>
    </xf>
    <xf numFmtId="164" fontId="23" fillId="0" borderId="62" xfId="0" applyNumberFormat="1" applyFont="1" applyFill="1" applyBorder="1" applyAlignment="1" applyProtection="1">
      <alignment vertical="center" wrapText="1"/>
    </xf>
    <xf numFmtId="164" fontId="23" fillId="0" borderId="57" xfId="0" applyNumberFormat="1" applyFont="1" applyFill="1" applyBorder="1" applyAlignment="1" applyProtection="1">
      <alignment vertical="center" wrapText="1"/>
    </xf>
    <xf numFmtId="164" fontId="16" fillId="0" borderId="8" xfId="0" applyNumberFormat="1" applyFont="1" applyFill="1" applyBorder="1" applyAlignment="1" applyProtection="1">
      <alignment horizontal="right" vertical="center" wrapText="1" indent="1"/>
    </xf>
    <xf numFmtId="164" fontId="17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30" xfId="0" applyNumberFormat="1" applyFont="1" applyFill="1" applyBorder="1" applyAlignment="1" applyProtection="1">
      <alignment vertical="center" wrapText="1"/>
      <protection locked="0"/>
    </xf>
    <xf numFmtId="164" fontId="17" fillId="0" borderId="32" xfId="0" applyNumberFormat="1" applyFont="1" applyFill="1" applyBorder="1" applyAlignment="1" applyProtection="1">
      <alignment vertical="center" wrapText="1"/>
    </xf>
    <xf numFmtId="164" fontId="23" fillId="0" borderId="2" xfId="0" applyNumberFormat="1" applyFont="1" applyFill="1" applyBorder="1" applyAlignment="1" applyProtection="1">
      <alignment horizontal="left" vertical="center" wrapText="1" indent="1"/>
    </xf>
    <xf numFmtId="1" fontId="26" fillId="2" borderId="2" xfId="0" applyNumberFormat="1" applyFont="1" applyFill="1" applyBorder="1" applyAlignment="1" applyProtection="1">
      <alignment horizontal="center" vertical="center" wrapText="1"/>
    </xf>
    <xf numFmtId="164" fontId="23" fillId="0" borderId="2" xfId="0" applyNumberFormat="1" applyFont="1" applyFill="1" applyBorder="1" applyAlignment="1" applyProtection="1">
      <alignment vertical="center" wrapText="1"/>
    </xf>
    <xf numFmtId="164" fontId="23" fillId="0" borderId="30" xfId="0" applyNumberFormat="1" applyFont="1" applyFill="1" applyBorder="1" applyAlignment="1" applyProtection="1">
      <alignment vertical="center" wrapText="1"/>
    </xf>
    <xf numFmtId="164" fontId="23" fillId="0" borderId="32" xfId="0" applyNumberFormat="1" applyFont="1" applyFill="1" applyBorder="1" applyAlignment="1" applyProtection="1">
      <alignment vertical="center" wrapText="1"/>
    </xf>
    <xf numFmtId="164" fontId="16" fillId="0" borderId="2" xfId="0" applyNumberFormat="1" applyFont="1" applyFill="1" applyBorder="1" applyAlignment="1" applyProtection="1">
      <alignment horizontal="left" vertical="center" wrapText="1" indent="1"/>
    </xf>
    <xf numFmtId="164" fontId="16" fillId="0" borderId="7" xfId="0" applyNumberFormat="1" applyFont="1" applyFill="1" applyBorder="1" applyAlignment="1" applyProtection="1">
      <alignment horizontal="right" vertical="center" wrapText="1" indent="1"/>
    </xf>
    <xf numFmtId="164" fontId="23" fillId="0" borderId="1" xfId="0" applyNumberFormat="1" applyFont="1" applyFill="1" applyBorder="1" applyAlignment="1" applyProtection="1">
      <alignment horizontal="left" vertical="center" wrapText="1" indent="1"/>
    </xf>
    <xf numFmtId="1" fontId="26" fillId="2" borderId="6" xfId="0" applyNumberFormat="1" applyFont="1" applyFill="1" applyBorder="1" applyAlignment="1" applyProtection="1">
      <alignment horizontal="center" vertical="center" wrapText="1"/>
    </xf>
    <xf numFmtId="164" fontId="23" fillId="0" borderId="1" xfId="0" applyNumberFormat="1" applyFont="1" applyFill="1" applyBorder="1" applyAlignment="1" applyProtection="1">
      <alignment vertical="center" wrapText="1"/>
    </xf>
    <xf numFmtId="164" fontId="23" fillId="0" borderId="37" xfId="0" applyNumberFormat="1" applyFont="1" applyFill="1" applyBorder="1" applyAlignment="1" applyProtection="1">
      <alignment vertical="center" wrapText="1"/>
    </xf>
    <xf numFmtId="1" fontId="13" fillId="0" borderId="37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1" xfId="0" applyNumberFormat="1" applyFont="1" applyFill="1" applyBorder="1" applyAlignment="1" applyProtection="1">
      <alignment vertical="center" wrapText="1"/>
      <protection locked="0"/>
    </xf>
    <xf numFmtId="164" fontId="17" fillId="0" borderId="37" xfId="0" applyNumberFormat="1" applyFont="1" applyFill="1" applyBorder="1" applyAlignment="1" applyProtection="1">
      <alignment vertical="center" wrapText="1"/>
      <protection locked="0"/>
    </xf>
    <xf numFmtId="164" fontId="16" fillId="0" borderId="13" xfId="0" applyNumberFormat="1" applyFont="1" applyFill="1" applyBorder="1" applyAlignment="1" applyProtection="1">
      <alignment horizontal="right" vertical="center" wrapText="1" indent="1"/>
    </xf>
    <xf numFmtId="164" fontId="16" fillId="0" borderId="14" xfId="0" applyNumberFormat="1" applyFont="1" applyFill="1" applyBorder="1" applyAlignment="1" applyProtection="1">
      <alignment horizontal="left" vertical="center" wrapText="1" indent="1"/>
    </xf>
    <xf numFmtId="1" fontId="17" fillId="2" borderId="44" xfId="0" applyNumberFormat="1" applyFont="1" applyFill="1" applyBorder="1" applyAlignment="1" applyProtection="1">
      <alignment vertical="center" wrapText="1"/>
    </xf>
    <xf numFmtId="164" fontId="23" fillId="0" borderId="14" xfId="0" applyNumberFormat="1" applyFont="1" applyFill="1" applyBorder="1" applyAlignment="1" applyProtection="1">
      <alignment vertical="center" wrapText="1"/>
    </xf>
    <xf numFmtId="164" fontId="23" fillId="0" borderId="44" xfId="0" applyNumberFormat="1" applyFont="1" applyFill="1" applyBorder="1" applyAlignment="1" applyProtection="1">
      <alignment vertical="center" wrapText="1"/>
    </xf>
    <xf numFmtId="164" fontId="23" fillId="0" borderId="34" xfId="0" applyNumberFormat="1" applyFont="1" applyFill="1" applyBorder="1" applyAlignment="1" applyProtection="1">
      <alignment vertical="center" wrapText="1"/>
    </xf>
    <xf numFmtId="164" fontId="9" fillId="0" borderId="0" xfId="0" applyNumberFormat="1" applyFont="1" applyFill="1" applyAlignment="1">
      <alignment vertical="center" wrapText="1"/>
    </xf>
    <xf numFmtId="164" fontId="44" fillId="0" borderId="0" xfId="0" applyNumberFormat="1" applyFont="1" applyFill="1" applyAlignment="1">
      <alignment horizontal="center" vertical="center" wrapText="1"/>
    </xf>
    <xf numFmtId="164" fontId="16" fillId="0" borderId="13" xfId="0" applyNumberFormat="1" applyFont="1" applyFill="1" applyBorder="1" applyAlignment="1">
      <alignment horizontal="right" vertical="center" wrapText="1" indent="1"/>
    </xf>
    <xf numFmtId="164" fontId="16" fillId="0" borderId="34" xfId="0" applyNumberFormat="1" applyFont="1" applyFill="1" applyBorder="1" applyAlignment="1">
      <alignment horizontal="left" vertical="center" wrapText="1" indent="1"/>
    </xf>
    <xf numFmtId="164" fontId="13" fillId="2" borderId="34" xfId="0" applyNumberFormat="1" applyFont="1" applyFill="1" applyBorder="1" applyAlignment="1">
      <alignment horizontal="left" vertical="center" wrapText="1" indent="2"/>
    </xf>
    <xf numFmtId="164" fontId="13" fillId="2" borderId="24" xfId="0" applyNumberFormat="1" applyFont="1" applyFill="1" applyBorder="1" applyAlignment="1">
      <alignment horizontal="left" vertical="center" wrapText="1" indent="2"/>
    </xf>
    <xf numFmtId="164" fontId="16" fillId="0" borderId="13" xfId="0" applyNumberFormat="1" applyFont="1" applyFill="1" applyBorder="1" applyAlignment="1">
      <alignment vertical="center" wrapText="1"/>
    </xf>
    <xf numFmtId="164" fontId="16" fillId="0" borderId="14" xfId="0" applyNumberFormat="1" applyFont="1" applyFill="1" applyBorder="1" applyAlignment="1">
      <alignment vertical="center" wrapText="1"/>
    </xf>
    <xf numFmtId="164" fontId="16" fillId="0" borderId="17" xfId="0" applyNumberFormat="1" applyFont="1" applyFill="1" applyBorder="1" applyAlignment="1">
      <alignment vertical="center" wrapText="1"/>
    </xf>
    <xf numFmtId="164" fontId="16" fillId="0" borderId="8" xfId="0" applyNumberFormat="1" applyFont="1" applyFill="1" applyBorder="1" applyAlignment="1">
      <alignment horizontal="right" vertical="center" wrapText="1" indent="1"/>
    </xf>
    <xf numFmtId="164" fontId="17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5" fontId="13" fillId="0" borderId="32" xfId="0" applyNumberFormat="1" applyFont="1" applyFill="1" applyBorder="1" applyAlignment="1" applyProtection="1">
      <alignment horizontal="right" vertical="center" wrapText="1" indent="2"/>
      <protection locked="0"/>
    </xf>
    <xf numFmtId="165" fontId="13" fillId="0" borderId="2" xfId="0" applyNumberFormat="1" applyFont="1" applyFill="1" applyBorder="1" applyAlignment="1" applyProtection="1">
      <alignment horizontal="right" vertical="center" wrapText="1" indent="2"/>
      <protection locked="0"/>
    </xf>
    <xf numFmtId="164" fontId="17" fillId="0" borderId="8" xfId="0" applyNumberFormat="1" applyFont="1" applyFill="1" applyBorder="1" applyAlignment="1" applyProtection="1">
      <alignment vertical="center" wrapText="1"/>
      <protection locked="0"/>
    </xf>
    <xf numFmtId="164" fontId="17" fillId="0" borderId="18" xfId="0" applyNumberFormat="1" applyFont="1" applyFill="1" applyBorder="1" applyAlignment="1" applyProtection="1">
      <alignment vertical="center" wrapText="1"/>
      <protection locked="0"/>
    </xf>
    <xf numFmtId="164" fontId="13" fillId="2" borderId="34" xfId="0" applyNumberFormat="1" applyFont="1" applyFill="1" applyBorder="1" applyAlignment="1">
      <alignment horizontal="right" vertical="center" wrapText="1" indent="2"/>
    </xf>
    <xf numFmtId="164" fontId="13" fillId="2" borderId="24" xfId="0" applyNumberFormat="1" applyFont="1" applyFill="1" applyBorder="1" applyAlignment="1">
      <alignment horizontal="right" vertical="center" wrapText="1" indent="2"/>
    </xf>
    <xf numFmtId="164" fontId="24" fillId="0" borderId="30" xfId="0" applyNumberFormat="1" applyFont="1" applyFill="1" applyBorder="1" applyAlignment="1" applyProtection="1">
      <alignment vertical="center"/>
      <protection locked="0"/>
    </xf>
    <xf numFmtId="164" fontId="23" fillId="0" borderId="30" xfId="0" applyNumberFormat="1" applyFont="1" applyFill="1" applyBorder="1" applyAlignment="1" applyProtection="1">
      <alignment vertical="center"/>
    </xf>
    <xf numFmtId="164" fontId="24" fillId="0" borderId="66" xfId="0" applyNumberFormat="1" applyFont="1" applyFill="1" applyBorder="1" applyAlignment="1" applyProtection="1">
      <alignment vertical="center"/>
      <protection locked="0"/>
    </xf>
    <xf numFmtId="0" fontId="24" fillId="0" borderId="12" xfId="0" applyFont="1" applyFill="1" applyBorder="1" applyAlignment="1" applyProtection="1">
      <alignment horizontal="center" vertical="center"/>
    </xf>
    <xf numFmtId="0" fontId="24" fillId="0" borderId="20" xfId="0" applyFont="1" applyFill="1" applyBorder="1" applyAlignment="1" applyProtection="1">
      <alignment vertical="center" wrapText="1"/>
    </xf>
    <xf numFmtId="164" fontId="24" fillId="0" borderId="20" xfId="0" applyNumberFormat="1" applyFont="1" applyFill="1" applyBorder="1" applyAlignment="1" applyProtection="1">
      <alignment vertical="center"/>
      <protection locked="0"/>
    </xf>
    <xf numFmtId="164" fontId="24" fillId="0" borderId="65" xfId="0" applyNumberFormat="1" applyFont="1" applyFill="1" applyBorder="1" applyAlignment="1" applyProtection="1">
      <alignment vertical="center"/>
      <protection locked="0"/>
    </xf>
    <xf numFmtId="164" fontId="23" fillId="0" borderId="44" xfId="0" applyNumberFormat="1" applyFont="1" applyFill="1" applyBorder="1" applyAlignment="1" applyProtection="1">
      <alignment vertical="center"/>
    </xf>
    <xf numFmtId="164" fontId="23" fillId="0" borderId="60" xfId="0" applyNumberFormat="1" applyFont="1" applyFill="1" applyBorder="1" applyAlignment="1" applyProtection="1">
      <alignment vertical="center"/>
    </xf>
    <xf numFmtId="164" fontId="25" fillId="0" borderId="14" xfId="0" applyNumberFormat="1" applyFont="1" applyFill="1" applyBorder="1" applyAlignment="1" applyProtection="1">
      <alignment vertical="center"/>
    </xf>
    <xf numFmtId="0" fontId="24" fillId="0" borderId="9" xfId="0" applyFont="1" applyFill="1" applyBorder="1" applyAlignment="1" applyProtection="1">
      <alignment horizontal="right" vertical="center" wrapText="1" indent="1"/>
    </xf>
    <xf numFmtId="0" fontId="21" fillId="0" borderId="21" xfId="0" applyFont="1" applyFill="1" applyBorder="1" applyAlignment="1" applyProtection="1">
      <alignment horizontal="left" vertical="center" wrapText="1" indent="1"/>
      <protection locked="0"/>
    </xf>
    <xf numFmtId="0" fontId="24" fillId="0" borderId="8" xfId="0" applyFont="1" applyFill="1" applyBorder="1" applyAlignment="1" applyProtection="1">
      <alignment horizontal="right" vertical="center" wrapText="1" indent="1"/>
    </xf>
    <xf numFmtId="0" fontId="21" fillId="0" borderId="5" xfId="0" applyFont="1" applyFill="1" applyBorder="1" applyAlignment="1" applyProtection="1">
      <alignment horizontal="left" vertical="center" wrapText="1" indent="1"/>
      <protection locked="0"/>
    </xf>
    <xf numFmtId="3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0" applyFont="1" applyFill="1" applyBorder="1" applyAlignment="1">
      <alignment horizontal="right" vertical="center" wrapText="1" indent="1"/>
    </xf>
    <xf numFmtId="0" fontId="21" fillId="0" borderId="5" xfId="0" applyFont="1" applyFill="1" applyBorder="1" applyAlignment="1" applyProtection="1">
      <alignment horizontal="left" vertical="center" wrapText="1" indent="8"/>
      <protection locked="0"/>
    </xf>
    <xf numFmtId="0" fontId="24" fillId="0" borderId="2" xfId="0" applyFont="1" applyFill="1" applyBorder="1" applyAlignment="1" applyProtection="1">
      <alignment vertical="center" wrapText="1"/>
      <protection locked="0"/>
    </xf>
    <xf numFmtId="0" fontId="24" fillId="0" borderId="12" xfId="0" applyFont="1" applyFill="1" applyBorder="1" applyAlignment="1">
      <alignment horizontal="right" vertical="center" wrapText="1" indent="1"/>
    </xf>
    <xf numFmtId="0" fontId="24" fillId="0" borderId="20" xfId="0" applyFont="1" applyFill="1" applyBorder="1" applyAlignment="1" applyProtection="1">
      <alignment vertical="center" wrapText="1"/>
      <protection locked="0"/>
    </xf>
    <xf numFmtId="3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11" xfId="0" applyFont="1" applyFill="1" applyBorder="1" applyAlignment="1">
      <alignment horizontal="right" vertical="center" indent="1"/>
    </xf>
    <xf numFmtId="0" fontId="24" fillId="0" borderId="4" xfId="0" applyFont="1" applyFill="1" applyBorder="1" applyAlignment="1" applyProtection="1">
      <alignment horizontal="left" vertical="center" indent="1"/>
      <protection locked="0"/>
    </xf>
    <xf numFmtId="3" fontId="24" fillId="0" borderId="62" xfId="0" applyNumberFormat="1" applyFont="1" applyFill="1" applyBorder="1" applyAlignment="1" applyProtection="1">
      <alignment horizontal="right" vertical="center"/>
      <protection locked="0"/>
    </xf>
    <xf numFmtId="3" fontId="24" fillId="0" borderId="36" xfId="0" applyNumberFormat="1" applyFont="1" applyFill="1" applyBorder="1" applyAlignment="1" applyProtection="1">
      <alignment horizontal="right" vertical="center"/>
      <protection locked="0"/>
    </xf>
    <xf numFmtId="0" fontId="24" fillId="0" borderId="8" xfId="0" applyFont="1" applyFill="1" applyBorder="1" applyAlignment="1">
      <alignment horizontal="right" vertical="center" indent="1"/>
    </xf>
    <xf numFmtId="0" fontId="24" fillId="0" borderId="2" xfId="0" applyFont="1" applyFill="1" applyBorder="1" applyAlignment="1" applyProtection="1">
      <alignment horizontal="left" vertical="center" indent="1"/>
      <protection locked="0"/>
    </xf>
    <xf numFmtId="3" fontId="24" fillId="0" borderId="30" xfId="0" applyNumberFormat="1" applyFont="1" applyFill="1" applyBorder="1" applyAlignment="1" applyProtection="1">
      <alignment horizontal="right" vertical="center"/>
      <protection locked="0"/>
    </xf>
    <xf numFmtId="3" fontId="24" fillId="0" borderId="18" xfId="0" applyNumberFormat="1" applyFont="1" applyFill="1" applyBorder="1" applyAlignment="1" applyProtection="1">
      <alignment horizontal="right" vertical="center"/>
      <protection locked="0"/>
    </xf>
    <xf numFmtId="0" fontId="0" fillId="0" borderId="14" xfId="0" applyFill="1" applyBorder="1" applyAlignment="1">
      <alignment vertical="center"/>
    </xf>
    <xf numFmtId="164" fontId="23" fillId="0" borderId="14" xfId="0" applyNumberFormat="1" applyFont="1" applyFill="1" applyBorder="1" applyAlignment="1">
      <alignment vertical="center" wrapText="1"/>
    </xf>
    <xf numFmtId="164" fontId="23" fillId="0" borderId="17" xfId="0" applyNumberFormat="1" applyFont="1" applyFill="1" applyBorder="1" applyAlignment="1">
      <alignment vertical="center" wrapText="1"/>
    </xf>
    <xf numFmtId="0" fontId="33" fillId="0" borderId="0" xfId="8" applyFill="1" applyProtection="1"/>
    <xf numFmtId="0" fontId="48" fillId="0" borderId="0" xfId="8" applyFont="1" applyFill="1" applyProtection="1"/>
    <xf numFmtId="0" fontId="33" fillId="0" borderId="0" xfId="8" applyFill="1" applyAlignment="1" applyProtection="1">
      <alignment horizontal="center" vertical="center"/>
    </xf>
    <xf numFmtId="0" fontId="22" fillId="0" borderId="11" xfId="8" applyFont="1" applyFill="1" applyBorder="1" applyAlignment="1" applyProtection="1">
      <alignment vertical="center" wrapText="1"/>
    </xf>
    <xf numFmtId="168" fontId="17" fillId="0" borderId="4" xfId="7" applyNumberFormat="1" applyFont="1" applyFill="1" applyBorder="1" applyAlignment="1" applyProtection="1">
      <alignment horizontal="center" vertical="center"/>
    </xf>
    <xf numFmtId="169" fontId="52" fillId="0" borderId="4" xfId="8" applyNumberFormat="1" applyFont="1" applyFill="1" applyBorder="1" applyAlignment="1" applyProtection="1">
      <alignment horizontal="right" vertical="center" wrapText="1"/>
      <protection locked="0"/>
    </xf>
    <xf numFmtId="169" fontId="52" fillId="0" borderId="36" xfId="8" applyNumberFormat="1" applyFont="1" applyFill="1" applyBorder="1" applyAlignment="1" applyProtection="1">
      <alignment horizontal="right" vertical="center" wrapText="1"/>
      <protection locked="0"/>
    </xf>
    <xf numFmtId="0" fontId="33" fillId="0" borderId="0" xfId="8" applyFill="1" applyAlignment="1" applyProtection="1">
      <alignment vertical="center"/>
    </xf>
    <xf numFmtId="0" fontId="22" fillId="0" borderId="8" xfId="8" applyFont="1" applyFill="1" applyBorder="1" applyAlignment="1" applyProtection="1">
      <alignment vertical="center" wrapText="1"/>
    </xf>
    <xf numFmtId="168" fontId="17" fillId="0" borderId="2" xfId="7" applyNumberFormat="1" applyFont="1" applyFill="1" applyBorder="1" applyAlignment="1" applyProtection="1">
      <alignment horizontal="center" vertical="center"/>
    </xf>
    <xf numFmtId="169" fontId="52" fillId="0" borderId="2" xfId="8" applyNumberFormat="1" applyFont="1" applyFill="1" applyBorder="1" applyAlignment="1" applyProtection="1">
      <alignment horizontal="right" vertical="center" wrapText="1"/>
    </xf>
    <xf numFmtId="169" fontId="52" fillId="0" borderId="18" xfId="8" applyNumberFormat="1" applyFont="1" applyFill="1" applyBorder="1" applyAlignment="1" applyProtection="1">
      <alignment horizontal="right" vertical="center" wrapText="1"/>
    </xf>
    <xf numFmtId="0" fontId="53" fillId="0" borderId="8" xfId="8" applyFont="1" applyFill="1" applyBorder="1" applyAlignment="1" applyProtection="1">
      <alignment horizontal="left" vertical="center" wrapText="1" indent="1"/>
    </xf>
    <xf numFmtId="169" fontId="54" fillId="0" borderId="2" xfId="8" applyNumberFormat="1" applyFont="1" applyFill="1" applyBorder="1" applyAlignment="1" applyProtection="1">
      <alignment horizontal="right" vertical="center" wrapText="1"/>
      <protection locked="0"/>
    </xf>
    <xf numFmtId="169" fontId="54" fillId="0" borderId="18" xfId="8" applyNumberFormat="1" applyFont="1" applyFill="1" applyBorder="1" applyAlignment="1" applyProtection="1">
      <alignment horizontal="right" vertical="center" wrapText="1"/>
      <protection locked="0"/>
    </xf>
    <xf numFmtId="169" fontId="55" fillId="0" borderId="2" xfId="8" applyNumberFormat="1" applyFont="1" applyFill="1" applyBorder="1" applyAlignment="1" applyProtection="1">
      <alignment horizontal="right" vertical="center" wrapText="1"/>
      <protection locked="0"/>
    </xf>
    <xf numFmtId="169" fontId="55" fillId="0" borderId="18" xfId="8" applyNumberFormat="1" applyFont="1" applyFill="1" applyBorder="1" applyAlignment="1" applyProtection="1">
      <alignment horizontal="right" vertical="center" wrapText="1"/>
      <protection locked="0"/>
    </xf>
    <xf numFmtId="169" fontId="55" fillId="0" borderId="2" xfId="8" applyNumberFormat="1" applyFont="1" applyFill="1" applyBorder="1" applyAlignment="1" applyProtection="1">
      <alignment horizontal="right" vertical="center" wrapText="1"/>
    </xf>
    <xf numFmtId="169" fontId="55" fillId="0" borderId="18" xfId="8" applyNumberFormat="1" applyFont="1" applyFill="1" applyBorder="1" applyAlignment="1" applyProtection="1">
      <alignment horizontal="right" vertical="center" wrapText="1"/>
    </xf>
    <xf numFmtId="0" fontId="22" fillId="0" borderId="12" xfId="8" applyFont="1" applyFill="1" applyBorder="1" applyAlignment="1" applyProtection="1">
      <alignment vertical="center" wrapText="1"/>
    </xf>
    <xf numFmtId="168" fontId="17" fillId="0" borderId="20" xfId="7" applyNumberFormat="1" applyFont="1" applyFill="1" applyBorder="1" applyAlignment="1" applyProtection="1">
      <alignment horizontal="center" vertical="center"/>
    </xf>
    <xf numFmtId="169" fontId="52" fillId="0" borderId="20" xfId="8" applyNumberFormat="1" applyFont="1" applyFill="1" applyBorder="1" applyAlignment="1" applyProtection="1">
      <alignment horizontal="right" vertical="center" wrapText="1"/>
    </xf>
    <xf numFmtId="169" fontId="52" fillId="0" borderId="60" xfId="8" applyNumberFormat="1" applyFont="1" applyFill="1" applyBorder="1" applyAlignment="1" applyProtection="1">
      <alignment horizontal="right" vertical="center" wrapText="1"/>
    </xf>
    <xf numFmtId="0" fontId="21" fillId="0" borderId="0" xfId="8" applyFont="1" applyFill="1" applyProtection="1"/>
    <xf numFmtId="3" fontId="33" fillId="0" borderId="0" xfId="8" applyNumberFormat="1" applyFont="1" applyFill="1" applyProtection="1"/>
    <xf numFmtId="3" fontId="33" fillId="0" borderId="0" xfId="8" applyNumberFormat="1" applyFont="1" applyFill="1" applyAlignment="1" applyProtection="1">
      <alignment horizontal="center"/>
    </xf>
    <xf numFmtId="0" fontId="33" fillId="0" borderId="0" xfId="8" applyFont="1" applyFill="1" applyProtection="1"/>
    <xf numFmtId="0" fontId="33" fillId="0" borderId="0" xfId="8" applyFill="1" applyAlignment="1" applyProtection="1">
      <alignment horizontal="center"/>
    </xf>
    <xf numFmtId="0" fontId="14" fillId="0" borderId="0" xfId="7" applyFill="1" applyAlignment="1" applyProtection="1">
      <alignment vertical="center"/>
    </xf>
    <xf numFmtId="0" fontId="14" fillId="0" borderId="0" xfId="7" applyFill="1" applyAlignment="1" applyProtection="1">
      <alignment vertical="center" wrapText="1"/>
    </xf>
    <xf numFmtId="0" fontId="14" fillId="0" borderId="0" xfId="7" applyFill="1" applyAlignment="1" applyProtection="1">
      <alignment horizontal="center" vertical="center"/>
    </xf>
    <xf numFmtId="49" fontId="13" fillId="0" borderId="0" xfId="7" applyNumberFormat="1" applyFont="1" applyFill="1" applyAlignment="1" applyProtection="1">
      <alignment horizontal="center" vertical="center"/>
    </xf>
    <xf numFmtId="168" fontId="17" fillId="0" borderId="3" xfId="7" applyNumberFormat="1" applyFont="1" applyFill="1" applyBorder="1" applyAlignment="1" applyProtection="1">
      <alignment horizontal="center" vertical="center"/>
    </xf>
    <xf numFmtId="170" fontId="17" fillId="0" borderId="67" xfId="7" applyNumberFormat="1" applyFont="1" applyFill="1" applyBorder="1" applyAlignment="1" applyProtection="1">
      <alignment vertical="center"/>
      <protection locked="0"/>
    </xf>
    <xf numFmtId="170" fontId="17" fillId="0" borderId="18" xfId="7" applyNumberFormat="1" applyFont="1" applyFill="1" applyBorder="1" applyAlignment="1" applyProtection="1">
      <alignment vertical="center"/>
      <protection locked="0"/>
    </xf>
    <xf numFmtId="170" fontId="16" fillId="0" borderId="18" xfId="7" applyNumberFormat="1" applyFont="1" applyFill="1" applyBorder="1" applyAlignment="1" applyProtection="1">
      <alignment vertical="center"/>
    </xf>
    <xf numFmtId="170" fontId="16" fillId="0" borderId="18" xfId="7" applyNumberFormat="1" applyFont="1" applyFill="1" applyBorder="1" applyAlignment="1" applyProtection="1">
      <alignment vertical="center"/>
      <protection locked="0"/>
    </xf>
    <xf numFmtId="0" fontId="13" fillId="0" borderId="0" xfId="7" applyFont="1" applyFill="1" applyAlignment="1" applyProtection="1">
      <alignment vertical="center"/>
    </xf>
    <xf numFmtId="0" fontId="16" fillId="0" borderId="12" xfId="7" applyFont="1" applyFill="1" applyBorder="1" applyAlignment="1" applyProtection="1">
      <alignment horizontal="left" vertical="center" wrapText="1"/>
    </xf>
    <xf numFmtId="170" fontId="16" fillId="0" borderId="60" xfId="7" applyNumberFormat="1" applyFont="1" applyFill="1" applyBorder="1" applyAlignment="1" applyProtection="1">
      <alignment vertical="center"/>
    </xf>
    <xf numFmtId="0" fontId="33" fillId="0" borderId="0" xfId="8" applyFont="1" applyFill="1" applyAlignment="1" applyProtection="1"/>
    <xf numFmtId="0" fontId="15" fillId="0" borderId="0" xfId="7" applyFont="1" applyFill="1" applyAlignment="1" applyProtection="1">
      <alignment horizontal="center" vertical="center"/>
    </xf>
    <xf numFmtId="0" fontId="33" fillId="0" borderId="0" xfId="8" applyFill="1"/>
    <xf numFmtId="0" fontId="20" fillId="0" borderId="15" xfId="8" applyFont="1" applyFill="1" applyBorder="1" applyAlignment="1">
      <alignment horizontal="center" vertical="center"/>
    </xf>
    <xf numFmtId="0" fontId="51" fillId="0" borderId="16" xfId="7" applyFont="1" applyFill="1" applyBorder="1" applyAlignment="1" applyProtection="1">
      <alignment horizontal="center" vertical="center" textRotation="90"/>
    </xf>
    <xf numFmtId="0" fontId="20" fillId="0" borderId="16" xfId="8" applyFont="1" applyFill="1" applyBorder="1" applyAlignment="1">
      <alignment horizontal="center" vertical="center" wrapText="1"/>
    </xf>
    <xf numFmtId="0" fontId="20" fillId="0" borderId="68" xfId="8" applyFont="1" applyFill="1" applyBorder="1" applyAlignment="1">
      <alignment horizontal="center" vertical="center" wrapText="1"/>
    </xf>
    <xf numFmtId="0" fontId="20" fillId="0" borderId="13" xfId="8" applyFont="1" applyFill="1" applyBorder="1" applyAlignment="1">
      <alignment horizontal="center" vertical="center"/>
    </xf>
    <xf numFmtId="0" fontId="20" fillId="0" borderId="14" xfId="8" applyFont="1" applyFill="1" applyBorder="1" applyAlignment="1">
      <alignment horizontal="center" vertical="center" wrapText="1"/>
    </xf>
    <xf numFmtId="0" fontId="20" fillId="0" borderId="17" xfId="8" applyFont="1" applyFill="1" applyBorder="1" applyAlignment="1">
      <alignment horizontal="center" vertical="center" wrapText="1"/>
    </xf>
    <xf numFmtId="0" fontId="21" fillId="0" borderId="8" xfId="8" applyFont="1" applyFill="1" applyBorder="1" applyProtection="1">
      <protection locked="0"/>
    </xf>
    <xf numFmtId="0" fontId="21" fillId="0" borderId="3" xfId="8" applyFont="1" applyFill="1" applyBorder="1" applyAlignment="1">
      <alignment horizontal="right" indent="1"/>
    </xf>
    <xf numFmtId="3" fontId="21" fillId="0" borderId="3" xfId="8" applyNumberFormat="1" applyFont="1" applyFill="1" applyBorder="1" applyProtection="1">
      <protection locked="0"/>
    </xf>
    <xf numFmtId="3" fontId="21" fillId="0" borderId="67" xfId="8" applyNumberFormat="1" applyFont="1" applyFill="1" applyBorder="1" applyProtection="1">
      <protection locked="0"/>
    </xf>
    <xf numFmtId="0" fontId="21" fillId="0" borderId="2" xfId="8" applyFont="1" applyFill="1" applyBorder="1" applyAlignment="1">
      <alignment horizontal="right" indent="1"/>
    </xf>
    <xf numFmtId="3" fontId="21" fillId="0" borderId="2" xfId="8" applyNumberFormat="1" applyFont="1" applyFill="1" applyBorder="1" applyProtection="1">
      <protection locked="0"/>
    </xf>
    <xf numFmtId="3" fontId="21" fillId="0" borderId="18" xfId="8" applyNumberFormat="1" applyFont="1" applyFill="1" applyBorder="1" applyProtection="1">
      <protection locked="0"/>
    </xf>
    <xf numFmtId="0" fontId="21" fillId="0" borderId="10" xfId="8" applyFont="1" applyFill="1" applyBorder="1" applyProtection="1">
      <protection locked="0"/>
    </xf>
    <xf numFmtId="0" fontId="21" fillId="0" borderId="6" xfId="8" applyFont="1" applyFill="1" applyBorder="1" applyAlignment="1">
      <alignment horizontal="right" indent="1"/>
    </xf>
    <xf numFmtId="3" fontId="21" fillId="0" borderId="6" xfId="8" applyNumberFormat="1" applyFont="1" applyFill="1" applyBorder="1" applyProtection="1">
      <protection locked="0"/>
    </xf>
    <xf numFmtId="3" fontId="21" fillId="0" borderId="19" xfId="8" applyNumberFormat="1" applyFont="1" applyFill="1" applyBorder="1" applyProtection="1">
      <protection locked="0"/>
    </xf>
    <xf numFmtId="0" fontId="22" fillId="0" borderId="13" xfId="8" applyFont="1" applyFill="1" applyBorder="1" applyProtection="1">
      <protection locked="0"/>
    </xf>
    <xf numFmtId="0" fontId="21" fillId="0" borderId="14" xfId="8" applyFont="1" applyFill="1" applyBorder="1" applyAlignment="1">
      <alignment horizontal="right" indent="1"/>
    </xf>
    <xf numFmtId="3" fontId="21" fillId="0" borderId="14" xfId="8" applyNumberFormat="1" applyFont="1" applyFill="1" applyBorder="1" applyProtection="1">
      <protection locked="0"/>
    </xf>
    <xf numFmtId="170" fontId="16" fillId="0" borderId="17" xfId="7" applyNumberFormat="1" applyFont="1" applyFill="1" applyBorder="1" applyAlignment="1" applyProtection="1">
      <alignment vertical="center"/>
    </xf>
    <xf numFmtId="0" fontId="21" fillId="0" borderId="9" xfId="8" applyFont="1" applyFill="1" applyBorder="1" applyProtection="1">
      <protection locked="0"/>
    </xf>
    <xf numFmtId="3" fontId="21" fillId="0" borderId="69" xfId="8" applyNumberFormat="1" applyFont="1" applyFill="1" applyBorder="1"/>
    <xf numFmtId="0" fontId="56" fillId="0" borderId="0" xfId="8" applyFont="1" applyFill="1"/>
    <xf numFmtId="0" fontId="35" fillId="0" borderId="0" xfId="8" applyFont="1" applyFill="1"/>
    <xf numFmtId="0" fontId="33" fillId="0" borderId="0" xfId="8" applyFont="1" applyFill="1"/>
    <xf numFmtId="0" fontId="33" fillId="0" borderId="0" xfId="8" applyFont="1" applyFill="1" applyAlignment="1"/>
    <xf numFmtId="0" fontId="47" fillId="0" borderId="0" xfId="8" applyFont="1" applyFill="1" applyAlignment="1">
      <alignment horizontal="center"/>
    </xf>
    <xf numFmtId="0" fontId="57" fillId="0" borderId="0" xfId="0" applyFont="1" applyAlignment="1" applyProtection="1">
      <alignment horizontal="center"/>
    </xf>
    <xf numFmtId="0" fontId="59" fillId="0" borderId="3" xfId="0" applyFont="1" applyBorder="1" applyAlignment="1" applyProtection="1">
      <alignment horizontal="left" vertical="top" wrapText="1"/>
      <protection locked="0"/>
    </xf>
    <xf numFmtId="166" fontId="59" fillId="0" borderId="3" xfId="1" applyNumberFormat="1" applyFont="1" applyBorder="1" applyAlignment="1" applyProtection="1">
      <alignment horizontal="center" vertical="center" wrapText="1"/>
      <protection locked="0"/>
    </xf>
    <xf numFmtId="166" fontId="59" fillId="0" borderId="67" xfId="1" applyNumberFormat="1" applyFont="1" applyBorder="1" applyAlignment="1" applyProtection="1">
      <alignment horizontal="center" vertical="top" wrapText="1"/>
      <protection locked="0"/>
    </xf>
    <xf numFmtId="0" fontId="59" fillId="0" borderId="2" xfId="0" applyFont="1" applyBorder="1" applyAlignment="1" applyProtection="1">
      <alignment horizontal="left" vertical="top" wrapText="1"/>
      <protection locked="0"/>
    </xf>
    <xf numFmtId="9" fontId="59" fillId="0" borderId="2" xfId="9" applyFont="1" applyBorder="1" applyAlignment="1" applyProtection="1">
      <alignment horizontal="center" vertical="center" wrapText="1"/>
      <protection locked="0"/>
    </xf>
    <xf numFmtId="166" fontId="59" fillId="0" borderId="2" xfId="1" applyNumberFormat="1" applyFont="1" applyBorder="1" applyAlignment="1" applyProtection="1">
      <alignment horizontal="center" vertical="center" wrapText="1"/>
      <protection locked="0"/>
    </xf>
    <xf numFmtId="166" fontId="59" fillId="0" borderId="18" xfId="1" applyNumberFormat="1" applyFont="1" applyBorder="1" applyAlignment="1" applyProtection="1">
      <alignment horizontal="center" vertical="top" wrapText="1"/>
      <protection locked="0"/>
    </xf>
    <xf numFmtId="0" fontId="59" fillId="0" borderId="6" xfId="0" applyFont="1" applyBorder="1" applyAlignment="1" applyProtection="1">
      <alignment horizontal="left" vertical="top" wrapText="1"/>
      <protection locked="0"/>
    </xf>
    <xf numFmtId="9" fontId="59" fillId="0" borderId="6" xfId="9" applyFont="1" applyBorder="1" applyAlignment="1" applyProtection="1">
      <alignment horizontal="center" vertical="center" wrapText="1"/>
      <protection locked="0"/>
    </xf>
    <xf numFmtId="166" fontId="59" fillId="0" borderId="6" xfId="1" applyNumberFormat="1" applyFont="1" applyBorder="1" applyAlignment="1" applyProtection="1">
      <alignment horizontal="center" vertical="center" wrapText="1"/>
      <protection locked="0"/>
    </xf>
    <xf numFmtId="166" fontId="59" fillId="0" borderId="19" xfId="1" applyNumberFormat="1" applyFont="1" applyBorder="1" applyAlignment="1" applyProtection="1">
      <alignment horizontal="center" vertical="top" wrapText="1"/>
      <protection locked="0"/>
    </xf>
    <xf numFmtId="0" fontId="57" fillId="4" borderId="14" xfId="0" applyFont="1" applyFill="1" applyBorder="1" applyAlignment="1" applyProtection="1">
      <alignment horizontal="center" vertical="top" wrapText="1"/>
    </xf>
    <xf numFmtId="166" fontId="59" fillId="0" borderId="14" xfId="1" applyNumberFormat="1" applyFont="1" applyBorder="1" applyAlignment="1" applyProtection="1">
      <alignment horizontal="center" vertical="center" wrapText="1"/>
    </xf>
    <xf numFmtId="166" fontId="59" fillId="0" borderId="17" xfId="1" applyNumberFormat="1" applyFont="1" applyBorder="1" applyAlignment="1" applyProtection="1">
      <alignment horizontal="center" vertical="top" wrapText="1"/>
    </xf>
    <xf numFmtId="0" fontId="44" fillId="0" borderId="0" xfId="0" applyFont="1" applyFill="1" applyAlignment="1">
      <alignment horizontal="center"/>
    </xf>
    <xf numFmtId="0" fontId="60" fillId="0" borderId="0" xfId="0" applyFont="1" applyFill="1" applyAlignment="1">
      <alignment horizontal="right"/>
    </xf>
    <xf numFmtId="0" fontId="4" fillId="0" borderId="13" xfId="0" applyFont="1" applyFill="1" applyBorder="1" applyAlignment="1">
      <alignment horizontal="center" vertical="center" wrapText="1"/>
    </xf>
    <xf numFmtId="0" fontId="44" fillId="0" borderId="14" xfId="0" applyFont="1" applyFill="1" applyBorder="1" applyAlignment="1">
      <alignment horizontal="center" vertical="center"/>
    </xf>
    <xf numFmtId="0" fontId="44" fillId="0" borderId="1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0" fillId="0" borderId="3" xfId="0" applyFill="1" applyBorder="1" applyAlignment="1" applyProtection="1">
      <alignment horizontal="left" vertical="center" wrapText="1" indent="1"/>
      <protection locked="0"/>
    </xf>
    <xf numFmtId="0" fontId="0" fillId="0" borderId="8" xfId="0" applyFill="1" applyBorder="1" applyAlignment="1">
      <alignment horizontal="center" vertical="center"/>
    </xf>
    <xf numFmtId="0" fontId="61" fillId="0" borderId="2" xfId="0" applyFont="1" applyFill="1" applyBorder="1" applyAlignment="1">
      <alignment horizontal="left" vertical="center" indent="5"/>
    </xf>
    <xf numFmtId="0" fontId="14" fillId="0" borderId="2" xfId="0" applyFont="1" applyFill="1" applyBorder="1" applyAlignment="1">
      <alignment horizontal="left" vertical="center" indent="1"/>
    </xf>
    <xf numFmtId="0" fontId="0" fillId="0" borderId="10" xfId="0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 indent="1"/>
    </xf>
    <xf numFmtId="0" fontId="0" fillId="0" borderId="12" xfId="0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center" indent="1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left" vertical="center" wrapText="1" indent="1"/>
      <protection locked="0"/>
    </xf>
    <xf numFmtId="0" fontId="61" fillId="0" borderId="20" xfId="0" applyFont="1" applyFill="1" applyBorder="1" applyAlignment="1">
      <alignment horizontal="left" vertical="center" indent="5"/>
    </xf>
    <xf numFmtId="164" fontId="28" fillId="0" borderId="22" xfId="5" applyNumberFormat="1" applyFont="1" applyFill="1" applyBorder="1" applyAlignment="1" applyProtection="1">
      <alignment vertical="center"/>
      <protection locked="0"/>
    </xf>
    <xf numFmtId="0" fontId="5" fillId="0" borderId="22" xfId="0" applyFont="1" applyFill="1" applyBorder="1" applyAlignment="1" applyProtection="1">
      <alignment horizontal="right" vertical="center"/>
      <protection locked="0"/>
    </xf>
    <xf numFmtId="0" fontId="7" fillId="0" borderId="20" xfId="5" applyFont="1" applyFill="1" applyBorder="1" applyAlignment="1" applyProtection="1">
      <alignment horizontal="center" vertical="center" wrapText="1"/>
      <protection locked="0"/>
    </xf>
    <xf numFmtId="0" fontId="16" fillId="0" borderId="13" xfId="5" applyFont="1" applyFill="1" applyBorder="1" applyAlignment="1" applyProtection="1">
      <alignment horizontal="center" vertical="center" wrapText="1"/>
      <protection locked="0"/>
    </xf>
    <xf numFmtId="0" fontId="16" fillId="0" borderId="14" xfId="5" applyFont="1" applyFill="1" applyBorder="1" applyAlignment="1" applyProtection="1">
      <alignment horizontal="center" vertical="center" wrapText="1"/>
      <protection locked="0"/>
    </xf>
    <xf numFmtId="0" fontId="16" fillId="0" borderId="17" xfId="5" applyFont="1" applyFill="1" applyBorder="1" applyAlignment="1" applyProtection="1">
      <alignment horizontal="center" vertical="center" wrapText="1"/>
      <protection locked="0"/>
    </xf>
    <xf numFmtId="164" fontId="9" fillId="0" borderId="0" xfId="0" applyNumberFormat="1" applyFont="1" applyFill="1" applyAlignment="1" applyProtection="1">
      <alignment horizontal="center" vertical="center" wrapText="1"/>
      <protection locked="0"/>
    </xf>
    <xf numFmtId="164" fontId="7" fillId="0" borderId="65" xfId="0" applyNumberFormat="1" applyFont="1" applyFill="1" applyBorder="1" applyAlignment="1" applyProtection="1">
      <alignment horizontal="center" vertical="center"/>
      <protection locked="0"/>
    </xf>
    <xf numFmtId="164" fontId="7" fillId="0" borderId="20" xfId="0" applyNumberFormat="1" applyFont="1" applyFill="1" applyBorder="1" applyAlignment="1" applyProtection="1">
      <alignment horizontal="center" vertical="center"/>
      <protection locked="0"/>
    </xf>
    <xf numFmtId="164" fontId="7" fillId="0" borderId="52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3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4" xfId="0" applyFont="1" applyFill="1" applyBorder="1" applyAlignment="1" applyProtection="1">
      <alignment horizontal="center" vertical="center" wrapText="1"/>
      <protection locked="0"/>
    </xf>
    <xf numFmtId="0" fontId="23" fillId="0" borderId="44" xfId="0" applyFont="1" applyFill="1" applyBorder="1" applyAlignment="1">
      <alignment vertical="center" wrapText="1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7" fillId="0" borderId="17" xfId="0" applyFont="1" applyFill="1" applyBorder="1" applyAlignment="1" applyProtection="1">
      <alignment horizontal="center" vertical="center" wrapText="1"/>
      <protection locked="0"/>
    </xf>
    <xf numFmtId="0" fontId="46" fillId="0" borderId="13" xfId="0" applyFont="1" applyFill="1" applyBorder="1" applyAlignment="1" applyProtection="1">
      <alignment horizontal="center" vertical="center" wrapText="1"/>
      <protection locked="0"/>
    </xf>
    <xf numFmtId="0" fontId="46" fillId="0" borderId="14" xfId="0" applyFont="1" applyFill="1" applyBorder="1" applyAlignment="1" applyProtection="1">
      <alignment horizontal="center" vertical="center" wrapText="1"/>
      <protection locked="0"/>
    </xf>
    <xf numFmtId="0" fontId="46" fillId="0" borderId="17" xfId="0" applyFont="1" applyFill="1" applyBorder="1" applyAlignment="1" applyProtection="1">
      <alignment horizontal="center" vertical="center" wrapText="1"/>
      <protection locked="0"/>
    </xf>
    <xf numFmtId="0" fontId="45" fillId="0" borderId="0" xfId="0" applyFont="1" applyFill="1" applyAlignment="1" applyProtection="1">
      <alignment horizontal="right"/>
      <protection locked="0"/>
    </xf>
    <xf numFmtId="0" fontId="25" fillId="0" borderId="15" xfId="0" applyFont="1" applyFill="1" applyBorder="1" applyAlignment="1" applyProtection="1">
      <alignment horizontal="center" vertical="center" wrapText="1"/>
      <protection locked="0"/>
    </xf>
    <xf numFmtId="0" fontId="25" fillId="0" borderId="16" xfId="0" applyFont="1" applyFill="1" applyBorder="1" applyAlignment="1" applyProtection="1">
      <alignment horizontal="center" vertical="center"/>
      <protection locked="0"/>
    </xf>
    <xf numFmtId="0" fontId="25" fillId="0" borderId="70" xfId="0" applyFont="1" applyFill="1" applyBorder="1" applyAlignment="1" applyProtection="1">
      <alignment horizontal="center" vertical="center" wrapText="1"/>
      <protection locked="0"/>
    </xf>
    <xf numFmtId="0" fontId="25" fillId="0" borderId="68" xfId="0" applyFont="1" applyFill="1" applyBorder="1" applyAlignment="1" applyProtection="1">
      <alignment horizontal="center" vertical="center" wrapText="1"/>
      <protection locked="0"/>
    </xf>
    <xf numFmtId="0" fontId="33" fillId="0" borderId="0" xfId="8" applyFill="1" applyProtection="1">
      <protection locked="0"/>
    </xf>
    <xf numFmtId="0" fontId="48" fillId="0" borderId="0" xfId="8" applyFont="1" applyFill="1" applyProtection="1">
      <protection locked="0"/>
    </xf>
    <xf numFmtId="0" fontId="34" fillId="0" borderId="12" xfId="8" applyFont="1" applyFill="1" applyBorder="1" applyAlignment="1" applyProtection="1">
      <alignment horizontal="center" vertical="center" wrapText="1"/>
      <protection locked="0"/>
    </xf>
    <xf numFmtId="0" fontId="34" fillId="0" borderId="20" xfId="8" applyFont="1" applyFill="1" applyBorder="1" applyAlignment="1" applyProtection="1">
      <alignment horizontal="center" vertical="center" wrapText="1"/>
      <protection locked="0"/>
    </xf>
    <xf numFmtId="0" fontId="34" fillId="0" borderId="60" xfId="8" applyFont="1" applyFill="1" applyBorder="1" applyAlignment="1" applyProtection="1">
      <alignment horizontal="center" vertical="center" wrapText="1"/>
      <protection locked="0"/>
    </xf>
    <xf numFmtId="0" fontId="14" fillId="0" borderId="0" xfId="7" applyFill="1" applyAlignment="1" applyProtection="1">
      <alignment vertical="center" wrapText="1"/>
      <protection locked="0"/>
    </xf>
    <xf numFmtId="0" fontId="15" fillId="0" borderId="0" xfId="7" applyFont="1" applyFill="1" applyAlignment="1" applyProtection="1">
      <alignment horizontal="center" vertical="center"/>
      <protection locked="0"/>
    </xf>
    <xf numFmtId="0" fontId="14" fillId="0" borderId="0" xfId="7" applyFill="1" applyAlignment="1" applyProtection="1">
      <alignment vertical="center"/>
      <protection locked="0"/>
    </xf>
    <xf numFmtId="49" fontId="16" fillId="0" borderId="12" xfId="7" applyNumberFormat="1" applyFont="1" applyFill="1" applyBorder="1" applyAlignment="1" applyProtection="1">
      <alignment horizontal="center" vertical="center" wrapText="1"/>
      <protection locked="0"/>
    </xf>
    <xf numFmtId="49" fontId="16" fillId="0" borderId="20" xfId="7" applyNumberFormat="1" applyFont="1" applyFill="1" applyBorder="1" applyAlignment="1" applyProtection="1">
      <alignment horizontal="center" vertical="center"/>
      <protection locked="0"/>
    </xf>
    <xf numFmtId="49" fontId="16" fillId="0" borderId="60" xfId="7" applyNumberFormat="1" applyFont="1" applyFill="1" applyBorder="1" applyAlignment="1" applyProtection="1">
      <alignment horizontal="center" vertical="center"/>
      <protection locked="0"/>
    </xf>
    <xf numFmtId="0" fontId="33" fillId="0" borderId="0" xfId="8" applyFill="1" applyAlignment="1"/>
    <xf numFmtId="0" fontId="62" fillId="0" borderId="9" xfId="0" applyFont="1" applyBorder="1" applyAlignment="1" applyProtection="1">
      <alignment horizontal="center" vertical="top" wrapText="1"/>
    </xf>
    <xf numFmtId="0" fontId="62" fillId="0" borderId="8" xfId="0" applyFont="1" applyBorder="1" applyAlignment="1" applyProtection="1">
      <alignment horizontal="center" vertical="top" wrapText="1"/>
    </xf>
    <xf numFmtId="0" fontId="62" fillId="0" borderId="10" xfId="0" applyFont="1" applyBorder="1" applyAlignment="1" applyProtection="1">
      <alignment horizontal="center" vertical="top" wrapText="1"/>
    </xf>
    <xf numFmtId="0" fontId="0" fillId="0" borderId="0" xfId="0" applyProtection="1">
      <protection locked="0"/>
    </xf>
    <xf numFmtId="0" fontId="57" fillId="0" borderId="0" xfId="0" applyFont="1" applyAlignment="1" applyProtection="1">
      <alignment horizontal="center"/>
      <protection locked="0"/>
    </xf>
    <xf numFmtId="0" fontId="58" fillId="0" borderId="13" xfId="0" applyFont="1" applyBorder="1" applyAlignment="1" applyProtection="1">
      <alignment horizontal="center" vertical="center" wrapText="1"/>
      <protection locked="0"/>
    </xf>
    <xf numFmtId="0" fontId="57" fillId="0" borderId="14" xfId="0" applyFont="1" applyBorder="1" applyAlignment="1" applyProtection="1">
      <alignment horizontal="center" vertical="center" wrapText="1"/>
      <protection locked="0"/>
    </xf>
    <xf numFmtId="0" fontId="57" fillId="0" borderId="17" xfId="0" applyFont="1" applyBorder="1" applyAlignment="1" applyProtection="1">
      <alignment horizontal="center" vertical="center" wrapText="1"/>
      <protection locked="0"/>
    </xf>
    <xf numFmtId="171" fontId="0" fillId="0" borderId="18" xfId="0" applyNumberFormat="1" applyFont="1" applyFill="1" applyBorder="1" applyAlignment="1" applyProtection="1">
      <alignment horizontal="right" vertical="center"/>
      <protection locked="0"/>
    </xf>
    <xf numFmtId="171" fontId="0" fillId="0" borderId="19" xfId="0" applyNumberFormat="1" applyFont="1" applyFill="1" applyBorder="1" applyAlignment="1" applyProtection="1">
      <alignment horizontal="right" vertical="center"/>
      <protection locked="0"/>
    </xf>
    <xf numFmtId="171" fontId="0" fillId="0" borderId="60" xfId="0" applyNumberFormat="1" applyFont="1" applyFill="1" applyBorder="1" applyAlignment="1" applyProtection="1">
      <alignment horizontal="right" vertical="center"/>
      <protection locked="0"/>
    </xf>
    <xf numFmtId="171" fontId="26" fillId="0" borderId="36" xfId="0" applyNumberFormat="1" applyFont="1" applyFill="1" applyBorder="1" applyAlignment="1" applyProtection="1">
      <alignment horizontal="right" vertical="center"/>
    </xf>
    <xf numFmtId="164" fontId="68" fillId="0" borderId="0" xfId="0" applyNumberFormat="1" applyFont="1" applyFill="1" applyAlignment="1" applyProtection="1">
      <alignment horizontal="right" vertical="center" wrapText="1" indent="1"/>
    </xf>
    <xf numFmtId="164" fontId="69" fillId="0" borderId="0" xfId="5" applyNumberFormat="1" applyFont="1" applyFill="1" applyProtection="1"/>
    <xf numFmtId="164" fontId="69" fillId="0" borderId="0" xfId="5" applyNumberFormat="1" applyFont="1" applyFill="1" applyAlignment="1" applyProtection="1">
      <alignment horizontal="right" vertical="center" indent="1"/>
    </xf>
    <xf numFmtId="0" fontId="20" fillId="0" borderId="56" xfId="0" applyFont="1" applyFill="1" applyBorder="1" applyAlignment="1" applyProtection="1">
      <alignment horizontal="center" vertical="center" wrapText="1"/>
    </xf>
    <xf numFmtId="0" fontId="20" fillId="0" borderId="38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horizontal="left"/>
    </xf>
    <xf numFmtId="0" fontId="0" fillId="0" borderId="0" xfId="0" applyFill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horizontal="right" vertical="center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17" fillId="0" borderId="9" xfId="0" applyFont="1" applyFill="1" applyBorder="1" applyAlignment="1" applyProtection="1">
      <alignment horizontal="right" vertical="center" wrapText="1" indent="1"/>
    </xf>
    <xf numFmtId="0" fontId="17" fillId="0" borderId="3" xfId="0" applyFont="1" applyFill="1" applyBorder="1" applyAlignment="1" applyProtection="1">
      <alignment horizontal="left" vertical="center" wrapText="1"/>
      <protection locked="0"/>
    </xf>
    <xf numFmtId="164" fontId="17" fillId="0" borderId="3" xfId="0" applyNumberFormat="1" applyFont="1" applyFill="1" applyBorder="1" applyAlignment="1" applyProtection="1">
      <alignment vertical="center" wrapText="1"/>
      <protection locked="0"/>
    </xf>
    <xf numFmtId="164" fontId="17" fillId="0" borderId="3" xfId="0" applyNumberFormat="1" applyFont="1" applyFill="1" applyBorder="1" applyAlignment="1" applyProtection="1">
      <alignment vertical="center" wrapText="1"/>
    </xf>
    <xf numFmtId="164" fontId="17" fillId="0" borderId="67" xfId="0" applyNumberFormat="1" applyFont="1" applyFill="1" applyBorder="1" applyAlignment="1" applyProtection="1">
      <alignment vertical="center" wrapText="1"/>
      <protection locked="0"/>
    </xf>
    <xf numFmtId="0" fontId="17" fillId="0" borderId="8" xfId="0" applyFont="1" applyFill="1" applyBorder="1" applyAlignment="1" applyProtection="1">
      <alignment horizontal="right" vertical="center" wrapText="1" indent="1"/>
    </xf>
    <xf numFmtId="0" fontId="17" fillId="0" borderId="2" xfId="0" applyFont="1" applyFill="1" applyBorder="1" applyAlignment="1" applyProtection="1">
      <alignment horizontal="left" vertical="center" wrapText="1"/>
      <protection locked="0"/>
    </xf>
    <xf numFmtId="0" fontId="17" fillId="0" borderId="6" xfId="0" applyFont="1" applyFill="1" applyBorder="1" applyAlignment="1" applyProtection="1">
      <alignment horizontal="left" vertical="center" wrapText="1"/>
      <protection locked="0"/>
    </xf>
    <xf numFmtId="164" fontId="17" fillId="0" borderId="19" xfId="0" applyNumberFormat="1" applyFont="1" applyFill="1" applyBorder="1" applyAlignment="1" applyProtection="1">
      <alignment vertical="center" wrapText="1"/>
      <protection locked="0"/>
    </xf>
    <xf numFmtId="171" fontId="26" fillId="0" borderId="67" xfId="0" applyNumberFormat="1" applyFont="1" applyFill="1" applyBorder="1" applyAlignment="1" applyProtection="1">
      <alignment horizontal="right" vertical="center"/>
      <protection locked="0"/>
    </xf>
    <xf numFmtId="3" fontId="26" fillId="0" borderId="0" xfId="0" applyNumberFormat="1" applyFont="1" applyFill="1" applyAlignment="1">
      <alignment vertical="center" wrapText="1"/>
    </xf>
    <xf numFmtId="3" fontId="9" fillId="0" borderId="0" xfId="0" applyNumberFormat="1" applyFont="1" applyFill="1" applyAlignment="1">
      <alignment vertical="center" wrapText="1"/>
    </xf>
    <xf numFmtId="3" fontId="2" fillId="0" borderId="0" xfId="0" applyNumberFormat="1" applyFont="1" applyFill="1" applyAlignment="1">
      <alignment vertical="center" wrapText="1"/>
    </xf>
    <xf numFmtId="3" fontId="10" fillId="0" borderId="0" xfId="0" applyNumberFormat="1" applyFont="1" applyFill="1" applyAlignment="1">
      <alignment vertical="center" wrapText="1"/>
    </xf>
    <xf numFmtId="3" fontId="18" fillId="0" borderId="0" xfId="0" applyNumberFormat="1" applyFont="1" applyFill="1" applyAlignment="1">
      <alignment vertical="center"/>
    </xf>
    <xf numFmtId="3" fontId="26" fillId="0" borderId="0" xfId="0" applyNumberFormat="1" applyFont="1" applyFill="1" applyAlignment="1">
      <alignment vertical="center"/>
    </xf>
    <xf numFmtId="3" fontId="18" fillId="0" borderId="0" xfId="0" applyNumberFormat="1" applyFont="1" applyFill="1" applyAlignment="1">
      <alignment horizontal="center" vertical="center" wrapText="1"/>
    </xf>
    <xf numFmtId="3" fontId="31" fillId="0" borderId="0" xfId="0" applyNumberFormat="1" applyFont="1" applyFill="1" applyAlignment="1">
      <alignment vertical="center" wrapText="1"/>
    </xf>
    <xf numFmtId="3" fontId="0" fillId="0" borderId="0" xfId="0" applyNumberFormat="1" applyFont="1" applyFill="1" applyAlignment="1">
      <alignment vertical="center" wrapText="1"/>
    </xf>
    <xf numFmtId="3" fontId="10" fillId="0" borderId="0" xfId="5" applyNumberFormat="1" applyFill="1" applyProtection="1"/>
    <xf numFmtId="3" fontId="18" fillId="0" borderId="0" xfId="5" applyNumberFormat="1" applyFont="1" applyFill="1" applyProtection="1"/>
    <xf numFmtId="3" fontId="17" fillId="0" borderId="0" xfId="5" applyNumberFormat="1" applyFont="1" applyFill="1" applyProtection="1"/>
    <xf numFmtId="3" fontId="13" fillId="0" borderId="0" xfId="5" applyNumberFormat="1" applyFont="1" applyFill="1" applyProtection="1"/>
    <xf numFmtId="3" fontId="10" fillId="0" borderId="0" xfId="5" applyNumberFormat="1" applyFill="1" applyAlignment="1" applyProtection="1"/>
    <xf numFmtId="164" fontId="15" fillId="0" borderId="4" xfId="0" applyNumberFormat="1" applyFont="1" applyFill="1" applyBorder="1" applyAlignment="1" applyProtection="1">
      <alignment vertical="center" wrapText="1"/>
      <protection locked="0"/>
    </xf>
    <xf numFmtId="49" fontId="15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20" xfId="0" applyNumberFormat="1" applyFont="1" applyFill="1" applyBorder="1" applyAlignment="1" applyProtection="1">
      <alignment vertical="center" wrapText="1"/>
      <protection locked="0"/>
    </xf>
    <xf numFmtId="0" fontId="20" fillId="0" borderId="47" xfId="0" applyFont="1" applyFill="1" applyBorder="1" applyAlignment="1" applyProtection="1">
      <alignment vertical="center" wrapText="1"/>
    </xf>
    <xf numFmtId="164" fontId="20" fillId="0" borderId="48" xfId="0" applyNumberFormat="1" applyFont="1" applyFill="1" applyBorder="1" applyAlignment="1" applyProtection="1">
      <alignment vertical="center" wrapText="1"/>
    </xf>
    <xf numFmtId="3" fontId="20" fillId="0" borderId="56" xfId="0" applyNumberFormat="1" applyFont="1" applyFill="1" applyBorder="1" applyAlignment="1" applyProtection="1">
      <alignment horizontal="center" vertical="center" wrapText="1"/>
    </xf>
    <xf numFmtId="3" fontId="20" fillId="0" borderId="38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Fill="1"/>
    <xf numFmtId="3" fontId="20" fillId="0" borderId="56" xfId="0" applyNumberFormat="1" applyFont="1" applyFill="1" applyBorder="1" applyAlignment="1" applyProtection="1">
      <alignment horizontal="right" vertical="center" wrapText="1"/>
    </xf>
    <xf numFmtId="3" fontId="20" fillId="0" borderId="38" xfId="0" applyNumberFormat="1" applyFont="1" applyFill="1" applyBorder="1" applyAlignment="1" applyProtection="1">
      <alignment horizontal="right" vertical="center" wrapText="1"/>
    </xf>
    <xf numFmtId="3" fontId="20" fillId="0" borderId="48" xfId="0" applyNumberFormat="1" applyFont="1" applyFill="1" applyBorder="1" applyAlignment="1" applyProtection="1">
      <alignment horizontal="right" vertical="center" wrapText="1"/>
    </xf>
    <xf numFmtId="0" fontId="25" fillId="0" borderId="52" xfId="0" applyFont="1" applyFill="1" applyBorder="1" applyAlignment="1">
      <alignment horizontal="center" vertical="center" wrapText="1"/>
    </xf>
    <xf numFmtId="0" fontId="29" fillId="0" borderId="0" xfId="0" applyFont="1" applyFill="1"/>
    <xf numFmtId="3" fontId="49" fillId="0" borderId="0" xfId="0" applyNumberFormat="1" applyFont="1" applyFill="1" applyBorder="1" applyAlignment="1" applyProtection="1">
      <alignment horizontal="right"/>
    </xf>
    <xf numFmtId="0" fontId="25" fillId="0" borderId="71" xfId="0" applyFont="1" applyFill="1" applyBorder="1" applyAlignment="1">
      <alignment horizontal="center" vertical="center"/>
    </xf>
    <xf numFmtId="0" fontId="29" fillId="0" borderId="57" xfId="0" applyFont="1" applyFill="1" applyBorder="1"/>
    <xf numFmtId="3" fontId="66" fillId="0" borderId="57" xfId="0" applyNumberFormat="1" applyFont="1" applyFill="1" applyBorder="1" applyAlignment="1" applyProtection="1">
      <alignment horizontal="right" vertical="center" wrapText="1"/>
      <protection locked="0"/>
    </xf>
    <xf numFmtId="3" fontId="66" fillId="0" borderId="39" xfId="0" applyNumberFormat="1" applyFont="1" applyFill="1" applyBorder="1" applyAlignment="1" applyProtection="1">
      <alignment horizontal="right" vertical="center" wrapText="1"/>
      <protection locked="0"/>
    </xf>
    <xf numFmtId="0" fontId="29" fillId="0" borderId="32" xfId="0" applyFont="1" applyFill="1" applyBorder="1"/>
    <xf numFmtId="3" fontId="66" fillId="0" borderId="32" xfId="0" applyNumberFormat="1" applyFont="1" applyFill="1" applyBorder="1" applyAlignment="1" applyProtection="1">
      <alignment horizontal="right" vertical="center" wrapText="1"/>
      <protection locked="0"/>
    </xf>
    <xf numFmtId="3" fontId="66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6" fillId="0" borderId="32" xfId="0" applyFont="1" applyFill="1" applyBorder="1" applyAlignment="1" applyProtection="1">
      <alignment horizontal="left" vertical="center" wrapText="1"/>
      <protection locked="0"/>
    </xf>
    <xf numFmtId="164" fontId="70" fillId="0" borderId="32" xfId="6" applyNumberFormat="1" applyFont="1" applyFill="1" applyBorder="1" applyAlignment="1" applyProtection="1">
      <alignment horizontal="right" vertical="center" wrapText="1"/>
    </xf>
    <xf numFmtId="0" fontId="29" fillId="0" borderId="48" xfId="0" applyFont="1" applyFill="1" applyBorder="1" applyAlignment="1" applyProtection="1">
      <alignment vertical="center"/>
    </xf>
    <xf numFmtId="3" fontId="20" fillId="0" borderId="41" xfId="0" applyNumberFormat="1" applyFont="1" applyFill="1" applyBorder="1" applyAlignment="1" applyProtection="1">
      <alignment horizontal="right" vertical="center" wrapText="1"/>
    </xf>
    <xf numFmtId="3" fontId="29" fillId="0" borderId="0" xfId="0" applyNumberFormat="1" applyFont="1" applyFill="1" applyAlignment="1">
      <alignment horizontal="right"/>
    </xf>
    <xf numFmtId="0" fontId="29" fillId="0" borderId="31" xfId="0" applyFont="1" applyFill="1" applyBorder="1"/>
    <xf numFmtId="0" fontId="70" fillId="0" borderId="57" xfId="6" applyFont="1" applyFill="1" applyBorder="1" applyAlignment="1" applyProtection="1">
      <alignment vertical="center" wrapText="1"/>
      <protection locked="0"/>
    </xf>
    <xf numFmtId="0" fontId="70" fillId="0" borderId="32" xfId="6" applyFont="1" applyFill="1" applyBorder="1" applyAlignment="1" applyProtection="1">
      <alignment vertical="center" wrapText="1"/>
      <protection locked="0"/>
    </xf>
    <xf numFmtId="0" fontId="70" fillId="0" borderId="32" xfId="6" applyFont="1" applyFill="1" applyBorder="1" applyAlignment="1" applyProtection="1">
      <alignment horizontal="left" vertical="center" wrapText="1"/>
      <protection locked="0"/>
    </xf>
    <xf numFmtId="0" fontId="70" fillId="0" borderId="75" xfId="6" applyFont="1" applyFill="1" applyBorder="1" applyAlignment="1" applyProtection="1">
      <alignment horizontal="left" vertical="center" wrapText="1"/>
      <protection locked="0"/>
    </xf>
    <xf numFmtId="164" fontId="70" fillId="0" borderId="63" xfId="6" applyNumberFormat="1" applyFont="1" applyFill="1" applyBorder="1" applyAlignment="1" applyProtection="1">
      <alignment horizontal="right" vertical="center" wrapText="1"/>
      <protection locked="0"/>
    </xf>
    <xf numFmtId="164" fontId="70" fillId="0" borderId="72" xfId="6" applyNumberFormat="1" applyFont="1" applyFill="1" applyBorder="1" applyAlignment="1" applyProtection="1">
      <alignment horizontal="right" vertical="center" wrapText="1"/>
      <protection locked="0"/>
    </xf>
    <xf numFmtId="0" fontId="66" fillId="0" borderId="72" xfId="0" applyFont="1" applyFill="1" applyBorder="1" applyAlignment="1" applyProtection="1">
      <alignment horizontal="left" vertical="center" wrapText="1"/>
      <protection locked="0"/>
    </xf>
    <xf numFmtId="164" fontId="70" fillId="0" borderId="72" xfId="6" applyNumberFormat="1" applyFont="1" applyFill="1" applyBorder="1" applyAlignment="1" applyProtection="1">
      <alignment horizontal="right" vertical="center" wrapText="1"/>
    </xf>
    <xf numFmtId="164" fontId="70" fillId="0" borderId="76" xfId="6" applyNumberFormat="1" applyFont="1" applyFill="1" applyBorder="1" applyAlignment="1" applyProtection="1">
      <alignment horizontal="right" vertical="center" wrapText="1"/>
    </xf>
    <xf numFmtId="3" fontId="66" fillId="0" borderId="58" xfId="0" applyNumberFormat="1" applyFont="1" applyFill="1" applyBorder="1" applyAlignment="1" applyProtection="1">
      <alignment horizontal="right" vertical="center" wrapText="1"/>
      <protection locked="0"/>
    </xf>
    <xf numFmtId="3" fontId="66" fillId="0" borderId="28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0" xfId="0" applyNumberFormat="1" applyFill="1"/>
    <xf numFmtId="2" fontId="59" fillId="0" borderId="3" xfId="9" applyNumberFormat="1" applyFont="1" applyBorder="1" applyAlignment="1" applyProtection="1">
      <alignment horizontal="center" vertical="center" wrapText="1"/>
      <protection locked="0"/>
    </xf>
    <xf numFmtId="2" fontId="59" fillId="0" borderId="2" xfId="9" applyNumberFormat="1" applyFont="1" applyBorder="1" applyAlignment="1" applyProtection="1">
      <alignment horizontal="center" vertical="center" wrapText="1"/>
      <protection locked="0"/>
    </xf>
    <xf numFmtId="0" fontId="24" fillId="0" borderId="12" xfId="0" applyFont="1" applyFill="1" applyBorder="1" applyAlignment="1">
      <alignment horizontal="right" vertical="center" indent="1"/>
    </xf>
    <xf numFmtId="0" fontId="24" fillId="0" borderId="20" xfId="0" applyFont="1" applyFill="1" applyBorder="1" applyAlignment="1" applyProtection="1">
      <alignment horizontal="left" vertical="center" indent="1"/>
      <protection locked="0"/>
    </xf>
    <xf numFmtId="3" fontId="24" fillId="0" borderId="65" xfId="0" applyNumberFormat="1" applyFont="1" applyFill="1" applyBorder="1" applyAlignment="1" applyProtection="1">
      <alignment horizontal="right" vertical="center"/>
      <protection locked="0"/>
    </xf>
    <xf numFmtId="3" fontId="24" fillId="0" borderId="60" xfId="0" applyNumberFormat="1" applyFont="1" applyFill="1" applyBorder="1" applyAlignment="1" applyProtection="1">
      <alignment horizontal="right" vertical="center"/>
      <protection locked="0"/>
    </xf>
    <xf numFmtId="167" fontId="34" fillId="0" borderId="0" xfId="0" applyNumberFormat="1" applyFont="1" applyFill="1" applyBorder="1" applyAlignment="1" applyProtection="1">
      <alignment horizontal="left" vertical="center" wrapText="1"/>
      <protection locked="0"/>
    </xf>
    <xf numFmtId="169" fontId="33" fillId="0" borderId="0" xfId="8" applyNumberFormat="1" applyFill="1" applyAlignment="1" applyProtection="1">
      <alignment vertical="center"/>
    </xf>
    <xf numFmtId="164" fontId="24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24" fillId="0" borderId="8" xfId="0" applyNumberFormat="1" applyFont="1" applyFill="1" applyBorder="1" applyAlignment="1" applyProtection="1">
      <alignment vertical="center" wrapText="1"/>
      <protection locked="0"/>
    </xf>
    <xf numFmtId="164" fontId="17" fillId="0" borderId="4" xfId="0" applyNumberFormat="1" applyFont="1" applyFill="1" applyBorder="1" applyAlignment="1" applyProtection="1">
      <alignment vertical="center" wrapText="1"/>
      <protection locked="0"/>
    </xf>
    <xf numFmtId="49" fontId="17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60" xfId="0" applyNumberFormat="1" applyFont="1" applyFill="1" applyBorder="1" applyAlignment="1" applyProtection="1">
      <alignment vertical="center" wrapText="1"/>
    </xf>
    <xf numFmtId="164" fontId="17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17" fillId="5" borderId="2" xfId="0" applyNumberFormat="1" applyFont="1" applyFill="1" applyBorder="1" applyAlignment="1" applyProtection="1">
      <alignment vertical="center" wrapText="1"/>
      <protection locked="0"/>
    </xf>
    <xf numFmtId="164" fontId="17" fillId="5" borderId="6" xfId="0" applyNumberFormat="1" applyFont="1" applyFill="1" applyBorder="1" applyAlignment="1" applyProtection="1">
      <alignment vertical="center" wrapText="1"/>
      <protection locked="0"/>
    </xf>
    <xf numFmtId="0" fontId="0" fillId="5" borderId="0" xfId="0" applyFill="1" applyAlignment="1">
      <alignment wrapText="1"/>
    </xf>
    <xf numFmtId="0" fontId="0" fillId="5" borderId="0" xfId="0" applyFill="1"/>
    <xf numFmtId="164" fontId="70" fillId="5" borderId="72" xfId="6" applyNumberFormat="1" applyFont="1" applyFill="1" applyBorder="1" applyAlignment="1" applyProtection="1">
      <alignment horizontal="right" vertical="center" wrapText="1"/>
    </xf>
    <xf numFmtId="3" fontId="66" fillId="5" borderId="32" xfId="0" applyNumberFormat="1" applyFont="1" applyFill="1" applyBorder="1" applyAlignment="1" applyProtection="1">
      <alignment horizontal="right" vertical="center" wrapText="1"/>
      <protection locked="0"/>
    </xf>
    <xf numFmtId="3" fontId="66" fillId="5" borderId="26" xfId="0" applyNumberFormat="1" applyFont="1" applyFill="1" applyBorder="1" applyAlignment="1" applyProtection="1">
      <alignment horizontal="right" vertical="center" wrapText="1"/>
      <protection locked="0"/>
    </xf>
    <xf numFmtId="0" fontId="29" fillId="0" borderId="58" xfId="0" applyFont="1" applyFill="1" applyBorder="1"/>
    <xf numFmtId="0" fontId="70" fillId="0" borderId="58" xfId="6" applyFont="1" applyFill="1" applyBorder="1" applyAlignment="1" applyProtection="1">
      <alignment horizontal="left" vertical="center" wrapText="1"/>
      <protection locked="0"/>
    </xf>
    <xf numFmtId="164" fontId="70" fillId="0" borderId="73" xfId="6" applyNumberFormat="1" applyFont="1" applyFill="1" applyBorder="1" applyAlignment="1" applyProtection="1">
      <alignment horizontal="right" vertical="center" wrapText="1"/>
    </xf>
    <xf numFmtId="3" fontId="24" fillId="5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24" fillId="5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24" fillId="5" borderId="4" xfId="0" applyFont="1" applyFill="1" applyBorder="1" applyAlignment="1" applyProtection="1">
      <alignment horizontal="left" vertical="center" indent="1"/>
      <protection locked="0"/>
    </xf>
    <xf numFmtId="0" fontId="24" fillId="5" borderId="2" xfId="0" applyFont="1" applyFill="1" applyBorder="1" applyAlignment="1" applyProtection="1">
      <alignment horizontal="left" vertical="center" wrapText="1" indent="1"/>
      <protection locked="0"/>
    </xf>
    <xf numFmtId="0" fontId="24" fillId="5" borderId="2" xfId="0" applyFont="1" applyFill="1" applyBorder="1" applyAlignment="1" applyProtection="1">
      <alignment horizontal="left" vertical="center" indent="1"/>
      <protection locked="0"/>
    </xf>
    <xf numFmtId="164" fontId="17" fillId="5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5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5" borderId="26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5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5" borderId="28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0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5" applyFill="1" applyBorder="1" applyProtection="1"/>
    <xf numFmtId="3" fontId="24" fillId="5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24" fillId="5" borderId="67" xfId="0" applyNumberFormat="1" applyFont="1" applyFill="1" applyBorder="1" applyAlignment="1" applyProtection="1">
      <alignment horizontal="right" vertical="center" wrapText="1" indent="1"/>
      <protection locked="0"/>
    </xf>
    <xf numFmtId="3" fontId="70" fillId="0" borderId="72" xfId="6" applyNumberFormat="1" applyFont="1" applyFill="1" applyBorder="1" applyAlignment="1" applyProtection="1">
      <alignment horizontal="right" vertical="center" wrapText="1"/>
      <protection locked="0"/>
    </xf>
    <xf numFmtId="0" fontId="42" fillId="0" borderId="0" xfId="5" applyFont="1" applyFill="1" applyAlignment="1" applyProtection="1">
      <alignment horizontal="right"/>
      <protection locked="0"/>
    </xf>
    <xf numFmtId="0" fontId="42" fillId="0" borderId="0" xfId="0" applyFont="1" applyAlignment="1" applyProtection="1">
      <alignment horizontal="right"/>
      <protection locked="0"/>
    </xf>
    <xf numFmtId="0" fontId="18" fillId="0" borderId="0" xfId="5" applyFont="1" applyFill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18" fillId="0" borderId="0" xfId="5" applyFont="1" applyFill="1" applyAlignment="1" applyProtection="1">
      <alignment horizontal="center" vertical="center"/>
      <protection locked="0"/>
    </xf>
    <xf numFmtId="164" fontId="28" fillId="0" borderId="22" xfId="5" applyNumberFormat="1" applyFont="1" applyFill="1" applyBorder="1" applyAlignment="1" applyProtection="1">
      <alignment horizontal="left" vertical="center"/>
    </xf>
    <xf numFmtId="0" fontId="7" fillId="0" borderId="15" xfId="5" applyFont="1" applyFill="1" applyBorder="1" applyAlignment="1" applyProtection="1">
      <alignment horizontal="center" vertical="center" wrapText="1"/>
    </xf>
    <xf numFmtId="0" fontId="7" fillId="0" borderId="29" xfId="5" applyFont="1" applyFill="1" applyBorder="1" applyAlignment="1" applyProtection="1">
      <alignment horizontal="center" vertical="center" wrapText="1"/>
    </xf>
    <xf numFmtId="0" fontId="7" fillId="0" borderId="16" xfId="5" applyFont="1" applyFill="1" applyBorder="1" applyAlignment="1" applyProtection="1">
      <alignment horizontal="center" vertical="center" wrapText="1"/>
    </xf>
    <xf numFmtId="0" fontId="7" fillId="0" borderId="23" xfId="5" applyFont="1" applyFill="1" applyBorder="1" applyAlignment="1" applyProtection="1">
      <alignment horizontal="center" vertical="center" wrapText="1"/>
    </xf>
    <xf numFmtId="0" fontId="7" fillId="0" borderId="74" xfId="5" applyFont="1" applyFill="1" applyBorder="1" applyAlignment="1" applyProtection="1">
      <alignment horizontal="center" vertical="center" wrapText="1"/>
    </xf>
    <xf numFmtId="0" fontId="7" fillId="0" borderId="4" xfId="5" applyFont="1" applyFill="1" applyBorder="1" applyAlignment="1" applyProtection="1">
      <alignment horizontal="center" vertical="center" wrapText="1"/>
    </xf>
    <xf numFmtId="0" fontId="7" fillId="0" borderId="36" xfId="5" applyFont="1" applyFill="1" applyBorder="1" applyAlignment="1" applyProtection="1">
      <alignment horizontal="center" vertical="center" wrapText="1"/>
    </xf>
    <xf numFmtId="0" fontId="18" fillId="0" borderId="0" xfId="5" applyFont="1" applyFill="1" applyAlignment="1" applyProtection="1">
      <alignment horizontal="center"/>
    </xf>
    <xf numFmtId="164" fontId="6" fillId="0" borderId="0" xfId="5" applyNumberFormat="1" applyFont="1" applyFill="1" applyBorder="1" applyAlignment="1" applyProtection="1">
      <alignment horizontal="center" vertical="center"/>
      <protection locked="0"/>
    </xf>
    <xf numFmtId="164" fontId="6" fillId="0" borderId="0" xfId="5" applyNumberFormat="1" applyFont="1" applyFill="1" applyBorder="1" applyAlignment="1" applyProtection="1">
      <alignment horizontal="center" vertical="center"/>
    </xf>
    <xf numFmtId="164" fontId="28" fillId="0" borderId="22" xfId="5" applyNumberFormat="1" applyFont="1" applyFill="1" applyBorder="1" applyAlignment="1" applyProtection="1">
      <alignment horizontal="left" vertical="center"/>
      <protection locked="0"/>
    </xf>
    <xf numFmtId="164" fontId="28" fillId="0" borderId="22" xfId="5" applyNumberFormat="1" applyFont="1" applyFill="1" applyBorder="1" applyAlignment="1" applyProtection="1">
      <alignment horizontal="left"/>
    </xf>
    <xf numFmtId="0" fontId="18" fillId="0" borderId="0" xfId="0" applyFont="1" applyAlignment="1" applyProtection="1">
      <alignment horizontal="center"/>
      <protection locked="0"/>
    </xf>
    <xf numFmtId="164" fontId="25" fillId="0" borderId="56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48" xfId="0" applyNumberFormat="1" applyFont="1" applyFill="1" applyBorder="1" applyAlignment="1" applyProtection="1">
      <alignment horizontal="center" vertical="center" wrapText="1"/>
      <protection locked="0"/>
    </xf>
    <xf numFmtId="164" fontId="71" fillId="0" borderId="53" xfId="0" applyNumberFormat="1" applyFont="1" applyFill="1" applyBorder="1" applyAlignment="1" applyProtection="1">
      <alignment horizontal="center" vertical="center" wrapText="1"/>
    </xf>
    <xf numFmtId="164" fontId="42" fillId="0" borderId="0" xfId="0" applyNumberFormat="1" applyFont="1" applyFill="1" applyAlignment="1" applyProtection="1">
      <alignment horizontal="center" textRotation="180" wrapText="1"/>
      <protection locked="0"/>
    </xf>
    <xf numFmtId="164" fontId="18" fillId="0" borderId="0" xfId="0" applyNumberFormat="1" applyFont="1" applyFill="1" applyAlignment="1" applyProtection="1">
      <alignment horizontal="center" vertical="center" wrapText="1"/>
      <protection locked="0"/>
    </xf>
    <xf numFmtId="164" fontId="42" fillId="0" borderId="0" xfId="0" applyNumberFormat="1" applyFont="1" applyFill="1" applyAlignment="1" applyProtection="1">
      <alignment horizontal="right" vertical="center" wrapText="1"/>
      <protection locked="0"/>
    </xf>
    <xf numFmtId="0" fontId="42" fillId="0" borderId="0" xfId="0" applyFont="1" applyAlignment="1" applyProtection="1">
      <alignment horizontal="right" vertical="center" wrapText="1"/>
      <protection locked="0"/>
    </xf>
    <xf numFmtId="164" fontId="7" fillId="0" borderId="71" xfId="0" applyNumberFormat="1" applyFont="1" applyFill="1" applyBorder="1" applyAlignment="1">
      <alignment horizontal="center" vertical="center"/>
    </xf>
    <xf numFmtId="164" fontId="7" fillId="0" borderId="33" xfId="0" applyNumberFormat="1" applyFont="1" applyFill="1" applyBorder="1" applyAlignment="1">
      <alignment horizontal="center" vertical="center"/>
    </xf>
    <xf numFmtId="164" fontId="7" fillId="0" borderId="47" xfId="0" applyNumberFormat="1" applyFont="1" applyFill="1" applyBorder="1" applyAlignment="1">
      <alignment horizontal="center" vertical="center"/>
    </xf>
    <xf numFmtId="164" fontId="25" fillId="0" borderId="34" xfId="0" applyNumberFormat="1" applyFont="1" applyFill="1" applyBorder="1" applyAlignment="1">
      <alignment horizontal="center" vertical="center" wrapText="1"/>
    </xf>
    <xf numFmtId="164" fontId="7" fillId="0" borderId="56" xfId="0" applyNumberFormat="1" applyFont="1" applyFill="1" applyBorder="1" applyAlignment="1">
      <alignment horizontal="center" vertical="center" wrapText="1"/>
    </xf>
    <xf numFmtId="164" fontId="7" fillId="0" borderId="35" xfId="0" applyNumberFormat="1" applyFont="1" applyFill="1" applyBorder="1" applyAlignment="1">
      <alignment horizontal="center" vertical="center" wrapText="1"/>
    </xf>
    <xf numFmtId="164" fontId="16" fillId="0" borderId="34" xfId="0" applyNumberFormat="1" applyFont="1" applyFill="1" applyBorder="1" applyAlignment="1">
      <alignment horizontal="center" vertical="center"/>
    </xf>
    <xf numFmtId="164" fontId="16" fillId="0" borderId="34" xfId="0" applyNumberFormat="1" applyFont="1" applyFill="1" applyBorder="1" applyAlignment="1">
      <alignment horizontal="center" vertical="center" wrapText="1"/>
    </xf>
    <xf numFmtId="164" fontId="7" fillId="0" borderId="34" xfId="0" applyNumberFormat="1" applyFont="1" applyFill="1" applyBorder="1" applyAlignment="1">
      <alignment horizontal="center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22" xfId="0" applyNumberFormat="1" applyFont="1" applyFill="1" applyBorder="1" applyAlignment="1" applyProtection="1">
      <alignment horizontal="right" vertical="center"/>
      <protection locked="0"/>
    </xf>
    <xf numFmtId="164" fontId="18" fillId="0" borderId="0" xfId="0" applyNumberFormat="1" applyFont="1" applyFill="1" applyAlignment="1" applyProtection="1">
      <alignment horizontal="left" vertical="center" wrapText="1"/>
      <protection locked="0"/>
    </xf>
    <xf numFmtId="164" fontId="0" fillId="0" borderId="0" xfId="0" applyNumberFormat="1" applyFill="1" applyAlignment="1" applyProtection="1">
      <alignment horizontal="left" vertical="center" wrapText="1"/>
      <protection locked="0"/>
    </xf>
    <xf numFmtId="0" fontId="42" fillId="0" borderId="0" xfId="0" applyFont="1" applyFill="1" applyAlignment="1">
      <alignment horizontal="right"/>
    </xf>
    <xf numFmtId="0" fontId="18" fillId="0" borderId="0" xfId="0" applyFont="1" applyFill="1" applyAlignment="1">
      <alignment horizontal="center"/>
    </xf>
    <xf numFmtId="0" fontId="18" fillId="0" borderId="0" xfId="0" applyFont="1" applyFill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42" fillId="0" borderId="0" xfId="0" applyFont="1" applyFill="1" applyAlignment="1">
      <alignment horizontal="center" textRotation="180"/>
    </xf>
    <xf numFmtId="167" fontId="34" fillId="0" borderId="53" xfId="0" applyNumberFormat="1" applyFont="1" applyFill="1" applyBorder="1" applyAlignment="1" applyProtection="1">
      <alignment horizontal="left" vertical="center" wrapText="1"/>
      <protection locked="0"/>
    </xf>
    <xf numFmtId="0" fontId="7" fillId="0" borderId="52" xfId="0" applyFont="1" applyFill="1" applyBorder="1" applyAlignment="1" applyProtection="1">
      <alignment horizontal="center" vertical="center" wrapText="1"/>
    </xf>
    <xf numFmtId="0" fontId="7" fillId="0" borderId="54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/>
      <protection locked="0"/>
    </xf>
    <xf numFmtId="0" fontId="43" fillId="0" borderId="22" xfId="0" applyFont="1" applyBorder="1" applyAlignment="1" applyProtection="1">
      <alignment horizontal="right" vertical="top"/>
      <protection locked="0"/>
    </xf>
    <xf numFmtId="0" fontId="31" fillId="0" borderId="22" xfId="0" applyFont="1" applyBorder="1" applyAlignment="1" applyProtection="1">
      <protection locked="0"/>
    </xf>
    <xf numFmtId="0" fontId="6" fillId="0" borderId="44" xfId="0" applyFont="1" applyFill="1" applyBorder="1" applyAlignment="1" applyProtection="1">
      <alignment horizontal="center" vertical="center"/>
      <protection locked="0"/>
    </xf>
    <xf numFmtId="0" fontId="6" fillId="0" borderId="54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164" fontId="42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42" fillId="0" borderId="22" xfId="0" applyFont="1" applyBorder="1" applyAlignment="1" applyProtection="1">
      <alignment horizontal="right"/>
      <protection locked="0"/>
    </xf>
    <xf numFmtId="0" fontId="7" fillId="0" borderId="52" xfId="0" applyFont="1" applyFill="1" applyBorder="1" applyAlignment="1" applyProtection="1">
      <alignment horizontal="left" vertical="center" wrapText="1" indent="1"/>
    </xf>
    <xf numFmtId="0" fontId="7" fillId="0" borderId="24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center" vertical="center" wrapText="1"/>
    </xf>
    <xf numFmtId="0" fontId="18" fillId="0" borderId="0" xfId="0" applyFont="1" applyAlignment="1">
      <alignment vertical="center" wrapText="1"/>
    </xf>
    <xf numFmtId="0" fontId="42" fillId="0" borderId="0" xfId="0" applyFont="1" applyFill="1" applyAlignment="1" applyProtection="1">
      <alignment horizontal="right" vertical="center" wrapText="1"/>
    </xf>
    <xf numFmtId="0" fontId="0" fillId="0" borderId="0" xfId="0" applyFont="1" applyAlignment="1">
      <alignment horizontal="right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center" vertical="center" wrapText="1"/>
    </xf>
    <xf numFmtId="0" fontId="25" fillId="0" borderId="14" xfId="0" applyFont="1" applyFill="1" applyBorder="1" applyAlignment="1" applyProtection="1">
      <alignment horizontal="center" vertical="center" wrapText="1"/>
    </xf>
    <xf numFmtId="0" fontId="25" fillId="0" borderId="17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0" fontId="42" fillId="0" borderId="0" xfId="0" applyFont="1" applyFill="1" applyBorder="1" applyAlignment="1">
      <alignment horizontal="center" textRotation="180"/>
    </xf>
    <xf numFmtId="0" fontId="20" fillId="0" borderId="22" xfId="0" applyFont="1" applyFill="1" applyBorder="1" applyAlignment="1" applyProtection="1">
      <alignment horizontal="center" vertical="center"/>
    </xf>
    <xf numFmtId="0" fontId="67" fillId="0" borderId="53" xfId="0" applyFont="1" applyFill="1" applyBorder="1" applyAlignment="1"/>
    <xf numFmtId="0" fontId="7" fillId="0" borderId="11" xfId="5" applyFont="1" applyFill="1" applyBorder="1" applyAlignment="1" applyProtection="1">
      <alignment horizontal="center" vertical="center" wrapText="1"/>
    </xf>
    <xf numFmtId="0" fontId="7" fillId="0" borderId="12" xfId="5" applyFont="1" applyFill="1" applyBorder="1" applyAlignment="1" applyProtection="1">
      <alignment horizontal="center" vertical="center" wrapText="1"/>
    </xf>
    <xf numFmtId="0" fontId="7" fillId="0" borderId="20" xfId="5" applyFont="1" applyFill="1" applyBorder="1" applyAlignment="1" applyProtection="1">
      <alignment horizontal="center" vertical="center" wrapText="1"/>
    </xf>
    <xf numFmtId="164" fontId="25" fillId="0" borderId="4" xfId="5" applyNumberFormat="1" applyFont="1" applyFill="1" applyBorder="1" applyAlignment="1" applyProtection="1">
      <alignment horizontal="center" vertical="center"/>
    </xf>
    <xf numFmtId="164" fontId="25" fillId="0" borderId="36" xfId="5" applyNumberFormat="1" applyFont="1" applyFill="1" applyBorder="1" applyAlignment="1" applyProtection="1">
      <alignment horizontal="center" vertical="center"/>
    </xf>
    <xf numFmtId="0" fontId="7" fillId="0" borderId="11" xfId="5" applyFont="1" applyFill="1" applyBorder="1" applyAlignment="1" applyProtection="1">
      <alignment horizontal="center" vertical="center" wrapText="1"/>
      <protection locked="0"/>
    </xf>
    <xf numFmtId="0" fontId="7" fillId="0" borderId="12" xfId="5" applyFont="1" applyFill="1" applyBorder="1" applyAlignment="1" applyProtection="1">
      <alignment horizontal="center" vertical="center" wrapText="1"/>
      <protection locked="0"/>
    </xf>
    <xf numFmtId="0" fontId="7" fillId="0" borderId="4" xfId="5" applyFont="1" applyFill="1" applyBorder="1" applyAlignment="1" applyProtection="1">
      <alignment horizontal="center" vertical="center" wrapText="1"/>
      <protection locked="0"/>
    </xf>
    <xf numFmtId="0" fontId="7" fillId="0" borderId="20" xfId="5" applyFont="1" applyFill="1" applyBorder="1" applyAlignment="1" applyProtection="1">
      <alignment horizontal="center" vertical="center" wrapText="1"/>
      <protection locked="0"/>
    </xf>
    <xf numFmtId="0" fontId="7" fillId="0" borderId="16" xfId="5" applyFont="1" applyFill="1" applyBorder="1" applyAlignment="1" applyProtection="1">
      <alignment horizontal="center" vertical="center" wrapText="1"/>
      <protection locked="0"/>
    </xf>
    <xf numFmtId="0" fontId="7" fillId="0" borderId="23" xfId="5" applyFont="1" applyFill="1" applyBorder="1" applyAlignment="1" applyProtection="1">
      <alignment horizontal="center" vertical="center" wrapText="1"/>
      <protection locked="0"/>
    </xf>
    <xf numFmtId="164" fontId="25" fillId="0" borderId="4" xfId="5" applyNumberFormat="1" applyFont="1" applyFill="1" applyBorder="1" applyAlignment="1" applyProtection="1">
      <alignment horizontal="center" vertical="center"/>
      <protection locked="0"/>
    </xf>
    <xf numFmtId="164" fontId="25" fillId="0" borderId="36" xfId="5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164" fontId="7" fillId="0" borderId="29" xfId="0" applyNumberFormat="1" applyFont="1" applyFill="1" applyBorder="1" applyAlignment="1" applyProtection="1">
      <alignment horizontal="center" vertical="center" wrapText="1"/>
    </xf>
    <xf numFmtId="164" fontId="7" fillId="0" borderId="16" xfId="0" applyNumberFormat="1" applyFont="1" applyFill="1" applyBorder="1" applyAlignment="1" applyProtection="1">
      <alignment horizontal="center" vertical="center" wrapText="1"/>
    </xf>
    <xf numFmtId="164" fontId="7" fillId="0" borderId="23" xfId="0" applyNumberFormat="1" applyFont="1" applyFill="1" applyBorder="1" applyAlignment="1" applyProtection="1">
      <alignment horizontal="center" vertical="center"/>
    </xf>
    <xf numFmtId="164" fontId="7" fillId="0" borderId="23" xfId="0" applyNumberFormat="1" applyFont="1" applyFill="1" applyBorder="1" applyAlignment="1" applyProtection="1">
      <alignment horizontal="center" vertical="center" wrapText="1"/>
    </xf>
    <xf numFmtId="164" fontId="7" fillId="0" borderId="56" xfId="0" applyNumberFormat="1" applyFont="1" applyFill="1" applyBorder="1" applyAlignment="1" applyProtection="1">
      <alignment horizontal="center" vertical="center" wrapText="1"/>
    </xf>
    <xf numFmtId="164" fontId="7" fillId="0" borderId="48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textRotation="180" wrapText="1"/>
      <protection locked="0"/>
    </xf>
    <xf numFmtId="164" fontId="7" fillId="0" borderId="56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48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56" xfId="0" applyNumberFormat="1" applyFont="1" applyFill="1" applyBorder="1" applyAlignment="1" applyProtection="1">
      <alignment horizontal="center" vertical="center"/>
      <protection locked="0"/>
    </xf>
    <xf numFmtId="164" fontId="7" fillId="0" borderId="48" xfId="0" applyNumberFormat="1" applyFont="1" applyFill="1" applyBorder="1" applyAlignment="1" applyProtection="1">
      <alignment horizontal="center" vertical="center"/>
      <protection locked="0"/>
    </xf>
    <xf numFmtId="164" fontId="7" fillId="0" borderId="7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47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62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7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38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Fill="1" applyAlignment="1" applyProtection="1">
      <alignment horizontal="center" vertical="center"/>
      <protection locked="0"/>
    </xf>
    <xf numFmtId="0" fontId="45" fillId="0" borderId="22" xfId="0" applyFont="1" applyFill="1" applyBorder="1" applyAlignment="1" applyProtection="1">
      <alignment horizontal="right"/>
      <protection locked="0"/>
    </xf>
    <xf numFmtId="0" fontId="7" fillId="0" borderId="71" xfId="0" applyFont="1" applyFill="1" applyBorder="1" applyAlignment="1" applyProtection="1">
      <alignment horizontal="center" vertical="center" wrapText="1"/>
      <protection locked="0"/>
    </xf>
    <xf numFmtId="0" fontId="7" fillId="0" borderId="47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23" xfId="0" applyFont="1" applyFill="1" applyBorder="1" applyAlignment="1" applyProtection="1">
      <alignment horizontal="center" vertical="center" wrapText="1"/>
      <protection locked="0"/>
    </xf>
    <xf numFmtId="0" fontId="7" fillId="0" borderId="53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 applyProtection="1">
      <alignment horizontal="center" vertical="center" wrapText="1"/>
      <protection locked="0"/>
    </xf>
    <xf numFmtId="0" fontId="25" fillId="0" borderId="44" xfId="0" applyFont="1" applyFill="1" applyBorder="1" applyAlignment="1" applyProtection="1">
      <alignment horizontal="center"/>
      <protection locked="0"/>
    </xf>
    <xf numFmtId="0" fontId="25" fillId="0" borderId="54" xfId="0" applyFont="1" applyFill="1" applyBorder="1" applyAlignment="1" applyProtection="1">
      <alignment horizontal="center"/>
      <protection locked="0"/>
    </xf>
    <xf numFmtId="0" fontId="7" fillId="0" borderId="68" xfId="0" applyFont="1" applyFill="1" applyBorder="1" applyAlignment="1" applyProtection="1">
      <alignment horizontal="center" vertical="center" wrapText="1"/>
      <protection locked="0"/>
    </xf>
    <xf numFmtId="0" fontId="7" fillId="0" borderId="61" xfId="0" applyFont="1" applyFill="1" applyBorder="1" applyAlignment="1" applyProtection="1">
      <alignment horizontal="center" vertical="center" wrapText="1"/>
      <protection locked="0"/>
    </xf>
    <xf numFmtId="0" fontId="7" fillId="0" borderId="71" xfId="0" applyFont="1" applyFill="1" applyBorder="1" applyAlignment="1">
      <alignment horizontal="left" vertical="center" wrapText="1"/>
    </xf>
    <xf numFmtId="0" fontId="7" fillId="0" borderId="53" xfId="0" applyFont="1" applyFill="1" applyBorder="1" applyAlignment="1">
      <alignment horizontal="left" vertical="center" wrapText="1"/>
    </xf>
    <xf numFmtId="0" fontId="7" fillId="0" borderId="38" xfId="0" applyFont="1" applyFill="1" applyBorder="1" applyAlignment="1">
      <alignment horizontal="left" vertical="center" wrapText="1"/>
    </xf>
    <xf numFmtId="0" fontId="23" fillId="0" borderId="52" xfId="0" applyFont="1" applyFill="1" applyBorder="1" applyAlignment="1" applyProtection="1">
      <alignment horizontal="left" vertical="center"/>
    </xf>
    <xf numFmtId="0" fontId="23" fillId="0" borderId="24" xfId="0" applyFont="1" applyFill="1" applyBorder="1" applyAlignment="1" applyProtection="1">
      <alignment horizontal="left" vertical="center"/>
    </xf>
    <xf numFmtId="0" fontId="7" fillId="0" borderId="71" xfId="0" applyFont="1" applyFill="1" applyBorder="1" applyAlignment="1" applyProtection="1">
      <alignment horizontal="left" vertical="center" wrapText="1"/>
    </xf>
    <xf numFmtId="0" fontId="7" fillId="0" borderId="53" xfId="0" applyFont="1" applyFill="1" applyBorder="1" applyAlignment="1" applyProtection="1">
      <alignment horizontal="left" vertical="center" wrapText="1"/>
    </xf>
    <xf numFmtId="0" fontId="7" fillId="0" borderId="38" xfId="0" applyFont="1" applyFill="1" applyBorder="1" applyAlignment="1" applyProtection="1">
      <alignment horizontal="left" vertical="center" wrapText="1"/>
    </xf>
    <xf numFmtId="0" fontId="26" fillId="0" borderId="52" xfId="0" applyFont="1" applyFill="1" applyBorder="1" applyAlignment="1" applyProtection="1">
      <alignment horizontal="left" vertical="center"/>
    </xf>
    <xf numFmtId="0" fontId="26" fillId="0" borderId="24" xfId="0" applyFont="1" applyFill="1" applyBorder="1" applyAlignment="1" applyProtection="1">
      <alignment horizontal="left" vertical="center"/>
    </xf>
    <xf numFmtId="0" fontId="24" fillId="0" borderId="53" xfId="0" applyFont="1" applyFill="1" applyBorder="1" applyAlignment="1">
      <alignment horizontal="justify" vertical="center" wrapText="1"/>
    </xf>
    <xf numFmtId="0" fontId="42" fillId="0" borderId="0" xfId="0" applyFont="1" applyFill="1" applyAlignment="1" applyProtection="1">
      <alignment horizontal="right" vertical="center" wrapText="1"/>
      <protection locked="0"/>
    </xf>
    <xf numFmtId="0" fontId="25" fillId="0" borderId="52" xfId="0" applyFont="1" applyFill="1" applyBorder="1" applyAlignment="1">
      <alignment horizontal="left" vertical="center" indent="2"/>
    </xf>
    <xf numFmtId="0" fontId="25" fillId="0" borderId="24" xfId="0" applyFont="1" applyFill="1" applyBorder="1" applyAlignment="1">
      <alignment horizontal="left" vertical="center" indent="2"/>
    </xf>
    <xf numFmtId="0" fontId="42" fillId="0" borderId="0" xfId="0" applyFont="1" applyFill="1" applyAlignment="1" applyProtection="1">
      <alignment horizontal="right"/>
      <protection locked="0"/>
    </xf>
    <xf numFmtId="0" fontId="33" fillId="0" borderId="0" xfId="8" applyFont="1" applyFill="1" applyAlignment="1" applyProtection="1">
      <alignment horizontal="left"/>
    </xf>
    <xf numFmtId="0" fontId="43" fillId="0" borderId="0" xfId="8" applyFont="1" applyFill="1" applyAlignment="1" applyProtection="1">
      <alignment horizontal="right"/>
      <protection locked="0"/>
    </xf>
    <xf numFmtId="0" fontId="47" fillId="0" borderId="0" xfId="8" applyFont="1" applyFill="1" applyAlignment="1" applyProtection="1">
      <alignment horizontal="center"/>
      <protection locked="0"/>
    </xf>
    <xf numFmtId="0" fontId="26" fillId="0" borderId="0" xfId="0" applyFont="1" applyAlignment="1">
      <alignment horizontal="center"/>
    </xf>
    <xf numFmtId="0" fontId="47" fillId="0" borderId="0" xfId="8" applyFont="1" applyFill="1" applyAlignment="1" applyProtection="1">
      <alignment horizontal="center" vertical="center" wrapText="1"/>
      <protection locked="0"/>
    </xf>
    <xf numFmtId="0" fontId="47" fillId="0" borderId="0" xfId="8" applyFont="1" applyFill="1" applyAlignment="1" applyProtection="1">
      <alignment horizontal="center" vertical="center"/>
      <protection locked="0"/>
    </xf>
    <xf numFmtId="0" fontId="49" fillId="0" borderId="0" xfId="8" applyFont="1" applyFill="1" applyBorder="1" applyAlignment="1" applyProtection="1">
      <alignment horizontal="right"/>
      <protection locked="0"/>
    </xf>
    <xf numFmtId="0" fontId="50" fillId="0" borderId="15" xfId="8" applyFont="1" applyFill="1" applyBorder="1" applyAlignment="1" applyProtection="1">
      <alignment horizontal="center" vertical="center" wrapText="1"/>
      <protection locked="0"/>
    </xf>
    <xf numFmtId="0" fontId="50" fillId="0" borderId="7" xfId="8" applyFont="1" applyFill="1" applyBorder="1" applyAlignment="1" applyProtection="1">
      <alignment horizontal="center" vertical="center" wrapText="1"/>
      <protection locked="0"/>
    </xf>
    <xf numFmtId="0" fontId="50" fillId="0" borderId="9" xfId="8" applyFont="1" applyFill="1" applyBorder="1" applyAlignment="1" applyProtection="1">
      <alignment horizontal="center" vertical="center" wrapText="1"/>
      <protection locked="0"/>
    </xf>
    <xf numFmtId="0" fontId="51" fillId="0" borderId="16" xfId="7" applyFont="1" applyFill="1" applyBorder="1" applyAlignment="1" applyProtection="1">
      <alignment horizontal="center" vertical="center" textRotation="90"/>
      <protection locked="0"/>
    </xf>
    <xf numFmtId="0" fontId="51" fillId="0" borderId="1" xfId="7" applyFont="1" applyFill="1" applyBorder="1" applyAlignment="1" applyProtection="1">
      <alignment horizontal="center" vertical="center" textRotation="90"/>
      <protection locked="0"/>
    </xf>
    <xf numFmtId="0" fontId="51" fillId="0" borderId="3" xfId="7" applyFont="1" applyFill="1" applyBorder="1" applyAlignment="1" applyProtection="1">
      <alignment horizontal="center" vertical="center" textRotation="90"/>
      <protection locked="0"/>
    </xf>
    <xf numFmtId="0" fontId="49" fillId="0" borderId="4" xfId="8" applyFont="1" applyFill="1" applyBorder="1" applyAlignment="1" applyProtection="1">
      <alignment horizontal="center" vertical="center" wrapText="1"/>
      <protection locked="0"/>
    </xf>
    <xf numFmtId="0" fontId="49" fillId="0" borderId="2" xfId="8" applyFont="1" applyFill="1" applyBorder="1" applyAlignment="1" applyProtection="1">
      <alignment horizontal="center" vertical="center" wrapText="1"/>
      <protection locked="0"/>
    </xf>
    <xf numFmtId="0" fontId="49" fillId="0" borderId="68" xfId="8" applyFont="1" applyFill="1" applyBorder="1" applyAlignment="1" applyProtection="1">
      <alignment horizontal="center" vertical="center" wrapText="1"/>
      <protection locked="0"/>
    </xf>
    <xf numFmtId="0" fontId="49" fillId="0" borderId="67" xfId="8" applyFont="1" applyFill="1" applyBorder="1" applyAlignment="1" applyProtection="1">
      <alignment horizontal="center" vertical="center" wrapText="1"/>
      <protection locked="0"/>
    </xf>
    <xf numFmtId="0" fontId="49" fillId="0" borderId="2" xfId="8" applyFont="1" applyFill="1" applyBorder="1" applyAlignment="1" applyProtection="1">
      <alignment horizontal="center" wrapText="1"/>
      <protection locked="0"/>
    </xf>
    <xf numFmtId="0" fontId="49" fillId="0" borderId="18" xfId="8" applyFont="1" applyFill="1" applyBorder="1" applyAlignment="1" applyProtection="1">
      <alignment horizontal="center" wrapText="1"/>
      <protection locked="0"/>
    </xf>
    <xf numFmtId="0" fontId="33" fillId="0" borderId="0" xfId="8" applyFont="1" applyFill="1" applyAlignment="1" applyProtection="1">
      <alignment horizontal="center"/>
    </xf>
    <xf numFmtId="0" fontId="42" fillId="0" borderId="0" xfId="7" applyFont="1" applyFill="1" applyAlignment="1" applyProtection="1">
      <alignment horizontal="right" vertical="center" wrapText="1"/>
      <protection locked="0"/>
    </xf>
    <xf numFmtId="0" fontId="14" fillId="0" borderId="0" xfId="7" applyFill="1" applyAlignment="1" applyProtection="1">
      <alignment horizontal="right" vertical="center" wrapText="1"/>
      <protection locked="0"/>
    </xf>
    <xf numFmtId="0" fontId="18" fillId="0" borderId="0" xfId="7" applyFont="1" applyFill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26" fillId="0" borderId="0" xfId="7" applyFont="1" applyFill="1" applyAlignment="1" applyProtection="1">
      <alignment horizontal="center" vertical="center" wrapText="1"/>
      <protection locked="0"/>
    </xf>
    <xf numFmtId="0" fontId="28" fillId="0" borderId="0" xfId="7" applyFont="1" applyFill="1" applyBorder="1" applyAlignment="1" applyProtection="1">
      <alignment horizontal="right" vertical="center"/>
      <protection locked="0"/>
    </xf>
    <xf numFmtId="0" fontId="18" fillId="0" borderId="11" xfId="7" applyFont="1" applyFill="1" applyBorder="1" applyAlignment="1" applyProtection="1">
      <alignment horizontal="center" vertical="center" wrapText="1"/>
      <protection locked="0"/>
    </xf>
    <xf numFmtId="0" fontId="18" fillId="0" borderId="8" xfId="7" applyFont="1" applyFill="1" applyBorder="1" applyAlignment="1" applyProtection="1">
      <alignment horizontal="center" vertical="center" wrapText="1"/>
      <protection locked="0"/>
    </xf>
    <xf numFmtId="0" fontId="51" fillId="0" borderId="4" xfId="7" applyFont="1" applyFill="1" applyBorder="1" applyAlignment="1" applyProtection="1">
      <alignment horizontal="center" vertical="center" textRotation="90"/>
      <protection locked="0"/>
    </xf>
    <xf numFmtId="0" fontId="51" fillId="0" borderId="2" xfId="7" applyFont="1" applyFill="1" applyBorder="1" applyAlignment="1" applyProtection="1">
      <alignment horizontal="center" vertical="center" textRotation="90"/>
      <protection locked="0"/>
    </xf>
    <xf numFmtId="0" fontId="5" fillId="0" borderId="36" xfId="7" applyFont="1" applyFill="1" applyBorder="1" applyAlignment="1" applyProtection="1">
      <alignment horizontal="center" vertical="center" wrapText="1"/>
      <protection locked="0"/>
    </xf>
    <xf numFmtId="0" fontId="5" fillId="0" borderId="18" xfId="7" applyFont="1" applyFill="1" applyBorder="1" applyAlignment="1" applyProtection="1">
      <alignment horizontal="center" vertical="center"/>
      <protection locked="0"/>
    </xf>
    <xf numFmtId="0" fontId="47" fillId="0" borderId="0" xfId="8" applyFont="1" applyFill="1" applyAlignment="1">
      <alignment horizontal="center" vertical="center" wrapText="1"/>
    </xf>
    <xf numFmtId="0" fontId="47" fillId="0" borderId="0" xfId="8" applyFont="1" applyFill="1" applyAlignment="1">
      <alignment horizontal="center" vertical="center"/>
    </xf>
    <xf numFmtId="0" fontId="20" fillId="0" borderId="52" xfId="8" applyFont="1" applyFill="1" applyBorder="1" applyAlignment="1">
      <alignment horizontal="left"/>
    </xf>
    <xf numFmtId="0" fontId="20" fillId="0" borderId="24" xfId="8" applyFont="1" applyFill="1" applyBorder="1" applyAlignment="1">
      <alignment horizontal="left"/>
    </xf>
    <xf numFmtId="3" fontId="33" fillId="0" borderId="0" xfId="8" applyNumberFormat="1" applyFont="1" applyFill="1" applyAlignment="1">
      <alignment horizontal="center"/>
    </xf>
    <xf numFmtId="0" fontId="43" fillId="0" borderId="0" xfId="8" applyFont="1" applyFill="1" applyAlignment="1">
      <alignment horizontal="right"/>
    </xf>
    <xf numFmtId="0" fontId="47" fillId="0" borderId="0" xfId="8" applyFont="1" applyFill="1" applyAlignment="1">
      <alignment horizontal="center"/>
    </xf>
    <xf numFmtId="0" fontId="42" fillId="0" borderId="0" xfId="0" applyFont="1" applyAlignment="1" applyProtection="1">
      <alignment horizontal="center" textRotation="180"/>
      <protection locked="0"/>
    </xf>
    <xf numFmtId="0" fontId="57" fillId="0" borderId="13" xfId="0" applyFont="1" applyBorder="1" applyAlignment="1" applyProtection="1">
      <alignment wrapText="1"/>
    </xf>
    <xf numFmtId="0" fontId="57" fillId="0" borderId="14" xfId="0" applyFont="1" applyBorder="1" applyAlignment="1" applyProtection="1">
      <alignment wrapText="1"/>
    </xf>
    <xf numFmtId="0" fontId="57" fillId="0" borderId="0" xfId="0" applyFont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 vertical="top" wrapText="1"/>
      <protection locked="0"/>
    </xf>
    <xf numFmtId="0" fontId="42" fillId="0" borderId="0" xfId="0" applyFont="1" applyAlignment="1">
      <alignment horizontal="right"/>
    </xf>
  </cellXfs>
  <cellStyles count="10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  <cellStyle name="Normál_Munka1" xfId="6"/>
    <cellStyle name="Normál_VAGYONK" xfId="7"/>
    <cellStyle name="Normál_VAGYONKIM" xfId="8"/>
    <cellStyle name="Százalék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FFFF00"/>
  </sheetPr>
  <dimension ref="A1:I166"/>
  <sheetViews>
    <sheetView topLeftCell="A175" zoomScale="120" zoomScaleNormal="120" zoomScaleSheetLayoutView="100" workbookViewId="0">
      <selection activeCell="B18" sqref="B18"/>
    </sheetView>
  </sheetViews>
  <sheetFormatPr defaultRowHeight="15.75" x14ac:dyDescent="0.25"/>
  <cols>
    <col min="1" max="1" width="9.5" style="152" customWidth="1"/>
    <col min="2" max="2" width="65.83203125" style="152" customWidth="1"/>
    <col min="3" max="3" width="17.83203125" style="153" customWidth="1"/>
    <col min="4" max="5" width="17.83203125" style="174" customWidth="1"/>
    <col min="6" max="16384" width="9.33203125" style="174"/>
  </cols>
  <sheetData>
    <row r="1" spans="1:5" x14ac:dyDescent="0.25">
      <c r="A1" s="358"/>
      <c r="B1" s="806"/>
      <c r="C1" s="807"/>
      <c r="D1" s="807"/>
      <c r="E1" s="807"/>
    </row>
    <row r="2" spans="1:5" x14ac:dyDescent="0.25">
      <c r="A2" s="808"/>
      <c r="B2" s="809"/>
      <c r="C2" s="809"/>
      <c r="D2" s="809"/>
      <c r="E2" s="809"/>
    </row>
    <row r="3" spans="1:5" x14ac:dyDescent="0.25">
      <c r="A3" s="808" t="s">
        <v>809</v>
      </c>
      <c r="B3" s="808"/>
      <c r="C3" s="810"/>
      <c r="D3" s="808"/>
      <c r="E3" s="808"/>
    </row>
    <row r="4" spans="1:5" ht="12" customHeight="1" x14ac:dyDescent="0.25">
      <c r="A4" s="808"/>
      <c r="B4" s="808"/>
      <c r="C4" s="810"/>
      <c r="D4" s="808"/>
      <c r="E4" s="808"/>
    </row>
    <row r="5" spans="1:5" x14ac:dyDescent="0.25">
      <c r="A5" s="358"/>
      <c r="B5" s="358"/>
      <c r="C5" s="359"/>
      <c r="D5" s="360"/>
      <c r="E5" s="360"/>
    </row>
    <row r="6" spans="1:5" ht="15.95" customHeight="1" x14ac:dyDescent="0.25">
      <c r="A6" s="820" t="s">
        <v>3</v>
      </c>
      <c r="B6" s="820"/>
      <c r="C6" s="820"/>
      <c r="D6" s="820"/>
      <c r="E6" s="820"/>
    </row>
    <row r="7" spans="1:5" ht="15.95" customHeight="1" thickBot="1" x14ac:dyDescent="0.3">
      <c r="A7" s="822" t="s">
        <v>101</v>
      </c>
      <c r="B7" s="822"/>
      <c r="C7" s="361"/>
      <c r="D7" s="360"/>
      <c r="E7" s="361" t="s">
        <v>451</v>
      </c>
    </row>
    <row r="8" spans="1:5" x14ac:dyDescent="0.25">
      <c r="A8" s="812" t="s">
        <v>52</v>
      </c>
      <c r="B8" s="814" t="s">
        <v>5</v>
      </c>
      <c r="C8" s="816" t="s">
        <v>810</v>
      </c>
      <c r="D8" s="817"/>
      <c r="E8" s="818"/>
    </row>
    <row r="9" spans="1:5" ht="24.75" thickBot="1" x14ac:dyDescent="0.3">
      <c r="A9" s="813"/>
      <c r="B9" s="815"/>
      <c r="C9" s="247" t="s">
        <v>418</v>
      </c>
      <c r="D9" s="246" t="s">
        <v>419</v>
      </c>
      <c r="E9" s="349" t="s">
        <v>427</v>
      </c>
    </row>
    <row r="10" spans="1:5" s="175" customFormat="1" ht="12" customHeight="1" thickBot="1" x14ac:dyDescent="0.25">
      <c r="A10" s="171" t="s">
        <v>385</v>
      </c>
      <c r="B10" s="172" t="s">
        <v>386</v>
      </c>
      <c r="C10" s="172" t="s">
        <v>387</v>
      </c>
      <c r="D10" s="172" t="s">
        <v>389</v>
      </c>
      <c r="E10" s="248" t="s">
        <v>388</v>
      </c>
    </row>
    <row r="11" spans="1:5" s="176" customFormat="1" ht="12" customHeight="1" thickBot="1" x14ac:dyDescent="0.25">
      <c r="A11" s="18" t="s">
        <v>6</v>
      </c>
      <c r="B11" s="19" t="s">
        <v>162</v>
      </c>
      <c r="C11" s="164">
        <f>+C12+C13+C14+C15+C16+C17</f>
        <v>424301693</v>
      </c>
      <c r="D11" s="164">
        <f>+D12+D13+D14+D15+D16+D17</f>
        <v>498810049</v>
      </c>
      <c r="E11" s="100">
        <f>+E12+E13+E14+E15+E16+E17</f>
        <v>498810049</v>
      </c>
    </row>
    <row r="12" spans="1:5" s="176" customFormat="1" ht="12" customHeight="1" x14ac:dyDescent="0.2">
      <c r="A12" s="13" t="s">
        <v>64</v>
      </c>
      <c r="B12" s="177" t="s">
        <v>163</v>
      </c>
      <c r="C12" s="166">
        <v>131675544</v>
      </c>
      <c r="D12" s="166">
        <v>153235035</v>
      </c>
      <c r="E12" s="102">
        <v>153235035</v>
      </c>
    </row>
    <row r="13" spans="1:5" s="176" customFormat="1" ht="12" customHeight="1" x14ac:dyDescent="0.2">
      <c r="A13" s="12" t="s">
        <v>65</v>
      </c>
      <c r="B13" s="178" t="s">
        <v>164</v>
      </c>
      <c r="C13" s="165">
        <v>123060400</v>
      </c>
      <c r="D13" s="165">
        <v>133604520</v>
      </c>
      <c r="E13" s="101">
        <v>133604520</v>
      </c>
    </row>
    <row r="14" spans="1:5" s="176" customFormat="1" ht="12" customHeight="1" x14ac:dyDescent="0.2">
      <c r="A14" s="12" t="s">
        <v>66</v>
      </c>
      <c r="B14" s="178" t="s">
        <v>165</v>
      </c>
      <c r="C14" s="165">
        <v>164474179</v>
      </c>
      <c r="D14" s="165">
        <v>190130868</v>
      </c>
      <c r="E14" s="101">
        <v>190130868</v>
      </c>
    </row>
    <row r="15" spans="1:5" s="176" customFormat="1" ht="12" customHeight="1" x14ac:dyDescent="0.2">
      <c r="A15" s="12" t="s">
        <v>67</v>
      </c>
      <c r="B15" s="178" t="s">
        <v>166</v>
      </c>
      <c r="C15" s="165">
        <v>5091570</v>
      </c>
      <c r="D15" s="165">
        <v>7177670</v>
      </c>
      <c r="E15" s="101">
        <v>7177670</v>
      </c>
    </row>
    <row r="16" spans="1:5" s="176" customFormat="1" ht="12" customHeight="1" x14ac:dyDescent="0.2">
      <c r="A16" s="12" t="s">
        <v>98</v>
      </c>
      <c r="B16" s="108" t="s">
        <v>333</v>
      </c>
      <c r="C16" s="165"/>
      <c r="D16" s="165">
        <v>12627336</v>
      </c>
      <c r="E16" s="101">
        <v>12627336</v>
      </c>
    </row>
    <row r="17" spans="1:5" s="176" customFormat="1" ht="12" customHeight="1" thickBot="1" x14ac:dyDescent="0.25">
      <c r="A17" s="14" t="s">
        <v>68</v>
      </c>
      <c r="B17" s="109" t="s">
        <v>334</v>
      </c>
      <c r="C17" s="165"/>
      <c r="D17" s="165">
        <v>2034620</v>
      </c>
      <c r="E17" s="101">
        <v>2034620</v>
      </c>
    </row>
    <row r="18" spans="1:5" s="176" customFormat="1" ht="12" customHeight="1" thickBot="1" x14ac:dyDescent="0.25">
      <c r="A18" s="18" t="s">
        <v>7</v>
      </c>
      <c r="B18" s="107" t="s">
        <v>167</v>
      </c>
      <c r="C18" s="164">
        <f>+C19+C20+C21+C22+C23</f>
        <v>44693103</v>
      </c>
      <c r="D18" s="164">
        <f>+D19+D20+D21+D22+D23</f>
        <v>56443762</v>
      </c>
      <c r="E18" s="100">
        <f>+E19+E20+E21+E22+E23</f>
        <v>56443762</v>
      </c>
    </row>
    <row r="19" spans="1:5" s="176" customFormat="1" ht="12" customHeight="1" x14ac:dyDescent="0.2">
      <c r="A19" s="13" t="s">
        <v>70</v>
      </c>
      <c r="B19" s="177" t="s">
        <v>168</v>
      </c>
      <c r="C19" s="166"/>
      <c r="D19" s="166"/>
      <c r="E19" s="102"/>
    </row>
    <row r="20" spans="1:5" s="176" customFormat="1" ht="12" customHeight="1" x14ac:dyDescent="0.2">
      <c r="A20" s="12" t="s">
        <v>71</v>
      </c>
      <c r="B20" s="178" t="s">
        <v>169</v>
      </c>
      <c r="C20" s="165"/>
      <c r="D20" s="165"/>
      <c r="E20" s="101"/>
    </row>
    <row r="21" spans="1:5" s="176" customFormat="1" ht="12" customHeight="1" x14ac:dyDescent="0.2">
      <c r="A21" s="12" t="s">
        <v>72</v>
      </c>
      <c r="B21" s="178" t="s">
        <v>326</v>
      </c>
      <c r="C21" s="165"/>
      <c r="D21" s="165"/>
      <c r="E21" s="101"/>
    </row>
    <row r="22" spans="1:5" s="176" customFormat="1" ht="12" customHeight="1" x14ac:dyDescent="0.2">
      <c r="A22" s="12" t="s">
        <v>73</v>
      </c>
      <c r="B22" s="178" t="s">
        <v>327</v>
      </c>
      <c r="C22" s="165"/>
      <c r="D22" s="165"/>
      <c r="E22" s="101"/>
    </row>
    <row r="23" spans="1:5" s="176" customFormat="1" ht="12" customHeight="1" x14ac:dyDescent="0.2">
      <c r="A23" s="12" t="s">
        <v>74</v>
      </c>
      <c r="B23" s="178" t="s">
        <v>170</v>
      </c>
      <c r="C23" s="165">
        <v>44693103</v>
      </c>
      <c r="D23" s="796">
        <v>56443762</v>
      </c>
      <c r="E23" s="797">
        <v>56443762</v>
      </c>
    </row>
    <row r="24" spans="1:5" s="176" customFormat="1" ht="12" customHeight="1" thickBot="1" x14ac:dyDescent="0.25">
      <c r="A24" s="14" t="s">
        <v>81</v>
      </c>
      <c r="B24" s="109" t="s">
        <v>171</v>
      </c>
      <c r="C24" s="167"/>
      <c r="D24" s="167"/>
      <c r="E24" s="103"/>
    </row>
    <row r="25" spans="1:5" s="176" customFormat="1" ht="12" customHeight="1" thickBot="1" x14ac:dyDescent="0.25">
      <c r="A25" s="18" t="s">
        <v>8</v>
      </c>
      <c r="B25" s="19" t="s">
        <v>172</v>
      </c>
      <c r="C25" s="164">
        <f>+C26+C27+C28+C29+C30</f>
        <v>117047146</v>
      </c>
      <c r="D25" s="164">
        <f>+D26+D27+D28+D29+D30</f>
        <v>327465379</v>
      </c>
      <c r="E25" s="100">
        <f>+E26+E27+E28+E29+E30</f>
        <v>327465379</v>
      </c>
    </row>
    <row r="26" spans="1:5" s="176" customFormat="1" ht="12" customHeight="1" x14ac:dyDescent="0.2">
      <c r="A26" s="13" t="s">
        <v>53</v>
      </c>
      <c r="B26" s="177" t="s">
        <v>173</v>
      </c>
      <c r="C26" s="166"/>
      <c r="D26" s="166"/>
      <c r="E26" s="102"/>
    </row>
    <row r="27" spans="1:5" s="176" customFormat="1" ht="12" customHeight="1" x14ac:dyDescent="0.2">
      <c r="A27" s="12" t="s">
        <v>54</v>
      </c>
      <c r="B27" s="178" t="s">
        <v>174</v>
      </c>
      <c r="C27" s="165"/>
      <c r="D27" s="165"/>
      <c r="E27" s="101"/>
    </row>
    <row r="28" spans="1:5" s="176" customFormat="1" ht="12" customHeight="1" x14ac:dyDescent="0.2">
      <c r="A28" s="12" t="s">
        <v>55</v>
      </c>
      <c r="B28" s="178" t="s">
        <v>328</v>
      </c>
      <c r="C28" s="165"/>
      <c r="D28" s="165"/>
      <c r="E28" s="101"/>
    </row>
    <row r="29" spans="1:5" s="176" customFormat="1" ht="12" customHeight="1" x14ac:dyDescent="0.2">
      <c r="A29" s="12" t="s">
        <v>56</v>
      </c>
      <c r="B29" s="178" t="s">
        <v>329</v>
      </c>
      <c r="C29" s="165"/>
      <c r="D29" s="165"/>
      <c r="E29" s="101"/>
    </row>
    <row r="30" spans="1:5" s="176" customFormat="1" ht="12" customHeight="1" x14ac:dyDescent="0.2">
      <c r="A30" s="12" t="s">
        <v>110</v>
      </c>
      <c r="B30" s="178" t="s">
        <v>175</v>
      </c>
      <c r="C30" s="165">
        <v>117047146</v>
      </c>
      <c r="D30" s="165">
        <v>327465379</v>
      </c>
      <c r="E30" s="101">
        <v>327465379</v>
      </c>
    </row>
    <row r="31" spans="1:5" s="176" customFormat="1" ht="12" customHeight="1" thickBot="1" x14ac:dyDescent="0.25">
      <c r="A31" s="14" t="s">
        <v>111</v>
      </c>
      <c r="B31" s="179" t="s">
        <v>176</v>
      </c>
      <c r="C31" s="167"/>
      <c r="D31" s="167"/>
      <c r="E31" s="103"/>
    </row>
    <row r="32" spans="1:5" s="176" customFormat="1" ht="12" customHeight="1" thickBot="1" x14ac:dyDescent="0.25">
      <c r="A32" s="18" t="s">
        <v>112</v>
      </c>
      <c r="B32" s="19" t="s">
        <v>439</v>
      </c>
      <c r="C32" s="170">
        <f>SUM(C33:C39)</f>
        <v>144850000</v>
      </c>
      <c r="D32" s="170">
        <f>SUM(D33:D39)</f>
        <v>92372041</v>
      </c>
      <c r="E32" s="206">
        <f>SUM(E33:E39)</f>
        <v>89948311</v>
      </c>
    </row>
    <row r="33" spans="1:5" s="176" customFormat="1" ht="12" customHeight="1" x14ac:dyDescent="0.2">
      <c r="A33" s="13" t="s">
        <v>177</v>
      </c>
      <c r="B33" s="177" t="s">
        <v>745</v>
      </c>
      <c r="C33" s="166">
        <v>8500000</v>
      </c>
      <c r="D33" s="166">
        <v>8804793</v>
      </c>
      <c r="E33" s="102">
        <v>8260268</v>
      </c>
    </row>
    <row r="34" spans="1:5" s="176" customFormat="1" ht="12" customHeight="1" x14ac:dyDescent="0.2">
      <c r="A34" s="12" t="s">
        <v>178</v>
      </c>
      <c r="B34" s="178" t="s">
        <v>441</v>
      </c>
      <c r="C34" s="165"/>
      <c r="D34" s="165"/>
      <c r="E34" s="101"/>
    </row>
    <row r="35" spans="1:5" s="176" customFormat="1" ht="12" customHeight="1" x14ac:dyDescent="0.2">
      <c r="A35" s="12" t="s">
        <v>179</v>
      </c>
      <c r="B35" s="178" t="s">
        <v>442</v>
      </c>
      <c r="C35" s="165">
        <v>125000000</v>
      </c>
      <c r="D35" s="165">
        <v>81793642</v>
      </c>
      <c r="E35" s="101">
        <v>80460176</v>
      </c>
    </row>
    <row r="36" spans="1:5" s="176" customFormat="1" ht="12" customHeight="1" x14ac:dyDescent="0.2">
      <c r="A36" s="12" t="s">
        <v>180</v>
      </c>
      <c r="B36" s="178" t="s">
        <v>443</v>
      </c>
      <c r="C36" s="165"/>
      <c r="D36" s="165"/>
      <c r="E36" s="101"/>
    </row>
    <row r="37" spans="1:5" s="176" customFormat="1" ht="12" customHeight="1" x14ac:dyDescent="0.2">
      <c r="A37" s="12" t="s">
        <v>444</v>
      </c>
      <c r="B37" s="178" t="s">
        <v>181</v>
      </c>
      <c r="C37" s="165">
        <v>10000000</v>
      </c>
      <c r="D37" s="165"/>
      <c r="E37" s="101"/>
    </row>
    <row r="38" spans="1:5" s="176" customFormat="1" ht="12" customHeight="1" x14ac:dyDescent="0.2">
      <c r="A38" s="12" t="s">
        <v>445</v>
      </c>
      <c r="B38" s="178" t="s">
        <v>743</v>
      </c>
      <c r="C38" s="165"/>
      <c r="D38" s="165"/>
      <c r="E38" s="101"/>
    </row>
    <row r="39" spans="1:5" s="176" customFormat="1" ht="12" customHeight="1" thickBot="1" x14ac:dyDescent="0.25">
      <c r="A39" s="14" t="s">
        <v>446</v>
      </c>
      <c r="B39" s="309" t="s">
        <v>182</v>
      </c>
      <c r="C39" s="167">
        <v>1350000</v>
      </c>
      <c r="D39" s="167">
        <v>1773606</v>
      </c>
      <c r="E39" s="103">
        <v>1227867</v>
      </c>
    </row>
    <row r="40" spans="1:5" s="176" customFormat="1" ht="12" customHeight="1" thickBot="1" x14ac:dyDescent="0.25">
      <c r="A40" s="18" t="s">
        <v>10</v>
      </c>
      <c r="B40" s="19" t="s">
        <v>335</v>
      </c>
      <c r="C40" s="164">
        <f>SUM(C41:C51)</f>
        <v>51071829</v>
      </c>
      <c r="D40" s="164">
        <f>SUM(D41:D51)</f>
        <v>47754595</v>
      </c>
      <c r="E40" s="100">
        <f>SUM(E41:E51)</f>
        <v>46581999</v>
      </c>
    </row>
    <row r="41" spans="1:5" s="176" customFormat="1" ht="12" customHeight="1" x14ac:dyDescent="0.2">
      <c r="A41" s="13" t="s">
        <v>57</v>
      </c>
      <c r="B41" s="177" t="s">
        <v>185</v>
      </c>
      <c r="C41" s="166">
        <v>3000000</v>
      </c>
      <c r="D41" s="166">
        <v>785921</v>
      </c>
      <c r="E41" s="102">
        <v>785921</v>
      </c>
    </row>
    <row r="42" spans="1:5" s="176" customFormat="1" ht="12" customHeight="1" x14ac:dyDescent="0.2">
      <c r="A42" s="12" t="s">
        <v>58</v>
      </c>
      <c r="B42" s="178" t="s">
        <v>186</v>
      </c>
      <c r="C42" s="165">
        <v>13879803</v>
      </c>
      <c r="D42" s="796">
        <v>6335408</v>
      </c>
      <c r="E42" s="101">
        <v>6051019</v>
      </c>
    </row>
    <row r="43" spans="1:5" s="176" customFormat="1" ht="12" customHeight="1" x14ac:dyDescent="0.2">
      <c r="A43" s="12" t="s">
        <v>59</v>
      </c>
      <c r="B43" s="178" t="s">
        <v>187</v>
      </c>
      <c r="C43" s="165">
        <v>14000000</v>
      </c>
      <c r="D43" s="796">
        <v>15038845</v>
      </c>
      <c r="E43" s="101">
        <v>15038845</v>
      </c>
    </row>
    <row r="44" spans="1:5" s="176" customFormat="1" ht="12" customHeight="1" x14ac:dyDescent="0.2">
      <c r="A44" s="12" t="s">
        <v>114</v>
      </c>
      <c r="B44" s="178" t="s">
        <v>188</v>
      </c>
      <c r="C44" s="165">
        <v>176000</v>
      </c>
      <c r="D44" s="796">
        <v>138386</v>
      </c>
      <c r="E44" s="101">
        <v>138386</v>
      </c>
    </row>
    <row r="45" spans="1:5" s="176" customFormat="1" ht="12" customHeight="1" x14ac:dyDescent="0.2">
      <c r="A45" s="12" t="s">
        <v>115</v>
      </c>
      <c r="B45" s="178" t="s">
        <v>189</v>
      </c>
      <c r="C45" s="165">
        <v>13140000</v>
      </c>
      <c r="D45" s="796">
        <v>14676161</v>
      </c>
      <c r="E45" s="101">
        <v>13976165</v>
      </c>
    </row>
    <row r="46" spans="1:5" s="176" customFormat="1" ht="12" customHeight="1" x14ac:dyDescent="0.2">
      <c r="A46" s="12" t="s">
        <v>116</v>
      </c>
      <c r="B46" s="178" t="s">
        <v>190</v>
      </c>
      <c r="C46" s="165">
        <v>5841026</v>
      </c>
      <c r="D46" s="796">
        <v>4646465</v>
      </c>
      <c r="E46" s="101">
        <v>4458254</v>
      </c>
    </row>
    <row r="47" spans="1:5" s="176" customFormat="1" ht="12" customHeight="1" x14ac:dyDescent="0.2">
      <c r="A47" s="12" t="s">
        <v>117</v>
      </c>
      <c r="B47" s="178" t="s">
        <v>191</v>
      </c>
      <c r="C47" s="165"/>
      <c r="D47" s="165"/>
      <c r="E47" s="101"/>
    </row>
    <row r="48" spans="1:5" s="176" customFormat="1" ht="12" customHeight="1" x14ac:dyDescent="0.2">
      <c r="A48" s="12" t="s">
        <v>118</v>
      </c>
      <c r="B48" s="178" t="s">
        <v>447</v>
      </c>
      <c r="C48" s="165"/>
      <c r="D48" s="165"/>
      <c r="E48" s="101"/>
    </row>
    <row r="49" spans="1:5" s="176" customFormat="1" ht="12" customHeight="1" x14ac:dyDescent="0.2">
      <c r="A49" s="12" t="s">
        <v>183</v>
      </c>
      <c r="B49" s="178" t="s">
        <v>193</v>
      </c>
      <c r="C49" s="168"/>
      <c r="D49" s="168"/>
      <c r="E49" s="104"/>
    </row>
    <row r="50" spans="1:5" s="176" customFormat="1" ht="12" customHeight="1" x14ac:dyDescent="0.2">
      <c r="A50" s="14" t="s">
        <v>184</v>
      </c>
      <c r="B50" s="179" t="s">
        <v>337</v>
      </c>
      <c r="C50" s="169"/>
      <c r="D50" s="169"/>
      <c r="E50" s="105"/>
    </row>
    <row r="51" spans="1:5" s="176" customFormat="1" ht="12" customHeight="1" thickBot="1" x14ac:dyDescent="0.25">
      <c r="A51" s="14" t="s">
        <v>336</v>
      </c>
      <c r="B51" s="109" t="s">
        <v>194</v>
      </c>
      <c r="C51" s="169">
        <v>1035000</v>
      </c>
      <c r="D51" s="798">
        <v>6133409</v>
      </c>
      <c r="E51" s="799">
        <v>6133409</v>
      </c>
    </row>
    <row r="52" spans="1:5" s="176" customFormat="1" ht="12" customHeight="1" thickBot="1" x14ac:dyDescent="0.25">
      <c r="A52" s="18" t="s">
        <v>11</v>
      </c>
      <c r="B52" s="19" t="s">
        <v>195</v>
      </c>
      <c r="C52" s="164">
        <f>SUM(C53:C57)</f>
        <v>0</v>
      </c>
      <c r="D52" s="164">
        <f>SUM(D53:D57)</f>
        <v>0</v>
      </c>
      <c r="E52" s="100">
        <f>SUM(E53:E57)</f>
        <v>0</v>
      </c>
    </row>
    <row r="53" spans="1:5" s="176" customFormat="1" ht="12" customHeight="1" x14ac:dyDescent="0.2">
      <c r="A53" s="13" t="s">
        <v>60</v>
      </c>
      <c r="B53" s="177" t="s">
        <v>199</v>
      </c>
      <c r="C53" s="217"/>
      <c r="D53" s="217"/>
      <c r="E53" s="106"/>
    </row>
    <row r="54" spans="1:5" s="176" customFormat="1" ht="12" customHeight="1" x14ac:dyDescent="0.2">
      <c r="A54" s="12" t="s">
        <v>61</v>
      </c>
      <c r="B54" s="178" t="s">
        <v>200</v>
      </c>
      <c r="C54" s="168"/>
      <c r="D54" s="168"/>
      <c r="E54" s="104"/>
    </row>
    <row r="55" spans="1:5" s="176" customFormat="1" ht="12" customHeight="1" x14ac:dyDescent="0.2">
      <c r="A55" s="12" t="s">
        <v>196</v>
      </c>
      <c r="B55" s="178" t="s">
        <v>201</v>
      </c>
      <c r="C55" s="168"/>
      <c r="D55" s="168"/>
      <c r="E55" s="104"/>
    </row>
    <row r="56" spans="1:5" s="176" customFormat="1" ht="12" customHeight="1" x14ac:dyDescent="0.2">
      <c r="A56" s="12" t="s">
        <v>197</v>
      </c>
      <c r="B56" s="178" t="s">
        <v>202</v>
      </c>
      <c r="C56" s="168"/>
      <c r="D56" s="168"/>
      <c r="E56" s="104"/>
    </row>
    <row r="57" spans="1:5" s="176" customFormat="1" ht="12" customHeight="1" thickBot="1" x14ac:dyDescent="0.25">
      <c r="A57" s="14" t="s">
        <v>198</v>
      </c>
      <c r="B57" s="109" t="s">
        <v>203</v>
      </c>
      <c r="C57" s="169"/>
      <c r="D57" s="169"/>
      <c r="E57" s="105"/>
    </row>
    <row r="58" spans="1:5" s="176" customFormat="1" ht="12" customHeight="1" thickBot="1" x14ac:dyDescent="0.25">
      <c r="A58" s="18" t="s">
        <v>119</v>
      </c>
      <c r="B58" s="19" t="s">
        <v>204</v>
      </c>
      <c r="C58" s="164">
        <f>SUM(C59:C61)</f>
        <v>0</v>
      </c>
      <c r="D58" s="164">
        <f>SUM(D59:D61)</f>
        <v>0</v>
      </c>
      <c r="E58" s="100">
        <f>SUM(E59:E61)</f>
        <v>0</v>
      </c>
    </row>
    <row r="59" spans="1:5" s="176" customFormat="1" ht="12" customHeight="1" x14ac:dyDescent="0.2">
      <c r="A59" s="13" t="s">
        <v>62</v>
      </c>
      <c r="B59" s="177" t="s">
        <v>205</v>
      </c>
      <c r="C59" s="166"/>
      <c r="D59" s="166"/>
      <c r="E59" s="102"/>
    </row>
    <row r="60" spans="1:5" s="176" customFormat="1" ht="12" customHeight="1" x14ac:dyDescent="0.2">
      <c r="A60" s="12" t="s">
        <v>63</v>
      </c>
      <c r="B60" s="178" t="s">
        <v>330</v>
      </c>
      <c r="C60" s="165"/>
      <c r="D60" s="165"/>
      <c r="E60" s="101"/>
    </row>
    <row r="61" spans="1:5" s="176" customFormat="1" ht="12" customHeight="1" x14ac:dyDescent="0.2">
      <c r="A61" s="12" t="s">
        <v>208</v>
      </c>
      <c r="B61" s="178" t="s">
        <v>206</v>
      </c>
      <c r="C61" s="165"/>
      <c r="D61" s="165"/>
      <c r="E61" s="101"/>
    </row>
    <row r="62" spans="1:5" s="176" customFormat="1" ht="12" customHeight="1" thickBot="1" x14ac:dyDescent="0.25">
      <c r="A62" s="14" t="s">
        <v>209</v>
      </c>
      <c r="B62" s="109" t="s">
        <v>207</v>
      </c>
      <c r="C62" s="167"/>
      <c r="D62" s="167"/>
      <c r="E62" s="103"/>
    </row>
    <row r="63" spans="1:5" s="176" customFormat="1" ht="12" customHeight="1" thickBot="1" x14ac:dyDescent="0.25">
      <c r="A63" s="18" t="s">
        <v>13</v>
      </c>
      <c r="B63" s="107" t="s">
        <v>210</v>
      </c>
      <c r="C63" s="164">
        <f>SUM(C64:C66)</f>
        <v>1200000</v>
      </c>
      <c r="D63" s="164">
        <f>SUM(D64:D66)</f>
        <v>2359717</v>
      </c>
      <c r="E63" s="100">
        <f>SUM(E64:E66)</f>
        <v>2359717</v>
      </c>
    </row>
    <row r="64" spans="1:5" s="176" customFormat="1" ht="12" customHeight="1" x14ac:dyDescent="0.2">
      <c r="A64" s="13" t="s">
        <v>120</v>
      </c>
      <c r="B64" s="177" t="s">
        <v>212</v>
      </c>
      <c r="C64" s="168"/>
      <c r="D64" s="168"/>
      <c r="E64" s="104"/>
    </row>
    <row r="65" spans="1:5" s="176" customFormat="1" ht="12" customHeight="1" x14ac:dyDescent="0.2">
      <c r="A65" s="12" t="s">
        <v>121</v>
      </c>
      <c r="B65" s="178" t="s">
        <v>331</v>
      </c>
      <c r="C65" s="168"/>
      <c r="D65" s="168"/>
      <c r="E65" s="104"/>
    </row>
    <row r="66" spans="1:5" s="176" customFormat="1" ht="12" customHeight="1" x14ac:dyDescent="0.2">
      <c r="A66" s="12" t="s">
        <v>144</v>
      </c>
      <c r="B66" s="178" t="s">
        <v>213</v>
      </c>
      <c r="C66" s="168">
        <v>1200000</v>
      </c>
      <c r="D66" s="168">
        <v>2359717</v>
      </c>
      <c r="E66" s="104">
        <v>2359717</v>
      </c>
    </row>
    <row r="67" spans="1:5" s="176" customFormat="1" ht="12" customHeight="1" thickBot="1" x14ac:dyDescent="0.25">
      <c r="A67" s="14" t="s">
        <v>211</v>
      </c>
      <c r="B67" s="109" t="s">
        <v>214</v>
      </c>
      <c r="C67" s="168"/>
      <c r="D67" s="168"/>
      <c r="E67" s="104"/>
    </row>
    <row r="68" spans="1:5" s="176" customFormat="1" ht="12" customHeight="1" thickBot="1" x14ac:dyDescent="0.25">
      <c r="A68" s="230" t="s">
        <v>377</v>
      </c>
      <c r="B68" s="19" t="s">
        <v>215</v>
      </c>
      <c r="C68" s="170">
        <f>+C11+C18+C25+C32+C40+C52+C58+C63</f>
        <v>783163771</v>
      </c>
      <c r="D68" s="170">
        <f>+D11+D18+D25+D32+D40+D52+D58+D63</f>
        <v>1025205543</v>
      </c>
      <c r="E68" s="206">
        <f>+E11+E18+E25+E32+E40+E52+E58+E63</f>
        <v>1021609217</v>
      </c>
    </row>
    <row r="69" spans="1:5" s="176" customFormat="1" ht="12" customHeight="1" thickBot="1" x14ac:dyDescent="0.25">
      <c r="A69" s="218" t="s">
        <v>216</v>
      </c>
      <c r="B69" s="107" t="s">
        <v>217</v>
      </c>
      <c r="C69" s="164">
        <f>SUM(C70:C72)</f>
        <v>0</v>
      </c>
      <c r="D69" s="164">
        <f>SUM(D70:D72)</f>
        <v>0</v>
      </c>
      <c r="E69" s="100">
        <f>SUM(E70:E72)</f>
        <v>0</v>
      </c>
    </row>
    <row r="70" spans="1:5" s="176" customFormat="1" ht="12" customHeight="1" x14ac:dyDescent="0.2">
      <c r="A70" s="13" t="s">
        <v>245</v>
      </c>
      <c r="B70" s="177" t="s">
        <v>218</v>
      </c>
      <c r="C70" s="168"/>
      <c r="D70" s="168"/>
      <c r="E70" s="104"/>
    </row>
    <row r="71" spans="1:5" s="176" customFormat="1" ht="12" customHeight="1" x14ac:dyDescent="0.2">
      <c r="A71" s="12" t="s">
        <v>254</v>
      </c>
      <c r="B71" s="178" t="s">
        <v>219</v>
      </c>
      <c r="C71" s="168"/>
      <c r="D71" s="168"/>
      <c r="E71" s="104"/>
    </row>
    <row r="72" spans="1:5" s="176" customFormat="1" ht="12" customHeight="1" thickBot="1" x14ac:dyDescent="0.25">
      <c r="A72" s="14" t="s">
        <v>255</v>
      </c>
      <c r="B72" s="226" t="s">
        <v>362</v>
      </c>
      <c r="C72" s="168"/>
      <c r="D72" s="168"/>
      <c r="E72" s="104"/>
    </row>
    <row r="73" spans="1:5" s="176" customFormat="1" ht="12" customHeight="1" thickBot="1" x14ac:dyDescent="0.25">
      <c r="A73" s="218" t="s">
        <v>221</v>
      </c>
      <c r="B73" s="107" t="s">
        <v>222</v>
      </c>
      <c r="C73" s="164">
        <f>SUM(C74:C77)</f>
        <v>0</v>
      </c>
      <c r="D73" s="164">
        <f>SUM(D74:D77)</f>
        <v>0</v>
      </c>
      <c r="E73" s="100">
        <f>SUM(E74:E77)</f>
        <v>0</v>
      </c>
    </row>
    <row r="74" spans="1:5" s="176" customFormat="1" ht="12" customHeight="1" x14ac:dyDescent="0.2">
      <c r="A74" s="13" t="s">
        <v>99</v>
      </c>
      <c r="B74" s="347" t="s">
        <v>223</v>
      </c>
      <c r="C74" s="168"/>
      <c r="D74" s="168"/>
      <c r="E74" s="104"/>
    </row>
    <row r="75" spans="1:5" s="176" customFormat="1" ht="12" customHeight="1" x14ac:dyDescent="0.2">
      <c r="A75" s="12" t="s">
        <v>100</v>
      </c>
      <c r="B75" s="347" t="s">
        <v>454</v>
      </c>
      <c r="C75" s="168"/>
      <c r="D75" s="168"/>
      <c r="E75" s="104"/>
    </row>
    <row r="76" spans="1:5" s="176" customFormat="1" ht="12" customHeight="1" x14ac:dyDescent="0.2">
      <c r="A76" s="12" t="s">
        <v>246</v>
      </c>
      <c r="B76" s="347" t="s">
        <v>224</v>
      </c>
      <c r="C76" s="168"/>
      <c r="D76" s="168"/>
      <c r="E76" s="104"/>
    </row>
    <row r="77" spans="1:5" s="176" customFormat="1" ht="12" customHeight="1" thickBot="1" x14ac:dyDescent="0.25">
      <c r="A77" s="14" t="s">
        <v>247</v>
      </c>
      <c r="B77" s="348" t="s">
        <v>455</v>
      </c>
      <c r="C77" s="168"/>
      <c r="D77" s="168"/>
      <c r="E77" s="104"/>
    </row>
    <row r="78" spans="1:5" s="176" customFormat="1" ht="12" customHeight="1" thickBot="1" x14ac:dyDescent="0.25">
      <c r="A78" s="218" t="s">
        <v>225</v>
      </c>
      <c r="B78" s="107" t="s">
        <v>226</v>
      </c>
      <c r="C78" s="164">
        <f>SUM(C79:C80)</f>
        <v>278162532</v>
      </c>
      <c r="D78" s="164">
        <f>SUM(D79:D80)</f>
        <v>278710579</v>
      </c>
      <c r="E78" s="100">
        <f>SUM(E79:E80)</f>
        <v>278710579</v>
      </c>
    </row>
    <row r="79" spans="1:5" s="176" customFormat="1" ht="12" customHeight="1" x14ac:dyDescent="0.2">
      <c r="A79" s="13" t="s">
        <v>248</v>
      </c>
      <c r="B79" s="177" t="s">
        <v>227</v>
      </c>
      <c r="C79" s="168">
        <v>278162532</v>
      </c>
      <c r="D79" s="168">
        <v>278710579</v>
      </c>
      <c r="E79" s="104">
        <v>278710579</v>
      </c>
    </row>
    <row r="80" spans="1:5" s="176" customFormat="1" ht="12" customHeight="1" thickBot="1" x14ac:dyDescent="0.25">
      <c r="A80" s="14" t="s">
        <v>249</v>
      </c>
      <c r="B80" s="109" t="s">
        <v>228</v>
      </c>
      <c r="C80" s="168"/>
      <c r="D80" s="168"/>
      <c r="E80" s="104"/>
    </row>
    <row r="81" spans="1:5" s="176" customFormat="1" ht="12" customHeight="1" thickBot="1" x14ac:dyDescent="0.25">
      <c r="A81" s="218" t="s">
        <v>229</v>
      </c>
      <c r="B81" s="107" t="s">
        <v>230</v>
      </c>
      <c r="C81" s="164">
        <f>SUM(C82:C84)</f>
        <v>0</v>
      </c>
      <c r="D81" s="164">
        <f>SUM(D82:D84)</f>
        <v>20360517</v>
      </c>
      <c r="E81" s="100">
        <f>SUM(E82:E84)</f>
        <v>20360517</v>
      </c>
    </row>
    <row r="82" spans="1:5" s="176" customFormat="1" ht="12" customHeight="1" x14ac:dyDescent="0.2">
      <c r="A82" s="13" t="s">
        <v>250</v>
      </c>
      <c r="B82" s="177" t="s">
        <v>231</v>
      </c>
      <c r="C82" s="168"/>
      <c r="D82" s="168">
        <v>20360517</v>
      </c>
      <c r="E82" s="104">
        <v>20360517</v>
      </c>
    </row>
    <row r="83" spans="1:5" s="176" customFormat="1" ht="12" customHeight="1" x14ac:dyDescent="0.2">
      <c r="A83" s="12" t="s">
        <v>251</v>
      </c>
      <c r="B83" s="178" t="s">
        <v>232</v>
      </c>
      <c r="C83" s="168"/>
      <c r="D83" s="168"/>
      <c r="E83" s="104"/>
    </row>
    <row r="84" spans="1:5" s="176" customFormat="1" ht="12" customHeight="1" thickBot="1" x14ac:dyDescent="0.25">
      <c r="A84" s="14" t="s">
        <v>252</v>
      </c>
      <c r="B84" s="109" t="s">
        <v>456</v>
      </c>
      <c r="C84" s="168"/>
      <c r="D84" s="168"/>
      <c r="E84" s="104"/>
    </row>
    <row r="85" spans="1:5" s="176" customFormat="1" ht="12" customHeight="1" thickBot="1" x14ac:dyDescent="0.25">
      <c r="A85" s="218" t="s">
        <v>233</v>
      </c>
      <c r="B85" s="107" t="s">
        <v>253</v>
      </c>
      <c r="C85" s="164">
        <f>SUM(C86:C89)</f>
        <v>0</v>
      </c>
      <c r="D85" s="164">
        <f>SUM(D86:D89)</f>
        <v>0</v>
      </c>
      <c r="E85" s="100">
        <f>SUM(E86:E89)</f>
        <v>0</v>
      </c>
    </row>
    <row r="86" spans="1:5" s="176" customFormat="1" ht="12" customHeight="1" x14ac:dyDescent="0.2">
      <c r="A86" s="181" t="s">
        <v>234</v>
      </c>
      <c r="B86" s="177" t="s">
        <v>235</v>
      </c>
      <c r="C86" s="168"/>
      <c r="D86" s="168"/>
      <c r="E86" s="104"/>
    </row>
    <row r="87" spans="1:5" s="176" customFormat="1" ht="12" customHeight="1" x14ac:dyDescent="0.2">
      <c r="A87" s="182" t="s">
        <v>236</v>
      </c>
      <c r="B87" s="178" t="s">
        <v>237</v>
      </c>
      <c r="C87" s="168"/>
      <c r="D87" s="168"/>
      <c r="E87" s="104"/>
    </row>
    <row r="88" spans="1:5" s="176" customFormat="1" ht="12" customHeight="1" x14ac:dyDescent="0.2">
      <c r="A88" s="182" t="s">
        <v>238</v>
      </c>
      <c r="B88" s="178" t="s">
        <v>239</v>
      </c>
      <c r="C88" s="168"/>
      <c r="D88" s="168"/>
      <c r="E88" s="104"/>
    </row>
    <row r="89" spans="1:5" s="176" customFormat="1" ht="12" customHeight="1" thickBot="1" x14ac:dyDescent="0.25">
      <c r="A89" s="183" t="s">
        <v>240</v>
      </c>
      <c r="B89" s="109" t="s">
        <v>241</v>
      </c>
      <c r="C89" s="168"/>
      <c r="D89" s="168"/>
      <c r="E89" s="104"/>
    </row>
    <row r="90" spans="1:5" s="176" customFormat="1" ht="12" customHeight="1" thickBot="1" x14ac:dyDescent="0.25">
      <c r="A90" s="218" t="s">
        <v>242</v>
      </c>
      <c r="B90" s="107" t="s">
        <v>376</v>
      </c>
      <c r="C90" s="220"/>
      <c r="D90" s="220"/>
      <c r="E90" s="221"/>
    </row>
    <row r="91" spans="1:5" s="176" customFormat="1" ht="13.5" customHeight="1" thickBot="1" x14ac:dyDescent="0.25">
      <c r="A91" s="218" t="s">
        <v>244</v>
      </c>
      <c r="B91" s="107" t="s">
        <v>243</v>
      </c>
      <c r="C91" s="220"/>
      <c r="D91" s="220"/>
      <c r="E91" s="221"/>
    </row>
    <row r="92" spans="1:5" s="176" customFormat="1" ht="15.75" customHeight="1" thickBot="1" x14ac:dyDescent="0.25">
      <c r="A92" s="218" t="s">
        <v>256</v>
      </c>
      <c r="B92" s="184" t="s">
        <v>379</v>
      </c>
      <c r="C92" s="170">
        <f>+C69+C73+C78+C81+C85+C91+C90</f>
        <v>278162532</v>
      </c>
      <c r="D92" s="170">
        <f>+D69+D73+D78+D81+D85+D91+D90</f>
        <v>299071096</v>
      </c>
      <c r="E92" s="206">
        <f>+E69+E73+E78+E81+E85+E91+E90</f>
        <v>299071096</v>
      </c>
    </row>
    <row r="93" spans="1:5" s="176" customFormat="1" ht="25.5" customHeight="1" thickBot="1" x14ac:dyDescent="0.25">
      <c r="A93" s="219" t="s">
        <v>378</v>
      </c>
      <c r="B93" s="185" t="s">
        <v>380</v>
      </c>
      <c r="C93" s="170">
        <f>+C68+C92</f>
        <v>1061326303</v>
      </c>
      <c r="D93" s="170">
        <f>+D68+D92</f>
        <v>1324276639</v>
      </c>
      <c r="E93" s="206">
        <f>+E68+E92</f>
        <v>1320680313</v>
      </c>
    </row>
    <row r="94" spans="1:5" s="176" customFormat="1" ht="15.2" customHeight="1" x14ac:dyDescent="0.2">
      <c r="A94" s="3"/>
      <c r="B94" s="4"/>
      <c r="C94" s="111"/>
    </row>
    <row r="95" spans="1:5" ht="16.5" customHeight="1" x14ac:dyDescent="0.25">
      <c r="A95" s="821" t="s">
        <v>34</v>
      </c>
      <c r="B95" s="821"/>
      <c r="C95" s="821"/>
      <c r="D95" s="821"/>
      <c r="E95" s="821"/>
    </row>
    <row r="96" spans="1:5" s="186" customFormat="1" ht="16.5" customHeight="1" thickBot="1" x14ac:dyDescent="0.3">
      <c r="A96" s="823" t="s">
        <v>102</v>
      </c>
      <c r="B96" s="823"/>
      <c r="C96" s="61"/>
      <c r="E96" s="61" t="str">
        <f>E7</f>
        <v xml:space="preserve"> Forintban!</v>
      </c>
    </row>
    <row r="97" spans="1:5" x14ac:dyDescent="0.25">
      <c r="A97" s="812" t="s">
        <v>52</v>
      </c>
      <c r="B97" s="814" t="s">
        <v>420</v>
      </c>
      <c r="C97" s="816" t="s">
        <v>810</v>
      </c>
      <c r="D97" s="817"/>
      <c r="E97" s="818"/>
    </row>
    <row r="98" spans="1:5" ht="24.75" thickBot="1" x14ac:dyDescent="0.3">
      <c r="A98" s="813"/>
      <c r="B98" s="815"/>
      <c r="C98" s="247" t="s">
        <v>418</v>
      </c>
      <c r="D98" s="246" t="s">
        <v>419</v>
      </c>
      <c r="E98" s="349" t="str">
        <f>CONCATENATE(E9)</f>
        <v>Teljesítés</v>
      </c>
    </row>
    <row r="99" spans="1:5" s="175" customFormat="1" ht="12" customHeight="1" thickBot="1" x14ac:dyDescent="0.25">
      <c r="A99" s="25" t="s">
        <v>385</v>
      </c>
      <c r="B99" s="26" t="s">
        <v>386</v>
      </c>
      <c r="C99" s="26" t="s">
        <v>387</v>
      </c>
      <c r="D99" s="26" t="s">
        <v>389</v>
      </c>
      <c r="E99" s="258" t="s">
        <v>388</v>
      </c>
    </row>
    <row r="100" spans="1:5" ht="12" customHeight="1" thickBot="1" x14ac:dyDescent="0.3">
      <c r="A100" s="20" t="s">
        <v>6</v>
      </c>
      <c r="B100" s="24" t="s">
        <v>338</v>
      </c>
      <c r="C100" s="163">
        <f>C101+C102+C103+C104+C105+C118</f>
        <v>662562642</v>
      </c>
      <c r="D100" s="163">
        <f>D101+D102+D103+D104+D105+D118</f>
        <v>987019814</v>
      </c>
      <c r="E100" s="233">
        <f>E101+E102+E103+E104+E105+E118</f>
        <v>688557782</v>
      </c>
    </row>
    <row r="101" spans="1:5" ht="12" customHeight="1" x14ac:dyDescent="0.25">
      <c r="A101" s="15" t="s">
        <v>64</v>
      </c>
      <c r="B101" s="8" t="s">
        <v>35</v>
      </c>
      <c r="C101" s="240">
        <v>310375983</v>
      </c>
      <c r="D101" s="240">
        <v>336758216</v>
      </c>
      <c r="E101" s="234">
        <v>334250653</v>
      </c>
    </row>
    <row r="102" spans="1:5" ht="12" customHeight="1" x14ac:dyDescent="0.25">
      <c r="A102" s="12" t="s">
        <v>65</v>
      </c>
      <c r="B102" s="6" t="s">
        <v>122</v>
      </c>
      <c r="C102" s="165">
        <v>55155309</v>
      </c>
      <c r="D102" s="165">
        <v>56031481</v>
      </c>
      <c r="E102" s="101">
        <v>54788360</v>
      </c>
    </row>
    <row r="103" spans="1:5" ht="12" customHeight="1" x14ac:dyDescent="0.25">
      <c r="A103" s="12" t="s">
        <v>66</v>
      </c>
      <c r="B103" s="6" t="s">
        <v>91</v>
      </c>
      <c r="C103" s="167">
        <v>148470715</v>
      </c>
      <c r="D103" s="795">
        <v>454547775</v>
      </c>
      <c r="E103" s="103">
        <v>183018301</v>
      </c>
    </row>
    <row r="104" spans="1:5" ht="12" customHeight="1" x14ac:dyDescent="0.25">
      <c r="A104" s="12" t="s">
        <v>67</v>
      </c>
      <c r="B104" s="9" t="s">
        <v>123</v>
      </c>
      <c r="C104" s="167">
        <v>4600000</v>
      </c>
      <c r="D104" s="167">
        <v>3433204</v>
      </c>
      <c r="E104" s="103">
        <v>3433204</v>
      </c>
    </row>
    <row r="105" spans="1:5" ht="12" customHeight="1" x14ac:dyDescent="0.25">
      <c r="A105" s="12" t="s">
        <v>76</v>
      </c>
      <c r="B105" s="17" t="s">
        <v>124</v>
      </c>
      <c r="C105" s="167">
        <v>120778761</v>
      </c>
      <c r="D105" s="167">
        <v>113067264</v>
      </c>
      <c r="E105" s="103">
        <v>113067264</v>
      </c>
    </row>
    <row r="106" spans="1:5" ht="12" customHeight="1" x14ac:dyDescent="0.25">
      <c r="A106" s="12" t="s">
        <v>68</v>
      </c>
      <c r="B106" s="6" t="s">
        <v>343</v>
      </c>
      <c r="C106" s="167"/>
      <c r="D106" s="167">
        <v>1043268</v>
      </c>
      <c r="E106" s="103">
        <v>1043268</v>
      </c>
    </row>
    <row r="107" spans="1:5" ht="12" customHeight="1" x14ac:dyDescent="0.25">
      <c r="A107" s="12" t="s">
        <v>69</v>
      </c>
      <c r="B107" s="65" t="s">
        <v>342</v>
      </c>
      <c r="C107" s="167"/>
      <c r="D107" s="167"/>
      <c r="E107" s="103"/>
    </row>
    <row r="108" spans="1:5" ht="12" customHeight="1" x14ac:dyDescent="0.25">
      <c r="A108" s="12" t="s">
        <v>77</v>
      </c>
      <c r="B108" s="65" t="s">
        <v>341</v>
      </c>
      <c r="C108" s="167"/>
      <c r="D108" s="167">
        <v>1180253</v>
      </c>
      <c r="E108" s="103">
        <v>1180253</v>
      </c>
    </row>
    <row r="109" spans="1:5" ht="12" customHeight="1" x14ac:dyDescent="0.25">
      <c r="A109" s="12" t="s">
        <v>78</v>
      </c>
      <c r="B109" s="63" t="s">
        <v>259</v>
      </c>
      <c r="C109" s="167"/>
      <c r="D109" s="167"/>
      <c r="E109" s="103"/>
    </row>
    <row r="110" spans="1:5" ht="12" customHeight="1" x14ac:dyDescent="0.25">
      <c r="A110" s="12" t="s">
        <v>79</v>
      </c>
      <c r="B110" s="64" t="s">
        <v>260</v>
      </c>
      <c r="C110" s="167"/>
      <c r="D110" s="167"/>
      <c r="E110" s="103"/>
    </row>
    <row r="111" spans="1:5" ht="12" customHeight="1" x14ac:dyDescent="0.25">
      <c r="A111" s="12" t="s">
        <v>80</v>
      </c>
      <c r="B111" s="64" t="s">
        <v>261</v>
      </c>
      <c r="C111" s="167"/>
      <c r="D111" s="167"/>
      <c r="E111" s="103"/>
    </row>
    <row r="112" spans="1:5" ht="12" customHeight="1" x14ac:dyDescent="0.25">
      <c r="A112" s="12" t="s">
        <v>82</v>
      </c>
      <c r="B112" s="63" t="s">
        <v>262</v>
      </c>
      <c r="C112" s="167">
        <v>116278761</v>
      </c>
      <c r="D112" s="167">
        <v>102627882</v>
      </c>
      <c r="E112" s="103">
        <v>102627882</v>
      </c>
    </row>
    <row r="113" spans="1:5" ht="12" customHeight="1" x14ac:dyDescent="0.25">
      <c r="A113" s="12" t="s">
        <v>125</v>
      </c>
      <c r="B113" s="63" t="s">
        <v>263</v>
      </c>
      <c r="C113" s="167"/>
      <c r="D113" s="167"/>
      <c r="E113" s="103"/>
    </row>
    <row r="114" spans="1:5" ht="12" customHeight="1" x14ac:dyDescent="0.25">
      <c r="A114" s="12" t="s">
        <v>257</v>
      </c>
      <c r="B114" s="64" t="s">
        <v>264</v>
      </c>
      <c r="C114" s="167"/>
      <c r="D114" s="167"/>
      <c r="E114" s="103"/>
    </row>
    <row r="115" spans="1:5" ht="12" customHeight="1" x14ac:dyDescent="0.25">
      <c r="A115" s="11" t="s">
        <v>258</v>
      </c>
      <c r="B115" s="65" t="s">
        <v>265</v>
      </c>
      <c r="C115" s="167"/>
      <c r="D115" s="167"/>
      <c r="E115" s="103"/>
    </row>
    <row r="116" spans="1:5" ht="12" customHeight="1" x14ac:dyDescent="0.25">
      <c r="A116" s="12" t="s">
        <v>339</v>
      </c>
      <c r="B116" s="65" t="s">
        <v>266</v>
      </c>
      <c r="C116" s="167"/>
      <c r="D116" s="167"/>
      <c r="E116" s="103"/>
    </row>
    <row r="117" spans="1:5" ht="12" customHeight="1" x14ac:dyDescent="0.25">
      <c r="A117" s="14" t="s">
        <v>340</v>
      </c>
      <c r="B117" s="65" t="s">
        <v>267</v>
      </c>
      <c r="C117" s="167">
        <v>4500000</v>
      </c>
      <c r="D117" s="167">
        <v>8215361</v>
      </c>
      <c r="E117" s="103">
        <v>8215361</v>
      </c>
    </row>
    <row r="118" spans="1:5" ht="12" customHeight="1" x14ac:dyDescent="0.25">
      <c r="A118" s="12" t="s">
        <v>344</v>
      </c>
      <c r="B118" s="9" t="s">
        <v>36</v>
      </c>
      <c r="C118" s="165">
        <v>23181874</v>
      </c>
      <c r="D118" s="165">
        <v>23181874</v>
      </c>
      <c r="E118" s="101"/>
    </row>
    <row r="119" spans="1:5" ht="12" customHeight="1" x14ac:dyDescent="0.25">
      <c r="A119" s="12" t="s">
        <v>345</v>
      </c>
      <c r="B119" s="6" t="s">
        <v>347</v>
      </c>
      <c r="C119" s="165">
        <v>23181874</v>
      </c>
      <c r="D119" s="165">
        <v>23181874</v>
      </c>
      <c r="E119" s="101"/>
    </row>
    <row r="120" spans="1:5" ht="12" customHeight="1" thickBot="1" x14ac:dyDescent="0.3">
      <c r="A120" s="16" t="s">
        <v>346</v>
      </c>
      <c r="B120" s="229" t="s">
        <v>348</v>
      </c>
      <c r="C120" s="241"/>
      <c r="D120" s="241"/>
      <c r="E120" s="235"/>
    </row>
    <row r="121" spans="1:5" ht="12" customHeight="1" thickBot="1" x14ac:dyDescent="0.3">
      <c r="A121" s="227" t="s">
        <v>7</v>
      </c>
      <c r="B121" s="228" t="s">
        <v>268</v>
      </c>
      <c r="C121" s="242">
        <f>+C122+C124+C126</f>
        <v>378783593</v>
      </c>
      <c r="D121" s="164">
        <f>+D122+D124+D126</f>
        <v>317276757</v>
      </c>
      <c r="E121" s="236">
        <f>+E122+E124+E126</f>
        <v>272159989</v>
      </c>
    </row>
    <row r="122" spans="1:5" ht="12" customHeight="1" x14ac:dyDescent="0.25">
      <c r="A122" s="13" t="s">
        <v>70</v>
      </c>
      <c r="B122" s="6" t="s">
        <v>143</v>
      </c>
      <c r="C122" s="166">
        <v>208399502</v>
      </c>
      <c r="D122" s="251">
        <v>152676562</v>
      </c>
      <c r="E122" s="102">
        <v>152676562</v>
      </c>
    </row>
    <row r="123" spans="1:5" ht="12" customHeight="1" x14ac:dyDescent="0.25">
      <c r="A123" s="13" t="s">
        <v>71</v>
      </c>
      <c r="B123" s="10" t="s">
        <v>272</v>
      </c>
      <c r="C123" s="166"/>
      <c r="D123" s="251"/>
      <c r="E123" s="102"/>
    </row>
    <row r="124" spans="1:5" ht="12" customHeight="1" x14ac:dyDescent="0.25">
      <c r="A124" s="13" t="s">
        <v>72</v>
      </c>
      <c r="B124" s="10" t="s">
        <v>126</v>
      </c>
      <c r="C124" s="165">
        <v>167569091</v>
      </c>
      <c r="D124" s="252">
        <v>161312195</v>
      </c>
      <c r="E124" s="101">
        <v>116743429</v>
      </c>
    </row>
    <row r="125" spans="1:5" ht="12" customHeight="1" x14ac:dyDescent="0.25">
      <c r="A125" s="13" t="s">
        <v>73</v>
      </c>
      <c r="B125" s="10" t="s">
        <v>273</v>
      </c>
      <c r="C125" s="165"/>
      <c r="D125" s="252"/>
      <c r="E125" s="101"/>
    </row>
    <row r="126" spans="1:5" ht="12" customHeight="1" x14ac:dyDescent="0.25">
      <c r="A126" s="13" t="s">
        <v>74</v>
      </c>
      <c r="B126" s="109" t="s">
        <v>145</v>
      </c>
      <c r="C126" s="165">
        <v>2815000</v>
      </c>
      <c r="D126" s="252">
        <v>3288000</v>
      </c>
      <c r="E126" s="101">
        <v>2739998</v>
      </c>
    </row>
    <row r="127" spans="1:5" ht="12" customHeight="1" x14ac:dyDescent="0.25">
      <c r="A127" s="13" t="s">
        <v>81</v>
      </c>
      <c r="B127" s="108" t="s">
        <v>332</v>
      </c>
      <c r="C127" s="165"/>
      <c r="D127" s="252"/>
      <c r="E127" s="101"/>
    </row>
    <row r="128" spans="1:5" ht="12" customHeight="1" x14ac:dyDescent="0.25">
      <c r="A128" s="13" t="s">
        <v>83</v>
      </c>
      <c r="B128" s="173" t="s">
        <v>278</v>
      </c>
      <c r="C128" s="165"/>
      <c r="D128" s="252"/>
      <c r="E128" s="101"/>
    </row>
    <row r="129" spans="1:5" x14ac:dyDescent="0.25">
      <c r="A129" s="13" t="s">
        <v>127</v>
      </c>
      <c r="B129" s="64" t="s">
        <v>261</v>
      </c>
      <c r="C129" s="165"/>
      <c r="D129" s="252"/>
      <c r="E129" s="101"/>
    </row>
    <row r="130" spans="1:5" ht="12" customHeight="1" x14ac:dyDescent="0.25">
      <c r="A130" s="13" t="s">
        <v>128</v>
      </c>
      <c r="B130" s="64" t="s">
        <v>277</v>
      </c>
      <c r="C130" s="165"/>
      <c r="D130" s="252"/>
      <c r="E130" s="101"/>
    </row>
    <row r="131" spans="1:5" ht="12" customHeight="1" x14ac:dyDescent="0.25">
      <c r="A131" s="13" t="s">
        <v>129</v>
      </c>
      <c r="B131" s="64" t="s">
        <v>276</v>
      </c>
      <c r="C131" s="165"/>
      <c r="D131" s="252"/>
      <c r="E131" s="101"/>
    </row>
    <row r="132" spans="1:5" ht="12" customHeight="1" x14ac:dyDescent="0.25">
      <c r="A132" s="13" t="s">
        <v>269</v>
      </c>
      <c r="B132" s="64" t="s">
        <v>264</v>
      </c>
      <c r="C132" s="165"/>
      <c r="D132" s="252"/>
      <c r="E132" s="101"/>
    </row>
    <row r="133" spans="1:5" ht="12" customHeight="1" x14ac:dyDescent="0.25">
      <c r="A133" s="13" t="s">
        <v>270</v>
      </c>
      <c r="B133" s="64" t="s">
        <v>275</v>
      </c>
      <c r="C133" s="165"/>
      <c r="D133" s="252"/>
      <c r="E133" s="101"/>
    </row>
    <row r="134" spans="1:5" ht="16.5" thickBot="1" x14ac:dyDescent="0.3">
      <c r="A134" s="11" t="s">
        <v>271</v>
      </c>
      <c r="B134" s="64" t="s">
        <v>274</v>
      </c>
      <c r="C134" s="167">
        <v>2815000</v>
      </c>
      <c r="D134" s="253">
        <v>3288000</v>
      </c>
      <c r="E134" s="103">
        <v>2739998</v>
      </c>
    </row>
    <row r="135" spans="1:5" ht="12" customHeight="1" thickBot="1" x14ac:dyDescent="0.3">
      <c r="A135" s="18" t="s">
        <v>8</v>
      </c>
      <c r="B135" s="57" t="s">
        <v>349</v>
      </c>
      <c r="C135" s="164">
        <f>+C100+C121</f>
        <v>1041346235</v>
      </c>
      <c r="D135" s="250">
        <f>+D100+D121</f>
        <v>1304296571</v>
      </c>
      <c r="E135" s="100">
        <f>+E100+E121</f>
        <v>960717771</v>
      </c>
    </row>
    <row r="136" spans="1:5" ht="12" customHeight="1" thickBot="1" x14ac:dyDescent="0.3">
      <c r="A136" s="18" t="s">
        <v>9</v>
      </c>
      <c r="B136" s="57" t="s">
        <v>421</v>
      </c>
      <c r="C136" s="164">
        <f>+C137+C138+C139</f>
        <v>3008000</v>
      </c>
      <c r="D136" s="250">
        <f>+D137+D138+D139</f>
        <v>3008000</v>
      </c>
      <c r="E136" s="100">
        <f>+E137+E138+E139</f>
        <v>3008000</v>
      </c>
    </row>
    <row r="137" spans="1:5" ht="12" customHeight="1" x14ac:dyDescent="0.25">
      <c r="A137" s="13" t="s">
        <v>177</v>
      </c>
      <c r="B137" s="10" t="s">
        <v>357</v>
      </c>
      <c r="C137" s="165">
        <v>3008000</v>
      </c>
      <c r="D137" s="252">
        <v>3008000</v>
      </c>
      <c r="E137" s="101">
        <v>3008000</v>
      </c>
    </row>
    <row r="138" spans="1:5" ht="12" customHeight="1" x14ac:dyDescent="0.25">
      <c r="A138" s="13" t="s">
        <v>178</v>
      </c>
      <c r="B138" s="10" t="s">
        <v>358</v>
      </c>
      <c r="C138" s="165"/>
      <c r="D138" s="252"/>
      <c r="E138" s="101"/>
    </row>
    <row r="139" spans="1:5" ht="12" customHeight="1" thickBot="1" x14ac:dyDescent="0.3">
      <c r="A139" s="11" t="s">
        <v>179</v>
      </c>
      <c r="B139" s="10" t="s">
        <v>359</v>
      </c>
      <c r="C139" s="165"/>
      <c r="D139" s="252"/>
      <c r="E139" s="101"/>
    </row>
    <row r="140" spans="1:5" ht="12" customHeight="1" thickBot="1" x14ac:dyDescent="0.3">
      <c r="A140" s="18" t="s">
        <v>10</v>
      </c>
      <c r="B140" s="57" t="s">
        <v>351</v>
      </c>
      <c r="C140" s="164">
        <f>SUM(C141:C146)</f>
        <v>0</v>
      </c>
      <c r="D140" s="250">
        <f>SUM(D141:D146)</f>
        <v>0</v>
      </c>
      <c r="E140" s="100">
        <f>SUM(E141:E146)</f>
        <v>0</v>
      </c>
    </row>
    <row r="141" spans="1:5" ht="12" customHeight="1" x14ac:dyDescent="0.25">
      <c r="A141" s="13" t="s">
        <v>57</v>
      </c>
      <c r="B141" s="7" t="s">
        <v>360</v>
      </c>
      <c r="C141" s="165"/>
      <c r="D141" s="252"/>
      <c r="E141" s="101"/>
    </row>
    <row r="142" spans="1:5" ht="12" customHeight="1" x14ac:dyDescent="0.25">
      <c r="A142" s="13" t="s">
        <v>58</v>
      </c>
      <c r="B142" s="7" t="s">
        <v>352</v>
      </c>
      <c r="C142" s="165"/>
      <c r="D142" s="252"/>
      <c r="E142" s="101"/>
    </row>
    <row r="143" spans="1:5" ht="12" customHeight="1" x14ac:dyDescent="0.25">
      <c r="A143" s="13" t="s">
        <v>59</v>
      </c>
      <c r="B143" s="7" t="s">
        <v>353</v>
      </c>
      <c r="C143" s="165"/>
      <c r="D143" s="252"/>
      <c r="E143" s="101"/>
    </row>
    <row r="144" spans="1:5" ht="12" customHeight="1" x14ac:dyDescent="0.25">
      <c r="A144" s="13" t="s">
        <v>114</v>
      </c>
      <c r="B144" s="7" t="s">
        <v>354</v>
      </c>
      <c r="C144" s="165"/>
      <c r="D144" s="252"/>
      <c r="E144" s="101"/>
    </row>
    <row r="145" spans="1:9" ht="12" customHeight="1" x14ac:dyDescent="0.25">
      <c r="A145" s="13" t="s">
        <v>115</v>
      </c>
      <c r="B145" s="7" t="s">
        <v>355</v>
      </c>
      <c r="C145" s="165"/>
      <c r="D145" s="252"/>
      <c r="E145" s="101"/>
    </row>
    <row r="146" spans="1:9" ht="12" customHeight="1" thickBot="1" x14ac:dyDescent="0.3">
      <c r="A146" s="16" t="s">
        <v>116</v>
      </c>
      <c r="B146" s="357" t="s">
        <v>356</v>
      </c>
      <c r="C146" s="241"/>
      <c r="D146" s="300"/>
      <c r="E146" s="235"/>
    </row>
    <row r="147" spans="1:9" ht="12" customHeight="1" thickBot="1" x14ac:dyDescent="0.3">
      <c r="A147" s="18" t="s">
        <v>11</v>
      </c>
      <c r="B147" s="57" t="s">
        <v>364</v>
      </c>
      <c r="C147" s="170">
        <f>+C148+C149+C150+C151</f>
        <v>16972068</v>
      </c>
      <c r="D147" s="254">
        <f>+D148+D149+D150+D151</f>
        <v>16972068</v>
      </c>
      <c r="E147" s="206">
        <f>+E148+E149+E150+E151</f>
        <v>16972068</v>
      </c>
    </row>
    <row r="148" spans="1:9" ht="12" customHeight="1" x14ac:dyDescent="0.25">
      <c r="A148" s="13" t="s">
        <v>60</v>
      </c>
      <c r="B148" s="7" t="s">
        <v>279</v>
      </c>
      <c r="C148" s="165"/>
      <c r="D148" s="252"/>
      <c r="E148" s="101"/>
    </row>
    <row r="149" spans="1:9" ht="12" customHeight="1" x14ac:dyDescent="0.25">
      <c r="A149" s="13" t="s">
        <v>61</v>
      </c>
      <c r="B149" s="7" t="s">
        <v>280</v>
      </c>
      <c r="C149" s="165">
        <v>16972068</v>
      </c>
      <c r="D149" s="252">
        <v>16972068</v>
      </c>
      <c r="E149" s="101">
        <v>16972068</v>
      </c>
    </row>
    <row r="150" spans="1:9" ht="12" customHeight="1" x14ac:dyDescent="0.25">
      <c r="A150" s="13" t="s">
        <v>196</v>
      </c>
      <c r="B150" s="7" t="s">
        <v>365</v>
      </c>
      <c r="C150" s="165"/>
      <c r="D150" s="252"/>
      <c r="E150" s="101"/>
    </row>
    <row r="151" spans="1:9" ht="12" customHeight="1" thickBot="1" x14ac:dyDescent="0.3">
      <c r="A151" s="11" t="s">
        <v>197</v>
      </c>
      <c r="B151" s="5" t="s">
        <v>296</v>
      </c>
      <c r="C151" s="165"/>
      <c r="D151" s="252"/>
      <c r="E151" s="101"/>
    </row>
    <row r="152" spans="1:9" ht="12" customHeight="1" thickBot="1" x14ac:dyDescent="0.3">
      <c r="A152" s="18" t="s">
        <v>12</v>
      </c>
      <c r="B152" s="57" t="s">
        <v>366</v>
      </c>
      <c r="C152" s="243">
        <f>SUM(C153:C157)</f>
        <v>0</v>
      </c>
      <c r="D152" s="255">
        <f>SUM(D153:D157)</f>
        <v>0</v>
      </c>
      <c r="E152" s="237">
        <f>SUM(E153:E157)</f>
        <v>0</v>
      </c>
    </row>
    <row r="153" spans="1:9" ht="12" customHeight="1" x14ac:dyDescent="0.25">
      <c r="A153" s="13" t="s">
        <v>62</v>
      </c>
      <c r="B153" s="7" t="s">
        <v>361</v>
      </c>
      <c r="C153" s="165"/>
      <c r="D153" s="252"/>
      <c r="E153" s="101"/>
    </row>
    <row r="154" spans="1:9" ht="12" customHeight="1" x14ac:dyDescent="0.25">
      <c r="A154" s="13" t="s">
        <v>63</v>
      </c>
      <c r="B154" s="7" t="s">
        <v>368</v>
      </c>
      <c r="C154" s="165"/>
      <c r="D154" s="252"/>
      <c r="E154" s="101"/>
    </row>
    <row r="155" spans="1:9" ht="12" customHeight="1" x14ac:dyDescent="0.25">
      <c r="A155" s="13" t="s">
        <v>208</v>
      </c>
      <c r="B155" s="7" t="s">
        <v>363</v>
      </c>
      <c r="C155" s="165"/>
      <c r="D155" s="252"/>
      <c r="E155" s="101"/>
    </row>
    <row r="156" spans="1:9" ht="12" customHeight="1" x14ac:dyDescent="0.25">
      <c r="A156" s="13" t="s">
        <v>209</v>
      </c>
      <c r="B156" s="7" t="s">
        <v>369</v>
      </c>
      <c r="C156" s="165"/>
      <c r="D156" s="252"/>
      <c r="E156" s="101"/>
    </row>
    <row r="157" spans="1:9" ht="12" customHeight="1" thickBot="1" x14ac:dyDescent="0.3">
      <c r="A157" s="13" t="s">
        <v>367</v>
      </c>
      <c r="B157" s="7" t="s">
        <v>370</v>
      </c>
      <c r="C157" s="165"/>
      <c r="D157" s="252"/>
      <c r="E157" s="101"/>
    </row>
    <row r="158" spans="1:9" ht="12" customHeight="1" thickBot="1" x14ac:dyDescent="0.3">
      <c r="A158" s="18" t="s">
        <v>13</v>
      </c>
      <c r="B158" s="57" t="s">
        <v>371</v>
      </c>
      <c r="C158" s="244"/>
      <c r="D158" s="256"/>
      <c r="E158" s="238"/>
    </row>
    <row r="159" spans="1:9" ht="12" customHeight="1" thickBot="1" x14ac:dyDescent="0.3">
      <c r="A159" s="18" t="s">
        <v>14</v>
      </c>
      <c r="B159" s="57" t="s">
        <v>372</v>
      </c>
      <c r="C159" s="244"/>
      <c r="D159" s="256"/>
      <c r="E159" s="238"/>
    </row>
    <row r="160" spans="1:9" ht="15.2" customHeight="1" thickBot="1" x14ac:dyDescent="0.3">
      <c r="A160" s="18" t="s">
        <v>15</v>
      </c>
      <c r="B160" s="57" t="s">
        <v>374</v>
      </c>
      <c r="C160" s="245">
        <f>+C136+C140+C147+C152+C158+C159</f>
        <v>19980068</v>
      </c>
      <c r="D160" s="257">
        <f>+D136+D140+D147+D152+D158+D159</f>
        <v>19980068</v>
      </c>
      <c r="E160" s="239">
        <f>+E136+E140+E147+E152+E158+E159</f>
        <v>19980068</v>
      </c>
      <c r="F160" s="187"/>
      <c r="G160" s="188"/>
      <c r="H160" s="188"/>
      <c r="I160" s="188"/>
    </row>
    <row r="161" spans="1:5" s="176" customFormat="1" ht="12.95" customHeight="1" thickBot="1" x14ac:dyDescent="0.25">
      <c r="A161" s="110" t="s">
        <v>16</v>
      </c>
      <c r="B161" s="151" t="s">
        <v>373</v>
      </c>
      <c r="C161" s="245">
        <f>+C135+C160</f>
        <v>1061326303</v>
      </c>
      <c r="D161" s="257">
        <f>+D135+D160</f>
        <v>1324276639</v>
      </c>
      <c r="E161" s="239">
        <f>+E135+E160</f>
        <v>980697839</v>
      </c>
    </row>
    <row r="162" spans="1:5" x14ac:dyDescent="0.25">
      <c r="C162" s="690">
        <f>C93-C161</f>
        <v>0</v>
      </c>
      <c r="D162" s="690">
        <f>D93-D161</f>
        <v>0</v>
      </c>
    </row>
    <row r="163" spans="1:5" x14ac:dyDescent="0.25">
      <c r="A163" s="819" t="s">
        <v>281</v>
      </c>
      <c r="B163" s="819"/>
      <c r="C163" s="819"/>
      <c r="D163" s="819"/>
      <c r="E163" s="819"/>
    </row>
    <row r="164" spans="1:5" ht="15.2" customHeight="1" thickBot="1" x14ac:dyDescent="0.3">
      <c r="A164" s="811" t="s">
        <v>103</v>
      </c>
      <c r="B164" s="811"/>
      <c r="C164" s="112"/>
      <c r="E164" s="112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375</v>
      </c>
      <c r="C165" s="249">
        <f>+C68-C135</f>
        <v>-258182464</v>
      </c>
      <c r="D165" s="164">
        <f>+D68-D135</f>
        <v>-279091028</v>
      </c>
      <c r="E165" s="100">
        <f>+E68-E135</f>
        <v>60891446</v>
      </c>
    </row>
    <row r="166" spans="1:5" ht="32.450000000000003" customHeight="1" thickBot="1" x14ac:dyDescent="0.3">
      <c r="A166" s="18" t="s">
        <v>7</v>
      </c>
      <c r="B166" s="23" t="s">
        <v>381</v>
      </c>
      <c r="C166" s="164">
        <f>+C92-C160</f>
        <v>258182464</v>
      </c>
      <c r="D166" s="164">
        <f>+D92-D160</f>
        <v>279091028</v>
      </c>
      <c r="E166" s="100">
        <f>+E92-E160</f>
        <v>279091028</v>
      </c>
    </row>
  </sheetData>
  <mergeCells count="16">
    <mergeCell ref="B1:E1"/>
    <mergeCell ref="A2:E2"/>
    <mergeCell ref="A3:E3"/>
    <mergeCell ref="A4:E4"/>
    <mergeCell ref="A164:B164"/>
    <mergeCell ref="A8:A9"/>
    <mergeCell ref="B8:B9"/>
    <mergeCell ref="C8:E8"/>
    <mergeCell ref="A97:A98"/>
    <mergeCell ref="B97:B98"/>
    <mergeCell ref="C97:E97"/>
    <mergeCell ref="A163:E163"/>
    <mergeCell ref="A6:E6"/>
    <mergeCell ref="A95:E95"/>
    <mergeCell ref="A7:B7"/>
    <mergeCell ref="A96:B96"/>
  </mergeCells>
  <phoneticPr fontId="0" type="noConversion"/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FFFF00"/>
  </sheetPr>
  <dimension ref="A1:K158"/>
  <sheetViews>
    <sheetView zoomScale="120" zoomScaleNormal="120" zoomScaleSheetLayoutView="100" workbookViewId="0">
      <selection activeCell="B1" sqref="B1:E1"/>
    </sheetView>
  </sheetViews>
  <sheetFormatPr defaultRowHeight="12.75" x14ac:dyDescent="0.2"/>
  <cols>
    <col min="1" max="1" width="16.1640625" style="157" customWidth="1"/>
    <col min="2" max="2" width="63.83203125" style="158" customWidth="1"/>
    <col min="3" max="3" width="15.33203125" style="159" customWidth="1"/>
    <col min="4" max="5" width="15.5" style="2" customWidth="1"/>
    <col min="6" max="16384" width="9.33203125" style="2"/>
  </cols>
  <sheetData>
    <row r="1" spans="1:5" s="1" customFormat="1" ht="16.5" customHeight="1" thickBot="1" x14ac:dyDescent="0.3">
      <c r="A1" s="365"/>
      <c r="B1" s="855"/>
      <c r="C1" s="856"/>
      <c r="D1" s="856"/>
      <c r="E1" s="856"/>
    </row>
    <row r="2" spans="1:5" s="49" customFormat="1" ht="21.2" customHeight="1" thickBot="1" x14ac:dyDescent="0.25">
      <c r="A2" s="374" t="s">
        <v>45</v>
      </c>
      <c r="B2" s="854" t="e">
        <f>CONCATENATE(#REF!)</f>
        <v>#REF!</v>
      </c>
      <c r="C2" s="854"/>
      <c r="D2" s="854"/>
      <c r="E2" s="375" t="s">
        <v>39</v>
      </c>
    </row>
    <row r="3" spans="1:5" s="49" customFormat="1" ht="24.75" thickBot="1" x14ac:dyDescent="0.25">
      <c r="A3" s="374" t="s">
        <v>135</v>
      </c>
      <c r="B3" s="854" t="s">
        <v>304</v>
      </c>
      <c r="C3" s="854"/>
      <c r="D3" s="854"/>
      <c r="E3" s="376" t="s">
        <v>39</v>
      </c>
    </row>
    <row r="4" spans="1:5" s="50" customFormat="1" ht="15.95" customHeight="1" thickBot="1" x14ac:dyDescent="0.3">
      <c r="A4" s="368"/>
      <c r="B4" s="368"/>
      <c r="C4" s="369"/>
      <c r="D4" s="370"/>
      <c r="E4" s="377" t="str">
        <f>Z_4.sz.mell.!G4</f>
        <v xml:space="preserve"> Forintban!</v>
      </c>
    </row>
    <row r="5" spans="1:5" ht="24.75" thickBot="1" x14ac:dyDescent="0.25">
      <c r="A5" s="371" t="s">
        <v>136</v>
      </c>
      <c r="B5" s="372" t="s">
        <v>448</v>
      </c>
      <c r="C5" s="372" t="s">
        <v>436</v>
      </c>
      <c r="D5" s="373" t="s">
        <v>437</v>
      </c>
      <c r="E5" s="356" t="s">
        <v>816</v>
      </c>
    </row>
    <row r="6" spans="1:5" s="45" customFormat="1" ht="12.95" customHeight="1" thickBot="1" x14ac:dyDescent="0.25">
      <c r="A6" s="74" t="s">
        <v>385</v>
      </c>
      <c r="B6" s="75" t="s">
        <v>386</v>
      </c>
      <c r="C6" s="75" t="s">
        <v>387</v>
      </c>
      <c r="D6" s="293" t="s">
        <v>389</v>
      </c>
      <c r="E6" s="76" t="s">
        <v>388</v>
      </c>
    </row>
    <row r="7" spans="1:5" s="45" customFormat="1" ht="15.95" customHeight="1" thickBot="1" x14ac:dyDescent="0.25">
      <c r="A7" s="851" t="s">
        <v>40</v>
      </c>
      <c r="B7" s="852"/>
      <c r="C7" s="852"/>
      <c r="D7" s="852"/>
      <c r="E7" s="853"/>
    </row>
    <row r="8" spans="1:5" s="45" customFormat="1" ht="12" customHeight="1" thickBot="1" x14ac:dyDescent="0.25">
      <c r="A8" s="25" t="s">
        <v>6</v>
      </c>
      <c r="B8" s="19" t="s">
        <v>162</v>
      </c>
      <c r="C8" s="164">
        <f>+C9+C10+C11+C12+C13+C14</f>
        <v>424301693</v>
      </c>
      <c r="D8" s="250">
        <f>+D9+D10+D11+D12+D13+D14</f>
        <v>498810049</v>
      </c>
      <c r="E8" s="100">
        <f>+E9+E10+E11+E12+E13+E14</f>
        <v>498810049</v>
      </c>
    </row>
    <row r="9" spans="1:5" s="51" customFormat="1" ht="12" customHeight="1" x14ac:dyDescent="0.2">
      <c r="A9" s="194" t="s">
        <v>64</v>
      </c>
      <c r="B9" s="177" t="s">
        <v>163</v>
      </c>
      <c r="C9" s="166">
        <v>131675544</v>
      </c>
      <c r="D9" s="251">
        <v>153235035</v>
      </c>
      <c r="E9" s="102">
        <v>153235035</v>
      </c>
    </row>
    <row r="10" spans="1:5" s="52" customFormat="1" ht="12" customHeight="1" x14ac:dyDescent="0.2">
      <c r="A10" s="195" t="s">
        <v>65</v>
      </c>
      <c r="B10" s="178" t="s">
        <v>164</v>
      </c>
      <c r="C10" s="165">
        <v>123060400</v>
      </c>
      <c r="D10" s="252">
        <v>133604520</v>
      </c>
      <c r="E10" s="101">
        <v>133604520</v>
      </c>
    </row>
    <row r="11" spans="1:5" s="52" customFormat="1" ht="12" customHeight="1" x14ac:dyDescent="0.2">
      <c r="A11" s="195" t="s">
        <v>66</v>
      </c>
      <c r="B11" s="178" t="s">
        <v>165</v>
      </c>
      <c r="C11" s="165">
        <v>164474179</v>
      </c>
      <c r="D11" s="252">
        <v>190130868</v>
      </c>
      <c r="E11" s="101">
        <v>190130868</v>
      </c>
    </row>
    <row r="12" spans="1:5" s="52" customFormat="1" ht="12" customHeight="1" x14ac:dyDescent="0.2">
      <c r="A12" s="195" t="s">
        <v>67</v>
      </c>
      <c r="B12" s="178" t="s">
        <v>166</v>
      </c>
      <c r="C12" s="165">
        <v>5091570</v>
      </c>
      <c r="D12" s="252">
        <v>7177670</v>
      </c>
      <c r="E12" s="101">
        <v>7177670</v>
      </c>
    </row>
    <row r="13" spans="1:5" s="52" customFormat="1" ht="12" customHeight="1" x14ac:dyDescent="0.2">
      <c r="A13" s="195" t="s">
        <v>98</v>
      </c>
      <c r="B13" s="178" t="s">
        <v>393</v>
      </c>
      <c r="C13" s="165"/>
      <c r="D13" s="252">
        <v>12627336</v>
      </c>
      <c r="E13" s="101">
        <v>12627336</v>
      </c>
    </row>
    <row r="14" spans="1:5" s="51" customFormat="1" ht="12" customHeight="1" thickBot="1" x14ac:dyDescent="0.25">
      <c r="A14" s="196" t="s">
        <v>68</v>
      </c>
      <c r="B14" s="179" t="s">
        <v>334</v>
      </c>
      <c r="C14" s="165"/>
      <c r="D14" s="252">
        <v>2034620</v>
      </c>
      <c r="E14" s="101">
        <v>2034620</v>
      </c>
    </row>
    <row r="15" spans="1:5" s="51" customFormat="1" ht="12" customHeight="1" thickBot="1" x14ac:dyDescent="0.25">
      <c r="A15" s="25" t="s">
        <v>7</v>
      </c>
      <c r="B15" s="107" t="s">
        <v>167</v>
      </c>
      <c r="C15" s="164">
        <f>+C16+C17+C18+C19+C20</f>
        <v>35856836</v>
      </c>
      <c r="D15" s="250">
        <f>+D16+D17+D18+D19+D20</f>
        <v>47204583</v>
      </c>
      <c r="E15" s="250">
        <f>+E16+E17+E18+E19+E20</f>
        <v>47204583</v>
      </c>
    </row>
    <row r="16" spans="1:5" s="51" customFormat="1" ht="12" customHeight="1" x14ac:dyDescent="0.2">
      <c r="A16" s="194" t="s">
        <v>70</v>
      </c>
      <c r="B16" s="177" t="s">
        <v>168</v>
      </c>
      <c r="C16" s="166"/>
      <c r="D16" s="251"/>
      <c r="E16" s="102"/>
    </row>
    <row r="17" spans="1:5" s="51" customFormat="1" ht="12" customHeight="1" x14ac:dyDescent="0.2">
      <c r="A17" s="195" t="s">
        <v>71</v>
      </c>
      <c r="B17" s="178" t="s">
        <v>169</v>
      </c>
      <c r="C17" s="165"/>
      <c r="D17" s="252"/>
      <c r="E17" s="101"/>
    </row>
    <row r="18" spans="1:5" s="51" customFormat="1" ht="12" customHeight="1" x14ac:dyDescent="0.2">
      <c r="A18" s="195" t="s">
        <v>72</v>
      </c>
      <c r="B18" s="178" t="s">
        <v>326</v>
      </c>
      <c r="C18" s="165"/>
      <c r="D18" s="252"/>
      <c r="E18" s="101"/>
    </row>
    <row r="19" spans="1:5" s="51" customFormat="1" ht="12" customHeight="1" x14ac:dyDescent="0.2">
      <c r="A19" s="195" t="s">
        <v>73</v>
      </c>
      <c r="B19" s="178" t="s">
        <v>327</v>
      </c>
      <c r="C19" s="165"/>
      <c r="D19" s="252"/>
      <c r="E19" s="101"/>
    </row>
    <row r="20" spans="1:5" s="51" customFormat="1" ht="12" customHeight="1" x14ac:dyDescent="0.2">
      <c r="A20" s="195" t="s">
        <v>74</v>
      </c>
      <c r="B20" s="178" t="s">
        <v>170</v>
      </c>
      <c r="C20" s="165">
        <v>35856836</v>
      </c>
      <c r="D20" s="252">
        <v>47204583</v>
      </c>
      <c r="E20" s="101">
        <v>47204583</v>
      </c>
    </row>
    <row r="21" spans="1:5" s="52" customFormat="1" ht="12" customHeight="1" thickBot="1" x14ac:dyDescent="0.25">
      <c r="A21" s="196" t="s">
        <v>81</v>
      </c>
      <c r="B21" s="179" t="s">
        <v>171</v>
      </c>
      <c r="C21" s="167"/>
      <c r="D21" s="253"/>
      <c r="E21" s="103"/>
    </row>
    <row r="22" spans="1:5" s="52" customFormat="1" ht="12" customHeight="1" thickBot="1" x14ac:dyDescent="0.25">
      <c r="A22" s="25" t="s">
        <v>8</v>
      </c>
      <c r="B22" s="19" t="s">
        <v>172</v>
      </c>
      <c r="C22" s="164">
        <f>+C23+C24+C25+C26+C27</f>
        <v>117047146</v>
      </c>
      <c r="D22" s="250">
        <f>+D23+D24+D25+D26+D27</f>
        <v>327465379</v>
      </c>
      <c r="E22" s="100">
        <f>+E23+E24+E25+E26+E27</f>
        <v>327465379</v>
      </c>
    </row>
    <row r="23" spans="1:5" s="52" customFormat="1" ht="12" customHeight="1" x14ac:dyDescent="0.2">
      <c r="A23" s="194" t="s">
        <v>53</v>
      </c>
      <c r="B23" s="177" t="s">
        <v>173</v>
      </c>
      <c r="C23" s="166"/>
      <c r="D23" s="251"/>
      <c r="E23" s="102"/>
    </row>
    <row r="24" spans="1:5" s="51" customFormat="1" ht="12" customHeight="1" x14ac:dyDescent="0.2">
      <c r="A24" s="195" t="s">
        <v>54</v>
      </c>
      <c r="B24" s="178" t="s">
        <v>174</v>
      </c>
      <c r="C24" s="165"/>
      <c r="D24" s="252"/>
      <c r="E24" s="101"/>
    </row>
    <row r="25" spans="1:5" s="52" customFormat="1" ht="12" customHeight="1" x14ac:dyDescent="0.2">
      <c r="A25" s="195" t="s">
        <v>55</v>
      </c>
      <c r="B25" s="178" t="s">
        <v>328</v>
      </c>
      <c r="C25" s="165"/>
      <c r="D25" s="252"/>
      <c r="E25" s="101"/>
    </row>
    <row r="26" spans="1:5" s="52" customFormat="1" ht="12" customHeight="1" x14ac:dyDescent="0.2">
      <c r="A26" s="195" t="s">
        <v>56</v>
      </c>
      <c r="B26" s="178" t="s">
        <v>329</v>
      </c>
      <c r="C26" s="165"/>
      <c r="D26" s="252"/>
      <c r="E26" s="101"/>
    </row>
    <row r="27" spans="1:5" s="52" customFormat="1" ht="12" customHeight="1" x14ac:dyDescent="0.2">
      <c r="A27" s="195" t="s">
        <v>110</v>
      </c>
      <c r="B27" s="178" t="s">
        <v>175</v>
      </c>
      <c r="C27" s="165">
        <v>117047146</v>
      </c>
      <c r="D27" s="252">
        <v>327465379</v>
      </c>
      <c r="E27" s="101">
        <v>327465379</v>
      </c>
    </row>
    <row r="28" spans="1:5" s="52" customFormat="1" ht="12" customHeight="1" thickBot="1" x14ac:dyDescent="0.25">
      <c r="A28" s="196" t="s">
        <v>111</v>
      </c>
      <c r="B28" s="179" t="s">
        <v>176</v>
      </c>
      <c r="C28" s="167"/>
      <c r="D28" s="253"/>
      <c r="E28" s="103"/>
    </row>
    <row r="29" spans="1:5" s="52" customFormat="1" ht="12" customHeight="1" thickBot="1" x14ac:dyDescent="0.25">
      <c r="A29" s="25" t="s">
        <v>112</v>
      </c>
      <c r="B29" s="19" t="s">
        <v>439</v>
      </c>
      <c r="C29" s="170">
        <f>SUM(C30:C36)</f>
        <v>144850000</v>
      </c>
      <c r="D29" s="170">
        <f>SUM(D30:D36)</f>
        <v>92372041</v>
      </c>
      <c r="E29" s="206">
        <f>SUM(E30:E36)</f>
        <v>89948311</v>
      </c>
    </row>
    <row r="30" spans="1:5" s="52" customFormat="1" ht="12" customHeight="1" x14ac:dyDescent="0.2">
      <c r="A30" s="194" t="s">
        <v>177</v>
      </c>
      <c r="B30" s="177" t="s">
        <v>745</v>
      </c>
      <c r="C30" s="166">
        <v>8500000</v>
      </c>
      <c r="D30" s="166">
        <v>8804793</v>
      </c>
      <c r="E30" s="102">
        <v>8260268</v>
      </c>
    </row>
    <row r="31" spans="1:5" s="52" customFormat="1" ht="12" customHeight="1" x14ac:dyDescent="0.2">
      <c r="A31" s="195" t="s">
        <v>178</v>
      </c>
      <c r="B31" s="178" t="s">
        <v>441</v>
      </c>
      <c r="C31" s="165"/>
      <c r="D31" s="165"/>
      <c r="E31" s="101"/>
    </row>
    <row r="32" spans="1:5" s="52" customFormat="1" ht="12" customHeight="1" x14ac:dyDescent="0.2">
      <c r="A32" s="195" t="s">
        <v>179</v>
      </c>
      <c r="B32" s="178" t="s">
        <v>442</v>
      </c>
      <c r="C32" s="165">
        <v>125000000</v>
      </c>
      <c r="D32" s="165">
        <v>81793642</v>
      </c>
      <c r="E32" s="101">
        <v>80460176</v>
      </c>
    </row>
    <row r="33" spans="1:5" s="52" customFormat="1" ht="12" customHeight="1" x14ac:dyDescent="0.2">
      <c r="A33" s="195" t="s">
        <v>180</v>
      </c>
      <c r="B33" s="178" t="s">
        <v>443</v>
      </c>
      <c r="C33" s="165"/>
      <c r="D33" s="165"/>
      <c r="E33" s="101"/>
    </row>
    <row r="34" spans="1:5" s="52" customFormat="1" ht="12" customHeight="1" x14ac:dyDescent="0.2">
      <c r="A34" s="195" t="s">
        <v>444</v>
      </c>
      <c r="B34" s="178" t="s">
        <v>181</v>
      </c>
      <c r="C34" s="165">
        <v>10000000</v>
      </c>
      <c r="D34" s="165"/>
      <c r="E34" s="101"/>
    </row>
    <row r="35" spans="1:5" s="52" customFormat="1" ht="12" customHeight="1" x14ac:dyDescent="0.2">
      <c r="A35" s="195" t="s">
        <v>445</v>
      </c>
      <c r="B35" s="178" t="s">
        <v>743</v>
      </c>
      <c r="C35" s="165"/>
      <c r="D35" s="165"/>
      <c r="E35" s="101"/>
    </row>
    <row r="36" spans="1:5" s="52" customFormat="1" ht="12" customHeight="1" thickBot="1" x14ac:dyDescent="0.25">
      <c r="A36" s="196" t="s">
        <v>446</v>
      </c>
      <c r="B36" s="309" t="s">
        <v>182</v>
      </c>
      <c r="C36" s="167">
        <v>1350000</v>
      </c>
      <c r="D36" s="167">
        <v>1773606</v>
      </c>
      <c r="E36" s="103">
        <v>1227867</v>
      </c>
    </row>
    <row r="37" spans="1:5" s="52" customFormat="1" ht="12" customHeight="1" thickBot="1" x14ac:dyDescent="0.25">
      <c r="A37" s="25" t="s">
        <v>10</v>
      </c>
      <c r="B37" s="19" t="s">
        <v>335</v>
      </c>
      <c r="C37" s="164">
        <f>SUM(C38:C48)</f>
        <v>25736829</v>
      </c>
      <c r="D37" s="250">
        <f>SUM(D38:D48)</f>
        <v>26048194</v>
      </c>
      <c r="E37" s="100">
        <f>SUM(E38:E48)</f>
        <v>25800194</v>
      </c>
    </row>
    <row r="38" spans="1:5" s="52" customFormat="1" ht="12" customHeight="1" x14ac:dyDescent="0.2">
      <c r="A38" s="194" t="s">
        <v>57</v>
      </c>
      <c r="B38" s="177" t="s">
        <v>185</v>
      </c>
      <c r="C38" s="166">
        <v>3000000</v>
      </c>
      <c r="D38" s="251">
        <v>785921</v>
      </c>
      <c r="E38" s="102">
        <v>785921</v>
      </c>
    </row>
    <row r="39" spans="1:5" s="52" customFormat="1" ht="12" customHeight="1" x14ac:dyDescent="0.2">
      <c r="A39" s="195" t="s">
        <v>58</v>
      </c>
      <c r="B39" s="178" t="s">
        <v>186</v>
      </c>
      <c r="C39" s="165">
        <v>6779803</v>
      </c>
      <c r="D39" s="252">
        <v>3739777</v>
      </c>
      <c r="E39" s="101">
        <v>3491777</v>
      </c>
    </row>
    <row r="40" spans="1:5" s="52" customFormat="1" ht="12" customHeight="1" x14ac:dyDescent="0.2">
      <c r="A40" s="195" t="s">
        <v>59</v>
      </c>
      <c r="B40" s="178" t="s">
        <v>187</v>
      </c>
      <c r="C40" s="165">
        <v>14000000</v>
      </c>
      <c r="D40" s="252">
        <v>15038845</v>
      </c>
      <c r="E40" s="101">
        <v>15038845</v>
      </c>
    </row>
    <row r="41" spans="1:5" s="52" customFormat="1" ht="12" customHeight="1" x14ac:dyDescent="0.2">
      <c r="A41" s="195" t="s">
        <v>114</v>
      </c>
      <c r="B41" s="178" t="s">
        <v>188</v>
      </c>
      <c r="C41" s="165">
        <v>176000</v>
      </c>
      <c r="D41" s="252">
        <v>138386</v>
      </c>
      <c r="E41" s="101">
        <v>138386</v>
      </c>
    </row>
    <row r="42" spans="1:5" s="52" customFormat="1" ht="12" customHeight="1" x14ac:dyDescent="0.2">
      <c r="A42" s="195" t="s">
        <v>115</v>
      </c>
      <c r="B42" s="178" t="s">
        <v>189</v>
      </c>
      <c r="C42" s="165"/>
      <c r="D42" s="252"/>
      <c r="E42" s="101"/>
    </row>
    <row r="43" spans="1:5" s="52" customFormat="1" ht="12" customHeight="1" x14ac:dyDescent="0.2">
      <c r="A43" s="195" t="s">
        <v>116</v>
      </c>
      <c r="B43" s="178" t="s">
        <v>190</v>
      </c>
      <c r="C43" s="165">
        <v>771026</v>
      </c>
      <c r="D43" s="252">
        <v>249563</v>
      </c>
      <c r="E43" s="101">
        <v>249563</v>
      </c>
    </row>
    <row r="44" spans="1:5" s="52" customFormat="1" ht="12" customHeight="1" x14ac:dyDescent="0.2">
      <c r="A44" s="195" t="s">
        <v>117</v>
      </c>
      <c r="B44" s="178" t="s">
        <v>191</v>
      </c>
      <c r="C44" s="165"/>
      <c r="D44" s="252"/>
      <c r="E44" s="101"/>
    </row>
    <row r="45" spans="1:5" s="52" customFormat="1" ht="12" customHeight="1" x14ac:dyDescent="0.2">
      <c r="A45" s="195" t="s">
        <v>118</v>
      </c>
      <c r="B45" s="178" t="s">
        <v>447</v>
      </c>
      <c r="C45" s="165"/>
      <c r="D45" s="252"/>
      <c r="E45" s="101"/>
    </row>
    <row r="46" spans="1:5" s="52" customFormat="1" ht="12" customHeight="1" x14ac:dyDescent="0.2">
      <c r="A46" s="195" t="s">
        <v>183</v>
      </c>
      <c r="B46" s="178" t="s">
        <v>193</v>
      </c>
      <c r="C46" s="168"/>
      <c r="D46" s="294"/>
      <c r="E46" s="104"/>
    </row>
    <row r="47" spans="1:5" s="52" customFormat="1" ht="12" customHeight="1" x14ac:dyDescent="0.2">
      <c r="A47" s="196" t="s">
        <v>184</v>
      </c>
      <c r="B47" s="179" t="s">
        <v>337</v>
      </c>
      <c r="C47" s="169"/>
      <c r="D47" s="295"/>
      <c r="E47" s="105"/>
    </row>
    <row r="48" spans="1:5" s="52" customFormat="1" ht="12" customHeight="1" thickBot="1" x14ac:dyDescent="0.25">
      <c r="A48" s="196" t="s">
        <v>336</v>
      </c>
      <c r="B48" s="179" t="s">
        <v>194</v>
      </c>
      <c r="C48" s="169">
        <v>1010000</v>
      </c>
      <c r="D48" s="295">
        <v>6095702</v>
      </c>
      <c r="E48" s="105">
        <v>6095702</v>
      </c>
    </row>
    <row r="49" spans="1:5" s="52" customFormat="1" ht="12" customHeight="1" thickBot="1" x14ac:dyDescent="0.25">
      <c r="A49" s="25" t="s">
        <v>11</v>
      </c>
      <c r="B49" s="19" t="s">
        <v>195</v>
      </c>
      <c r="C49" s="164">
        <f>SUM(C50:C54)</f>
        <v>0</v>
      </c>
      <c r="D49" s="250">
        <f>SUM(D50:D54)</f>
        <v>0</v>
      </c>
      <c r="E49" s="100">
        <f>SUM(E50:E54)</f>
        <v>0</v>
      </c>
    </row>
    <row r="50" spans="1:5" s="52" customFormat="1" ht="12" customHeight="1" x14ac:dyDescent="0.2">
      <c r="A50" s="194" t="s">
        <v>60</v>
      </c>
      <c r="B50" s="177" t="s">
        <v>199</v>
      </c>
      <c r="C50" s="217"/>
      <c r="D50" s="296"/>
      <c r="E50" s="106"/>
    </row>
    <row r="51" spans="1:5" s="52" customFormat="1" ht="12" customHeight="1" x14ac:dyDescent="0.2">
      <c r="A51" s="195" t="s">
        <v>61</v>
      </c>
      <c r="B51" s="178" t="s">
        <v>200</v>
      </c>
      <c r="C51" s="168"/>
      <c r="D51" s="294"/>
      <c r="E51" s="104"/>
    </row>
    <row r="52" spans="1:5" s="52" customFormat="1" ht="12" customHeight="1" x14ac:dyDescent="0.2">
      <c r="A52" s="195" t="s">
        <v>196</v>
      </c>
      <c r="B52" s="178" t="s">
        <v>201</v>
      </c>
      <c r="C52" s="168"/>
      <c r="D52" s="294"/>
      <c r="E52" s="104"/>
    </row>
    <row r="53" spans="1:5" s="52" customFormat="1" ht="12" customHeight="1" x14ac:dyDescent="0.2">
      <c r="A53" s="195" t="s">
        <v>197</v>
      </c>
      <c r="B53" s="178" t="s">
        <v>202</v>
      </c>
      <c r="C53" s="168"/>
      <c r="D53" s="294"/>
      <c r="E53" s="104"/>
    </row>
    <row r="54" spans="1:5" s="52" customFormat="1" ht="12" customHeight="1" thickBot="1" x14ac:dyDescent="0.25">
      <c r="A54" s="196" t="s">
        <v>198</v>
      </c>
      <c r="B54" s="179" t="s">
        <v>203</v>
      </c>
      <c r="C54" s="169"/>
      <c r="D54" s="295"/>
      <c r="E54" s="105"/>
    </row>
    <row r="55" spans="1:5" s="52" customFormat="1" ht="12" customHeight="1" thickBot="1" x14ac:dyDescent="0.25">
      <c r="A55" s="25" t="s">
        <v>119</v>
      </c>
      <c r="B55" s="19" t="s">
        <v>204</v>
      </c>
      <c r="C55" s="164">
        <f>SUM(C56:C58)</f>
        <v>0</v>
      </c>
      <c r="D55" s="250">
        <f>SUM(D56:D58)</f>
        <v>0</v>
      </c>
      <c r="E55" s="100">
        <f>SUM(E56:E58)</f>
        <v>0</v>
      </c>
    </row>
    <row r="56" spans="1:5" s="52" customFormat="1" ht="12" customHeight="1" x14ac:dyDescent="0.2">
      <c r="A56" s="194" t="s">
        <v>62</v>
      </c>
      <c r="B56" s="177" t="s">
        <v>205</v>
      </c>
      <c r="C56" s="166"/>
      <c r="D56" s="251"/>
      <c r="E56" s="102"/>
    </row>
    <row r="57" spans="1:5" s="52" customFormat="1" ht="12" customHeight="1" x14ac:dyDescent="0.2">
      <c r="A57" s="195" t="s">
        <v>63</v>
      </c>
      <c r="B57" s="178" t="s">
        <v>330</v>
      </c>
      <c r="C57" s="165"/>
      <c r="D57" s="252"/>
      <c r="E57" s="101"/>
    </row>
    <row r="58" spans="1:5" s="52" customFormat="1" ht="12" customHeight="1" x14ac:dyDescent="0.2">
      <c r="A58" s="195" t="s">
        <v>208</v>
      </c>
      <c r="B58" s="178" t="s">
        <v>206</v>
      </c>
      <c r="C58" s="165"/>
      <c r="D58" s="252"/>
      <c r="E58" s="101"/>
    </row>
    <row r="59" spans="1:5" s="52" customFormat="1" ht="12" customHeight="1" thickBot="1" x14ac:dyDescent="0.25">
      <c r="A59" s="196" t="s">
        <v>209</v>
      </c>
      <c r="B59" s="179" t="s">
        <v>207</v>
      </c>
      <c r="C59" s="167"/>
      <c r="D59" s="253"/>
      <c r="E59" s="103"/>
    </row>
    <row r="60" spans="1:5" s="52" customFormat="1" ht="12" customHeight="1" thickBot="1" x14ac:dyDescent="0.25">
      <c r="A60" s="25" t="s">
        <v>13</v>
      </c>
      <c r="B60" s="107" t="s">
        <v>210</v>
      </c>
      <c r="C60" s="164">
        <f>SUM(C61:C63)</f>
        <v>1200000</v>
      </c>
      <c r="D60" s="250">
        <f>SUM(D61:D63)</f>
        <v>2359717</v>
      </c>
      <c r="E60" s="100">
        <f>SUM(E61:E63)</f>
        <v>2359717</v>
      </c>
    </row>
    <row r="61" spans="1:5" s="52" customFormat="1" ht="12" customHeight="1" x14ac:dyDescent="0.2">
      <c r="A61" s="194" t="s">
        <v>120</v>
      </c>
      <c r="B61" s="177" t="s">
        <v>212</v>
      </c>
      <c r="C61" s="168"/>
      <c r="D61" s="294"/>
      <c r="E61" s="104"/>
    </row>
    <row r="62" spans="1:5" s="52" customFormat="1" ht="12" customHeight="1" x14ac:dyDescent="0.2">
      <c r="A62" s="195" t="s">
        <v>121</v>
      </c>
      <c r="B62" s="178" t="s">
        <v>331</v>
      </c>
      <c r="C62" s="168"/>
      <c r="D62" s="294"/>
      <c r="E62" s="104"/>
    </row>
    <row r="63" spans="1:5" s="52" customFormat="1" ht="12" customHeight="1" x14ac:dyDescent="0.2">
      <c r="A63" s="195" t="s">
        <v>144</v>
      </c>
      <c r="B63" s="178" t="s">
        <v>213</v>
      </c>
      <c r="C63" s="168">
        <v>1200000</v>
      </c>
      <c r="D63" s="294">
        <v>2359717</v>
      </c>
      <c r="E63" s="104">
        <v>2359717</v>
      </c>
    </row>
    <row r="64" spans="1:5" s="52" customFormat="1" ht="12" customHeight="1" thickBot="1" x14ac:dyDescent="0.25">
      <c r="A64" s="196" t="s">
        <v>211</v>
      </c>
      <c r="B64" s="179" t="s">
        <v>214</v>
      </c>
      <c r="C64" s="168"/>
      <c r="D64" s="294"/>
      <c r="E64" s="104"/>
    </row>
    <row r="65" spans="1:5" s="52" customFormat="1" ht="12" customHeight="1" thickBot="1" x14ac:dyDescent="0.25">
      <c r="A65" s="25" t="s">
        <v>14</v>
      </c>
      <c r="B65" s="19" t="s">
        <v>215</v>
      </c>
      <c r="C65" s="170">
        <f>+C8+C15+C22+C29+C37+C49+C55+C60</f>
        <v>748992504</v>
      </c>
      <c r="D65" s="254">
        <f>+D8+D15+D22+D29+D37+D49+D55+D60</f>
        <v>994259963</v>
      </c>
      <c r="E65" s="206">
        <f>+E8+E15+E22+E29+E37+E49+E55+E60</f>
        <v>991588233</v>
      </c>
    </row>
    <row r="66" spans="1:5" s="52" customFormat="1" ht="12" customHeight="1" thickBot="1" x14ac:dyDescent="0.2">
      <c r="A66" s="197" t="s">
        <v>300</v>
      </c>
      <c r="B66" s="107" t="s">
        <v>217</v>
      </c>
      <c r="C66" s="164">
        <f>SUM(C67:C69)</f>
        <v>0</v>
      </c>
      <c r="D66" s="250">
        <f>SUM(D67:D69)</f>
        <v>0</v>
      </c>
      <c r="E66" s="100">
        <f>SUM(E67:E69)</f>
        <v>0</v>
      </c>
    </row>
    <row r="67" spans="1:5" s="52" customFormat="1" ht="12" customHeight="1" x14ac:dyDescent="0.2">
      <c r="A67" s="194" t="s">
        <v>245</v>
      </c>
      <c r="B67" s="177" t="s">
        <v>218</v>
      </c>
      <c r="C67" s="168"/>
      <c r="D67" s="294"/>
      <c r="E67" s="104"/>
    </row>
    <row r="68" spans="1:5" s="52" customFormat="1" ht="12" customHeight="1" x14ac:dyDescent="0.2">
      <c r="A68" s="195" t="s">
        <v>254</v>
      </c>
      <c r="B68" s="178" t="s">
        <v>219</v>
      </c>
      <c r="C68" s="168"/>
      <c r="D68" s="294"/>
      <c r="E68" s="104"/>
    </row>
    <row r="69" spans="1:5" s="52" customFormat="1" ht="12" customHeight="1" thickBot="1" x14ac:dyDescent="0.25">
      <c r="A69" s="204" t="s">
        <v>255</v>
      </c>
      <c r="B69" s="362" t="s">
        <v>362</v>
      </c>
      <c r="C69" s="363"/>
      <c r="D69" s="297"/>
      <c r="E69" s="364"/>
    </row>
    <row r="70" spans="1:5" s="52" customFormat="1" ht="12" customHeight="1" thickBot="1" x14ac:dyDescent="0.2">
      <c r="A70" s="197" t="s">
        <v>221</v>
      </c>
      <c r="B70" s="107" t="s">
        <v>222</v>
      </c>
      <c r="C70" s="164">
        <f>SUM(C71:C74)</f>
        <v>0</v>
      </c>
      <c r="D70" s="164">
        <f>SUM(D71:D74)</f>
        <v>0</v>
      </c>
      <c r="E70" s="100">
        <f>SUM(E71:E74)</f>
        <v>0</v>
      </c>
    </row>
    <row r="71" spans="1:5" s="52" customFormat="1" ht="12" customHeight="1" x14ac:dyDescent="0.2">
      <c r="A71" s="194" t="s">
        <v>99</v>
      </c>
      <c r="B71" s="347" t="s">
        <v>223</v>
      </c>
      <c r="C71" s="168"/>
      <c r="D71" s="168"/>
      <c r="E71" s="104"/>
    </row>
    <row r="72" spans="1:5" s="52" customFormat="1" ht="12" customHeight="1" x14ac:dyDescent="0.2">
      <c r="A72" s="195" t="s">
        <v>100</v>
      </c>
      <c r="B72" s="347" t="s">
        <v>454</v>
      </c>
      <c r="C72" s="168"/>
      <c r="D72" s="168"/>
      <c r="E72" s="104"/>
    </row>
    <row r="73" spans="1:5" s="52" customFormat="1" ht="12" customHeight="1" x14ac:dyDescent="0.2">
      <c r="A73" s="195" t="s">
        <v>246</v>
      </c>
      <c r="B73" s="347" t="s">
        <v>224</v>
      </c>
      <c r="C73" s="168"/>
      <c r="D73" s="168"/>
      <c r="E73" s="104"/>
    </row>
    <row r="74" spans="1:5" s="52" customFormat="1" ht="12" customHeight="1" thickBot="1" x14ac:dyDescent="0.25">
      <c r="A74" s="196" t="s">
        <v>247</v>
      </c>
      <c r="B74" s="348" t="s">
        <v>455</v>
      </c>
      <c r="C74" s="168"/>
      <c r="D74" s="168"/>
      <c r="E74" s="104"/>
    </row>
    <row r="75" spans="1:5" s="52" customFormat="1" ht="12" customHeight="1" thickBot="1" x14ac:dyDescent="0.2">
      <c r="A75" s="197" t="s">
        <v>225</v>
      </c>
      <c r="B75" s="107" t="s">
        <v>226</v>
      </c>
      <c r="C75" s="164">
        <f>SUM(C76:C77)</f>
        <v>277503117</v>
      </c>
      <c r="D75" s="164">
        <f>SUM(D76:D77)</f>
        <v>277811165</v>
      </c>
      <c r="E75" s="100">
        <f>SUM(E76:E77)</f>
        <v>277811165</v>
      </c>
    </row>
    <row r="76" spans="1:5" s="52" customFormat="1" ht="12" customHeight="1" x14ac:dyDescent="0.2">
      <c r="A76" s="194" t="s">
        <v>248</v>
      </c>
      <c r="B76" s="177" t="s">
        <v>227</v>
      </c>
      <c r="C76" s="168">
        <v>277503117</v>
      </c>
      <c r="D76" s="168">
        <v>277811165</v>
      </c>
      <c r="E76" s="104">
        <v>277811165</v>
      </c>
    </row>
    <row r="77" spans="1:5" s="52" customFormat="1" ht="12" customHeight="1" thickBot="1" x14ac:dyDescent="0.25">
      <c r="A77" s="196" t="s">
        <v>249</v>
      </c>
      <c r="B77" s="179" t="s">
        <v>228</v>
      </c>
      <c r="C77" s="168"/>
      <c r="D77" s="168"/>
      <c r="E77" s="104"/>
    </row>
    <row r="78" spans="1:5" s="51" customFormat="1" ht="12" customHeight="1" thickBot="1" x14ac:dyDescent="0.2">
      <c r="A78" s="197" t="s">
        <v>229</v>
      </c>
      <c r="B78" s="107" t="s">
        <v>230</v>
      </c>
      <c r="C78" s="164">
        <f>SUM(C79:C81)</f>
        <v>0</v>
      </c>
      <c r="D78" s="164">
        <f>SUM(D79:D81)</f>
        <v>20360517</v>
      </c>
      <c r="E78" s="100">
        <f>SUM(E79:E81)</f>
        <v>20360517</v>
      </c>
    </row>
    <row r="79" spans="1:5" s="52" customFormat="1" ht="12" customHeight="1" x14ac:dyDescent="0.2">
      <c r="A79" s="194" t="s">
        <v>250</v>
      </c>
      <c r="B79" s="177" t="s">
        <v>231</v>
      </c>
      <c r="C79" s="168"/>
      <c r="D79" s="168">
        <v>20360517</v>
      </c>
      <c r="E79" s="104">
        <v>20360517</v>
      </c>
    </row>
    <row r="80" spans="1:5" s="52" customFormat="1" ht="12" customHeight="1" x14ac:dyDescent="0.2">
      <c r="A80" s="195" t="s">
        <v>251</v>
      </c>
      <c r="B80" s="178" t="s">
        <v>232</v>
      </c>
      <c r="C80" s="168"/>
      <c r="D80" s="168"/>
      <c r="E80" s="104"/>
    </row>
    <row r="81" spans="1:5" s="52" customFormat="1" ht="12" customHeight="1" thickBot="1" x14ac:dyDescent="0.25">
      <c r="A81" s="196" t="s">
        <v>252</v>
      </c>
      <c r="B81" s="179" t="s">
        <v>456</v>
      </c>
      <c r="C81" s="168"/>
      <c r="D81" s="168"/>
      <c r="E81" s="104"/>
    </row>
    <row r="82" spans="1:5" s="52" customFormat="1" ht="12" customHeight="1" thickBot="1" x14ac:dyDescent="0.2">
      <c r="A82" s="197" t="s">
        <v>233</v>
      </c>
      <c r="B82" s="107" t="s">
        <v>253</v>
      </c>
      <c r="C82" s="164">
        <f>SUM(C83:C86)</f>
        <v>0</v>
      </c>
      <c r="D82" s="164">
        <f>SUM(D83:D86)</f>
        <v>0</v>
      </c>
      <c r="E82" s="100">
        <f>SUM(E83:E86)</f>
        <v>0</v>
      </c>
    </row>
    <row r="83" spans="1:5" s="52" customFormat="1" ht="12" customHeight="1" x14ac:dyDescent="0.2">
      <c r="A83" s="198" t="s">
        <v>234</v>
      </c>
      <c r="B83" s="177" t="s">
        <v>235</v>
      </c>
      <c r="C83" s="168"/>
      <c r="D83" s="168"/>
      <c r="E83" s="104"/>
    </row>
    <row r="84" spans="1:5" s="52" customFormat="1" ht="12" customHeight="1" x14ac:dyDescent="0.2">
      <c r="A84" s="199" t="s">
        <v>236</v>
      </c>
      <c r="B84" s="178" t="s">
        <v>237</v>
      </c>
      <c r="C84" s="168"/>
      <c r="D84" s="168"/>
      <c r="E84" s="104"/>
    </row>
    <row r="85" spans="1:5" s="52" customFormat="1" ht="12" customHeight="1" x14ac:dyDescent="0.2">
      <c r="A85" s="199" t="s">
        <v>238</v>
      </c>
      <c r="B85" s="178" t="s">
        <v>239</v>
      </c>
      <c r="C85" s="168"/>
      <c r="D85" s="168"/>
      <c r="E85" s="104"/>
    </row>
    <row r="86" spans="1:5" s="51" customFormat="1" ht="12" customHeight="1" thickBot="1" x14ac:dyDescent="0.25">
      <c r="A86" s="200" t="s">
        <v>240</v>
      </c>
      <c r="B86" s="179" t="s">
        <v>241</v>
      </c>
      <c r="C86" s="168"/>
      <c r="D86" s="168"/>
      <c r="E86" s="104"/>
    </row>
    <row r="87" spans="1:5" s="51" customFormat="1" ht="12" customHeight="1" thickBot="1" x14ac:dyDescent="0.2">
      <c r="A87" s="197" t="s">
        <v>242</v>
      </c>
      <c r="B87" s="107" t="s">
        <v>376</v>
      </c>
      <c r="C87" s="220"/>
      <c r="D87" s="220"/>
      <c r="E87" s="221"/>
    </row>
    <row r="88" spans="1:5" s="51" customFormat="1" ht="12" customHeight="1" thickBot="1" x14ac:dyDescent="0.2">
      <c r="A88" s="197" t="s">
        <v>394</v>
      </c>
      <c r="B88" s="107" t="s">
        <v>243</v>
      </c>
      <c r="C88" s="220"/>
      <c r="D88" s="220"/>
      <c r="E88" s="221"/>
    </row>
    <row r="89" spans="1:5" s="51" customFormat="1" ht="12" customHeight="1" thickBot="1" x14ac:dyDescent="0.2">
      <c r="A89" s="197" t="s">
        <v>395</v>
      </c>
      <c r="B89" s="184" t="s">
        <v>379</v>
      </c>
      <c r="C89" s="170">
        <f>+C66+C70+C75+C78+C82+C88+C87</f>
        <v>277503117</v>
      </c>
      <c r="D89" s="170">
        <f>+D66+D70+D75+D78+D82+D88+D87</f>
        <v>298171682</v>
      </c>
      <c r="E89" s="206">
        <f>+E66+E70+E75+E78+E82+E88+E87</f>
        <v>298171682</v>
      </c>
    </row>
    <row r="90" spans="1:5" s="51" customFormat="1" ht="12" customHeight="1" thickBot="1" x14ac:dyDescent="0.2">
      <c r="A90" s="201" t="s">
        <v>396</v>
      </c>
      <c r="B90" s="185" t="s">
        <v>397</v>
      </c>
      <c r="C90" s="170">
        <f>+C65+C89</f>
        <v>1026495621</v>
      </c>
      <c r="D90" s="170">
        <f>+D65+D89</f>
        <v>1292431645</v>
      </c>
      <c r="E90" s="206">
        <f>+E65+E89</f>
        <v>1289759915</v>
      </c>
    </row>
    <row r="91" spans="1:5" s="52" customFormat="1" ht="15.2" customHeight="1" thickBot="1" x14ac:dyDescent="0.25">
      <c r="A91" s="84"/>
      <c r="B91" s="85"/>
      <c r="C91" s="146"/>
    </row>
    <row r="92" spans="1:5" s="45" customFormat="1" ht="16.5" customHeight="1" thickBot="1" x14ac:dyDescent="0.25">
      <c r="A92" s="851" t="s">
        <v>41</v>
      </c>
      <c r="B92" s="852"/>
      <c r="C92" s="852"/>
      <c r="D92" s="852"/>
      <c r="E92" s="853"/>
    </row>
    <row r="93" spans="1:5" s="53" customFormat="1" ht="12" customHeight="1" thickBot="1" x14ac:dyDescent="0.25">
      <c r="A93" s="171" t="s">
        <v>6</v>
      </c>
      <c r="B93" s="24" t="s">
        <v>401</v>
      </c>
      <c r="C93" s="163">
        <f>+C94+C95+C96+C97+C98+C111</f>
        <v>335784493</v>
      </c>
      <c r="D93" s="163">
        <f>+D94+D95+D96+D97+D98+D111</f>
        <v>643484018</v>
      </c>
      <c r="E93" s="233">
        <f>+E94+E95+E96+E97+E98+E111</f>
        <v>348922731</v>
      </c>
    </row>
    <row r="94" spans="1:5" ht="12" customHeight="1" x14ac:dyDescent="0.2">
      <c r="A94" s="202" t="s">
        <v>64</v>
      </c>
      <c r="B94" s="8" t="s">
        <v>35</v>
      </c>
      <c r="C94" s="240">
        <v>80606123</v>
      </c>
      <c r="D94" s="240">
        <v>97811841</v>
      </c>
      <c r="E94" s="234">
        <v>97811841</v>
      </c>
    </row>
    <row r="95" spans="1:5" ht="12" customHeight="1" x14ac:dyDescent="0.2">
      <c r="A95" s="195" t="s">
        <v>65</v>
      </c>
      <c r="B95" s="6" t="s">
        <v>122</v>
      </c>
      <c r="C95" s="165">
        <v>12784155</v>
      </c>
      <c r="D95" s="165">
        <v>13305185</v>
      </c>
      <c r="E95" s="101">
        <v>13305185</v>
      </c>
    </row>
    <row r="96" spans="1:5" ht="12" customHeight="1" x14ac:dyDescent="0.2">
      <c r="A96" s="195" t="s">
        <v>66</v>
      </c>
      <c r="B96" s="6" t="s">
        <v>91</v>
      </c>
      <c r="C96" s="167">
        <v>93833580</v>
      </c>
      <c r="D96" s="165">
        <v>392684650</v>
      </c>
      <c r="E96" s="103">
        <v>121305237</v>
      </c>
    </row>
    <row r="97" spans="1:5" ht="12" customHeight="1" x14ac:dyDescent="0.2">
      <c r="A97" s="195" t="s">
        <v>67</v>
      </c>
      <c r="B97" s="9" t="s">
        <v>123</v>
      </c>
      <c r="C97" s="167">
        <v>4600000</v>
      </c>
      <c r="D97" s="253">
        <v>3433204</v>
      </c>
      <c r="E97" s="103">
        <v>3433204</v>
      </c>
    </row>
    <row r="98" spans="1:5" ht="12" customHeight="1" x14ac:dyDescent="0.2">
      <c r="A98" s="195" t="s">
        <v>76</v>
      </c>
      <c r="B98" s="17" t="s">
        <v>124</v>
      </c>
      <c r="C98" s="167">
        <v>120778761</v>
      </c>
      <c r="D98" s="253">
        <v>113067264</v>
      </c>
      <c r="E98" s="103">
        <v>113067264</v>
      </c>
    </row>
    <row r="99" spans="1:5" ht="12" customHeight="1" x14ac:dyDescent="0.2">
      <c r="A99" s="195" t="s">
        <v>68</v>
      </c>
      <c r="B99" s="6" t="s">
        <v>398</v>
      </c>
      <c r="C99" s="167"/>
      <c r="D99" s="253">
        <v>1043268</v>
      </c>
      <c r="E99" s="103">
        <v>1043268</v>
      </c>
    </row>
    <row r="100" spans="1:5" ht="12" customHeight="1" x14ac:dyDescent="0.2">
      <c r="A100" s="195" t="s">
        <v>69</v>
      </c>
      <c r="B100" s="63" t="s">
        <v>342</v>
      </c>
      <c r="C100" s="167"/>
      <c r="D100" s="253"/>
      <c r="E100" s="103"/>
    </row>
    <row r="101" spans="1:5" ht="12" customHeight="1" x14ac:dyDescent="0.2">
      <c r="A101" s="195" t="s">
        <v>77</v>
      </c>
      <c r="B101" s="63" t="s">
        <v>341</v>
      </c>
      <c r="C101" s="167"/>
      <c r="D101" s="253">
        <v>1180753</v>
      </c>
      <c r="E101" s="103">
        <v>1180753</v>
      </c>
    </row>
    <row r="102" spans="1:5" ht="12" customHeight="1" x14ac:dyDescent="0.2">
      <c r="A102" s="195" t="s">
        <v>78</v>
      </c>
      <c r="B102" s="63" t="s">
        <v>259</v>
      </c>
      <c r="C102" s="167"/>
      <c r="D102" s="253"/>
      <c r="E102" s="103"/>
    </row>
    <row r="103" spans="1:5" ht="12" customHeight="1" x14ac:dyDescent="0.2">
      <c r="A103" s="195" t="s">
        <v>79</v>
      </c>
      <c r="B103" s="64" t="s">
        <v>260</v>
      </c>
      <c r="C103" s="167"/>
      <c r="D103" s="253"/>
      <c r="E103" s="103"/>
    </row>
    <row r="104" spans="1:5" ht="12" customHeight="1" x14ac:dyDescent="0.2">
      <c r="A104" s="195" t="s">
        <v>80</v>
      </c>
      <c r="B104" s="64" t="s">
        <v>261</v>
      </c>
      <c r="C104" s="167"/>
      <c r="D104" s="253"/>
      <c r="E104" s="103"/>
    </row>
    <row r="105" spans="1:5" ht="12" customHeight="1" x14ac:dyDescent="0.2">
      <c r="A105" s="195" t="s">
        <v>82</v>
      </c>
      <c r="B105" s="63" t="s">
        <v>262</v>
      </c>
      <c r="C105" s="167">
        <v>116278761</v>
      </c>
      <c r="D105" s="253">
        <v>102627882</v>
      </c>
      <c r="E105" s="103">
        <v>102627882</v>
      </c>
    </row>
    <row r="106" spans="1:5" ht="12" customHeight="1" x14ac:dyDescent="0.2">
      <c r="A106" s="195" t="s">
        <v>125</v>
      </c>
      <c r="B106" s="63" t="s">
        <v>263</v>
      </c>
      <c r="C106" s="167"/>
      <c r="D106" s="253"/>
      <c r="E106" s="103"/>
    </row>
    <row r="107" spans="1:5" ht="12" customHeight="1" x14ac:dyDescent="0.2">
      <c r="A107" s="195" t="s">
        <v>257</v>
      </c>
      <c r="B107" s="64" t="s">
        <v>264</v>
      </c>
      <c r="C107" s="165"/>
      <c r="D107" s="253"/>
      <c r="E107" s="103"/>
    </row>
    <row r="108" spans="1:5" ht="12" customHeight="1" x14ac:dyDescent="0.2">
      <c r="A108" s="203" t="s">
        <v>258</v>
      </c>
      <c r="B108" s="65" t="s">
        <v>265</v>
      </c>
      <c r="C108" s="167"/>
      <c r="D108" s="253"/>
      <c r="E108" s="103"/>
    </row>
    <row r="109" spans="1:5" ht="12" customHeight="1" x14ac:dyDescent="0.2">
      <c r="A109" s="195" t="s">
        <v>339</v>
      </c>
      <c r="B109" s="65" t="s">
        <v>266</v>
      </c>
      <c r="C109" s="167"/>
      <c r="D109" s="253"/>
      <c r="E109" s="103"/>
    </row>
    <row r="110" spans="1:5" ht="12" customHeight="1" x14ac:dyDescent="0.2">
      <c r="A110" s="195" t="s">
        <v>340</v>
      </c>
      <c r="B110" s="64" t="s">
        <v>267</v>
      </c>
      <c r="C110" s="165">
        <v>4500000</v>
      </c>
      <c r="D110" s="252">
        <v>8215361</v>
      </c>
      <c r="E110" s="101">
        <v>8215361</v>
      </c>
    </row>
    <row r="111" spans="1:5" ht="12" customHeight="1" x14ac:dyDescent="0.2">
      <c r="A111" s="195" t="s">
        <v>344</v>
      </c>
      <c r="B111" s="9" t="s">
        <v>36</v>
      </c>
      <c r="C111" s="165">
        <v>23181874</v>
      </c>
      <c r="D111" s="252">
        <v>23181874</v>
      </c>
      <c r="E111" s="101"/>
    </row>
    <row r="112" spans="1:5" ht="12" customHeight="1" x14ac:dyDescent="0.2">
      <c r="A112" s="196" t="s">
        <v>345</v>
      </c>
      <c r="B112" s="6" t="s">
        <v>399</v>
      </c>
      <c r="C112" s="167">
        <v>23181874</v>
      </c>
      <c r="D112" s="167">
        <v>23181874</v>
      </c>
      <c r="E112" s="103"/>
    </row>
    <row r="113" spans="1:5" ht="12" customHeight="1" thickBot="1" x14ac:dyDescent="0.25">
      <c r="A113" s="204" t="s">
        <v>346</v>
      </c>
      <c r="B113" s="66" t="s">
        <v>400</v>
      </c>
      <c r="C113" s="241"/>
      <c r="D113" s="300"/>
      <c r="E113" s="235"/>
    </row>
    <row r="114" spans="1:5" ht="12" customHeight="1" thickBot="1" x14ac:dyDescent="0.25">
      <c r="A114" s="25" t="s">
        <v>7</v>
      </c>
      <c r="B114" s="23" t="s">
        <v>268</v>
      </c>
      <c r="C114" s="164">
        <f>+C115+C117+C119</f>
        <v>378783593</v>
      </c>
      <c r="D114" s="250">
        <f>+D115+D117+D119</f>
        <v>316580258</v>
      </c>
      <c r="E114" s="100">
        <f>+E115+E117+E119</f>
        <v>271463490</v>
      </c>
    </row>
    <row r="115" spans="1:5" ht="12" customHeight="1" x14ac:dyDescent="0.2">
      <c r="A115" s="194" t="s">
        <v>70</v>
      </c>
      <c r="B115" s="6" t="s">
        <v>143</v>
      </c>
      <c r="C115" s="166">
        <v>208399502</v>
      </c>
      <c r="D115" s="251">
        <v>151980063</v>
      </c>
      <c r="E115" s="102">
        <v>151980063</v>
      </c>
    </row>
    <row r="116" spans="1:5" ht="12" customHeight="1" x14ac:dyDescent="0.2">
      <c r="A116" s="194" t="s">
        <v>71</v>
      </c>
      <c r="B116" s="10" t="s">
        <v>272</v>
      </c>
      <c r="C116" s="166"/>
      <c r="D116" s="251"/>
      <c r="E116" s="102"/>
    </row>
    <row r="117" spans="1:5" ht="12" customHeight="1" x14ac:dyDescent="0.2">
      <c r="A117" s="194" t="s">
        <v>72</v>
      </c>
      <c r="B117" s="10" t="s">
        <v>126</v>
      </c>
      <c r="C117" s="165">
        <v>167569091</v>
      </c>
      <c r="D117" s="252">
        <v>161312195</v>
      </c>
      <c r="E117" s="101">
        <v>116743429</v>
      </c>
    </row>
    <row r="118" spans="1:5" ht="12" customHeight="1" x14ac:dyDescent="0.2">
      <c r="A118" s="194" t="s">
        <v>73</v>
      </c>
      <c r="B118" s="10" t="s">
        <v>273</v>
      </c>
      <c r="C118" s="165"/>
      <c r="D118" s="252"/>
      <c r="E118" s="101"/>
    </row>
    <row r="119" spans="1:5" ht="12" customHeight="1" x14ac:dyDescent="0.2">
      <c r="A119" s="194" t="s">
        <v>74</v>
      </c>
      <c r="B119" s="109" t="s">
        <v>145</v>
      </c>
      <c r="C119" s="165">
        <v>2815000</v>
      </c>
      <c r="D119" s="252">
        <v>3288000</v>
      </c>
      <c r="E119" s="101">
        <v>2739998</v>
      </c>
    </row>
    <row r="120" spans="1:5" ht="12" customHeight="1" x14ac:dyDescent="0.2">
      <c r="A120" s="194" t="s">
        <v>81</v>
      </c>
      <c r="B120" s="108" t="s">
        <v>332</v>
      </c>
      <c r="C120" s="165"/>
      <c r="D120" s="252"/>
      <c r="E120" s="101"/>
    </row>
    <row r="121" spans="1:5" ht="12" customHeight="1" x14ac:dyDescent="0.2">
      <c r="A121" s="194" t="s">
        <v>83</v>
      </c>
      <c r="B121" s="173" t="s">
        <v>278</v>
      </c>
      <c r="C121" s="165"/>
      <c r="D121" s="252"/>
      <c r="E121" s="101"/>
    </row>
    <row r="122" spans="1:5" ht="12" customHeight="1" x14ac:dyDescent="0.2">
      <c r="A122" s="194" t="s">
        <v>127</v>
      </c>
      <c r="B122" s="64" t="s">
        <v>261</v>
      </c>
      <c r="C122" s="165"/>
      <c r="D122" s="252"/>
      <c r="E122" s="101"/>
    </row>
    <row r="123" spans="1:5" ht="12" customHeight="1" x14ac:dyDescent="0.2">
      <c r="A123" s="194" t="s">
        <v>128</v>
      </c>
      <c r="B123" s="64" t="s">
        <v>277</v>
      </c>
      <c r="C123" s="165"/>
      <c r="D123" s="252"/>
      <c r="E123" s="101"/>
    </row>
    <row r="124" spans="1:5" ht="12" customHeight="1" x14ac:dyDescent="0.2">
      <c r="A124" s="194" t="s">
        <v>129</v>
      </c>
      <c r="B124" s="64" t="s">
        <v>276</v>
      </c>
      <c r="C124" s="165"/>
      <c r="D124" s="252"/>
      <c r="E124" s="101"/>
    </row>
    <row r="125" spans="1:5" ht="12" customHeight="1" x14ac:dyDescent="0.2">
      <c r="A125" s="194" t="s">
        <v>269</v>
      </c>
      <c r="B125" s="64" t="s">
        <v>264</v>
      </c>
      <c r="C125" s="165"/>
      <c r="D125" s="252"/>
      <c r="E125" s="101"/>
    </row>
    <row r="126" spans="1:5" ht="12" customHeight="1" x14ac:dyDescent="0.2">
      <c r="A126" s="194" t="s">
        <v>270</v>
      </c>
      <c r="B126" s="64" t="s">
        <v>275</v>
      </c>
      <c r="C126" s="165"/>
      <c r="D126" s="252"/>
      <c r="E126" s="101"/>
    </row>
    <row r="127" spans="1:5" ht="12" customHeight="1" thickBot="1" x14ac:dyDescent="0.25">
      <c r="A127" s="203" t="s">
        <v>271</v>
      </c>
      <c r="B127" s="64" t="s">
        <v>274</v>
      </c>
      <c r="C127" s="167">
        <v>2815000</v>
      </c>
      <c r="D127" s="253">
        <v>3288000</v>
      </c>
      <c r="E127" s="103">
        <v>2739998</v>
      </c>
    </row>
    <row r="128" spans="1:5" ht="12" customHeight="1" thickBot="1" x14ac:dyDescent="0.25">
      <c r="A128" s="25" t="s">
        <v>8</v>
      </c>
      <c r="B128" s="57" t="s">
        <v>349</v>
      </c>
      <c r="C128" s="164">
        <f>+C93+C114</f>
        <v>714568086</v>
      </c>
      <c r="D128" s="250">
        <f>+D93+D114</f>
        <v>960064276</v>
      </c>
      <c r="E128" s="100">
        <f>+E93+E114</f>
        <v>620386221</v>
      </c>
    </row>
    <row r="129" spans="1:11" ht="12" customHeight="1" thickBot="1" x14ac:dyDescent="0.25">
      <c r="A129" s="25" t="s">
        <v>9</v>
      </c>
      <c r="B129" s="57" t="s">
        <v>350</v>
      </c>
      <c r="C129" s="164">
        <f>+C130+C131+C132</f>
        <v>3008000</v>
      </c>
      <c r="D129" s="250">
        <f>+D130+D131+D132</f>
        <v>3008000</v>
      </c>
      <c r="E129" s="100">
        <f>+E130+E131+E132</f>
        <v>3008000</v>
      </c>
    </row>
    <row r="130" spans="1:11" s="53" customFormat="1" ht="12" customHeight="1" x14ac:dyDescent="0.2">
      <c r="A130" s="194" t="s">
        <v>177</v>
      </c>
      <c r="B130" s="7" t="s">
        <v>404</v>
      </c>
      <c r="C130" s="165">
        <v>3008000</v>
      </c>
      <c r="D130" s="252">
        <v>3008000</v>
      </c>
      <c r="E130" s="101">
        <v>3008000</v>
      </c>
    </row>
    <row r="131" spans="1:11" ht="12" customHeight="1" x14ac:dyDescent="0.2">
      <c r="A131" s="194" t="s">
        <v>178</v>
      </c>
      <c r="B131" s="7" t="s">
        <v>358</v>
      </c>
      <c r="C131" s="165"/>
      <c r="D131" s="252"/>
      <c r="E131" s="101"/>
    </row>
    <row r="132" spans="1:11" ht="12" customHeight="1" thickBot="1" x14ac:dyDescent="0.25">
      <c r="A132" s="203" t="s">
        <v>179</v>
      </c>
      <c r="B132" s="5" t="s">
        <v>403</v>
      </c>
      <c r="C132" s="165"/>
      <c r="D132" s="252"/>
      <c r="E132" s="101"/>
    </row>
    <row r="133" spans="1:11" ht="12" customHeight="1" thickBot="1" x14ac:dyDescent="0.25">
      <c r="A133" s="25" t="s">
        <v>10</v>
      </c>
      <c r="B133" s="57" t="s">
        <v>351</v>
      </c>
      <c r="C133" s="164">
        <f>+C134+C135+C136+C137+C138+C139</f>
        <v>0</v>
      </c>
      <c r="D133" s="250">
        <f>+D134+D135+D136+D137+D138+D139</f>
        <v>0</v>
      </c>
      <c r="E133" s="100">
        <f>+E134+E135+E136+E137+E138+E139</f>
        <v>0</v>
      </c>
    </row>
    <row r="134" spans="1:11" ht="12" customHeight="1" x14ac:dyDescent="0.2">
      <c r="A134" s="194" t="s">
        <v>57</v>
      </c>
      <c r="B134" s="7" t="s">
        <v>360</v>
      </c>
      <c r="C134" s="165"/>
      <c r="D134" s="252"/>
      <c r="E134" s="101"/>
    </row>
    <row r="135" spans="1:11" ht="12" customHeight="1" x14ac:dyDescent="0.2">
      <c r="A135" s="194" t="s">
        <v>58</v>
      </c>
      <c r="B135" s="7" t="s">
        <v>352</v>
      </c>
      <c r="C135" s="165"/>
      <c r="D135" s="252"/>
      <c r="E135" s="101"/>
    </row>
    <row r="136" spans="1:11" ht="12" customHeight="1" x14ac:dyDescent="0.2">
      <c r="A136" s="194" t="s">
        <v>59</v>
      </c>
      <c r="B136" s="7" t="s">
        <v>353</v>
      </c>
      <c r="C136" s="165"/>
      <c r="D136" s="252"/>
      <c r="E136" s="101"/>
    </row>
    <row r="137" spans="1:11" ht="12" customHeight="1" x14ac:dyDescent="0.2">
      <c r="A137" s="194" t="s">
        <v>114</v>
      </c>
      <c r="B137" s="7" t="s">
        <v>402</v>
      </c>
      <c r="C137" s="165"/>
      <c r="D137" s="252"/>
      <c r="E137" s="101"/>
    </row>
    <row r="138" spans="1:11" ht="12" customHeight="1" x14ac:dyDescent="0.2">
      <c r="A138" s="194" t="s">
        <v>115</v>
      </c>
      <c r="B138" s="7" t="s">
        <v>355</v>
      </c>
      <c r="C138" s="165"/>
      <c r="D138" s="252"/>
      <c r="E138" s="101"/>
    </row>
    <row r="139" spans="1:11" s="53" customFormat="1" ht="12" customHeight="1" thickBot="1" x14ac:dyDescent="0.25">
      <c r="A139" s="203" t="s">
        <v>116</v>
      </c>
      <c r="B139" s="5" t="s">
        <v>356</v>
      </c>
      <c r="C139" s="165"/>
      <c r="D139" s="252"/>
      <c r="E139" s="101"/>
    </row>
    <row r="140" spans="1:11" ht="12" customHeight="1" thickBot="1" x14ac:dyDescent="0.25">
      <c r="A140" s="25" t="s">
        <v>11</v>
      </c>
      <c r="B140" s="57" t="s">
        <v>417</v>
      </c>
      <c r="C140" s="170">
        <f>+C141+C142+C144+C145+C143</f>
        <v>308919535</v>
      </c>
      <c r="D140" s="254">
        <f>+D141+D142+D144+D145+D143</f>
        <v>329359369</v>
      </c>
      <c r="E140" s="206">
        <f>+E141+E142+E144+E145+E143</f>
        <v>329359369</v>
      </c>
      <c r="K140" s="93"/>
    </row>
    <row r="141" spans="1:11" x14ac:dyDescent="0.2">
      <c r="A141" s="194" t="s">
        <v>60</v>
      </c>
      <c r="B141" s="7" t="s">
        <v>279</v>
      </c>
      <c r="C141" s="165"/>
      <c r="D141" s="252"/>
      <c r="E141" s="101"/>
    </row>
    <row r="142" spans="1:11" ht="12" customHeight="1" x14ac:dyDescent="0.2">
      <c r="A142" s="194" t="s">
        <v>61</v>
      </c>
      <c r="B142" s="7" t="s">
        <v>280</v>
      </c>
      <c r="C142" s="165">
        <v>16972068</v>
      </c>
      <c r="D142" s="252">
        <v>16972068</v>
      </c>
      <c r="E142" s="101">
        <v>16972068</v>
      </c>
    </row>
    <row r="143" spans="1:11" ht="12" customHeight="1" x14ac:dyDescent="0.2">
      <c r="A143" s="194" t="s">
        <v>196</v>
      </c>
      <c r="B143" s="7" t="s">
        <v>416</v>
      </c>
      <c r="C143" s="165">
        <v>291947467</v>
      </c>
      <c r="D143" s="252">
        <v>312387301</v>
      </c>
      <c r="E143" s="101">
        <v>312387301</v>
      </c>
    </row>
    <row r="144" spans="1:11" s="53" customFormat="1" ht="12" customHeight="1" x14ac:dyDescent="0.2">
      <c r="A144" s="194" t="s">
        <v>197</v>
      </c>
      <c r="B144" s="7" t="s">
        <v>365</v>
      </c>
      <c r="C144" s="165"/>
      <c r="D144" s="252"/>
      <c r="E144" s="101"/>
    </row>
    <row r="145" spans="1:5" s="53" customFormat="1" ht="12" customHeight="1" thickBot="1" x14ac:dyDescent="0.25">
      <c r="A145" s="203" t="s">
        <v>198</v>
      </c>
      <c r="B145" s="5" t="s">
        <v>296</v>
      </c>
      <c r="C145" s="165"/>
      <c r="D145" s="252"/>
      <c r="E145" s="101"/>
    </row>
    <row r="146" spans="1:5" s="53" customFormat="1" ht="12" customHeight="1" thickBot="1" x14ac:dyDescent="0.25">
      <c r="A146" s="25" t="s">
        <v>12</v>
      </c>
      <c r="B146" s="57" t="s">
        <v>366</v>
      </c>
      <c r="C146" s="243">
        <f>+C147+C148+C149+C150+C151</f>
        <v>0</v>
      </c>
      <c r="D146" s="255">
        <f>+D147+D148+D149+D150+D151</f>
        <v>0</v>
      </c>
      <c r="E146" s="237">
        <f>+E147+E148+E149+E150+E151</f>
        <v>0</v>
      </c>
    </row>
    <row r="147" spans="1:5" s="53" customFormat="1" ht="12" customHeight="1" x14ac:dyDescent="0.2">
      <c r="A147" s="194" t="s">
        <v>62</v>
      </c>
      <c r="B147" s="7" t="s">
        <v>361</v>
      </c>
      <c r="C147" s="165"/>
      <c r="D147" s="252"/>
      <c r="E147" s="101"/>
    </row>
    <row r="148" spans="1:5" s="53" customFormat="1" ht="12" customHeight="1" x14ac:dyDescent="0.2">
      <c r="A148" s="194" t="s">
        <v>63</v>
      </c>
      <c r="B148" s="7" t="s">
        <v>368</v>
      </c>
      <c r="C148" s="165"/>
      <c r="D148" s="252"/>
      <c r="E148" s="101"/>
    </row>
    <row r="149" spans="1:5" s="53" customFormat="1" ht="12" customHeight="1" x14ac:dyDescent="0.2">
      <c r="A149" s="194" t="s">
        <v>208</v>
      </c>
      <c r="B149" s="7" t="s">
        <v>363</v>
      </c>
      <c r="C149" s="165"/>
      <c r="D149" s="252"/>
      <c r="E149" s="101"/>
    </row>
    <row r="150" spans="1:5" s="53" customFormat="1" ht="12" customHeight="1" x14ac:dyDescent="0.2">
      <c r="A150" s="194" t="s">
        <v>209</v>
      </c>
      <c r="B150" s="7" t="s">
        <v>405</v>
      </c>
      <c r="C150" s="165"/>
      <c r="D150" s="252"/>
      <c r="E150" s="101"/>
    </row>
    <row r="151" spans="1:5" ht="12.75" customHeight="1" thickBot="1" x14ac:dyDescent="0.25">
      <c r="A151" s="203" t="s">
        <v>367</v>
      </c>
      <c r="B151" s="5" t="s">
        <v>370</v>
      </c>
      <c r="C151" s="167"/>
      <c r="D151" s="253"/>
      <c r="E151" s="103"/>
    </row>
    <row r="152" spans="1:5" ht="12.75" customHeight="1" thickBot="1" x14ac:dyDescent="0.25">
      <c r="A152" s="232" t="s">
        <v>13</v>
      </c>
      <c r="B152" s="57" t="s">
        <v>371</v>
      </c>
      <c r="C152" s="243"/>
      <c r="D152" s="255"/>
      <c r="E152" s="237"/>
    </row>
    <row r="153" spans="1:5" ht="12.75" customHeight="1" thickBot="1" x14ac:dyDescent="0.25">
      <c r="A153" s="232" t="s">
        <v>14</v>
      </c>
      <c r="B153" s="57" t="s">
        <v>372</v>
      </c>
      <c r="C153" s="243"/>
      <c r="D153" s="255"/>
      <c r="E153" s="237"/>
    </row>
    <row r="154" spans="1:5" ht="12" customHeight="1" thickBot="1" x14ac:dyDescent="0.25">
      <c r="A154" s="25" t="s">
        <v>15</v>
      </c>
      <c r="B154" s="57" t="s">
        <v>374</v>
      </c>
      <c r="C154" s="245">
        <f>+C129+C133+C140+C146+C152+C153</f>
        <v>311927535</v>
      </c>
      <c r="D154" s="257">
        <f>+D129+D133+D140+D146+D152+D153</f>
        <v>332367369</v>
      </c>
      <c r="E154" s="239">
        <f>+E129+E133+E140+E146+E152+E153</f>
        <v>332367369</v>
      </c>
    </row>
    <row r="155" spans="1:5" ht="15.2" customHeight="1" thickBot="1" x14ac:dyDescent="0.25">
      <c r="A155" s="205" t="s">
        <v>16</v>
      </c>
      <c r="B155" s="151" t="s">
        <v>373</v>
      </c>
      <c r="C155" s="245">
        <f>+C128+C154</f>
        <v>1026495621</v>
      </c>
      <c r="D155" s="257">
        <f>+D128+D154</f>
        <v>1292431645</v>
      </c>
      <c r="E155" s="239">
        <f>+E128+E154</f>
        <v>952753590</v>
      </c>
    </row>
    <row r="156" spans="1:5" ht="13.5" thickBot="1" x14ac:dyDescent="0.25">
      <c r="A156" s="154"/>
      <c r="B156" s="155"/>
      <c r="C156" s="688">
        <f>C90-C155</f>
        <v>0</v>
      </c>
      <c r="D156" s="688">
        <f>D90-D155</f>
        <v>0</v>
      </c>
      <c r="E156" s="156"/>
    </row>
    <row r="157" spans="1:5" ht="15.2" customHeight="1" thickBot="1" x14ac:dyDescent="0.25">
      <c r="A157" s="91" t="s">
        <v>449</v>
      </c>
      <c r="B157" s="92"/>
      <c r="C157" s="299"/>
      <c r="D157" s="299"/>
      <c r="E157" s="298"/>
    </row>
    <row r="158" spans="1:5" ht="14.45" customHeight="1" thickBot="1" x14ac:dyDescent="0.25">
      <c r="A158" s="91" t="s">
        <v>450</v>
      </c>
      <c r="B158" s="92"/>
      <c r="C158" s="299"/>
      <c r="D158" s="299"/>
      <c r="E158" s="298"/>
    </row>
  </sheetData>
  <sheetProtection formatCells="0"/>
  <mergeCells count="5">
    <mergeCell ref="A7:E7"/>
    <mergeCell ref="B2:D2"/>
    <mergeCell ref="B3:D3"/>
    <mergeCell ref="A92:E92"/>
    <mergeCell ref="B1:E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58"/>
  <sheetViews>
    <sheetView zoomScale="120" zoomScaleNormal="120" zoomScaleSheetLayoutView="100" workbookViewId="0">
      <selection activeCell="B1" sqref="B1:E1"/>
    </sheetView>
  </sheetViews>
  <sheetFormatPr defaultRowHeight="12.75" x14ac:dyDescent="0.2"/>
  <cols>
    <col min="1" max="1" width="16.1640625" style="157" customWidth="1"/>
    <col min="2" max="2" width="62" style="158" customWidth="1"/>
    <col min="3" max="3" width="14.1640625" style="159" customWidth="1"/>
    <col min="4" max="5" width="14.1640625" style="2" customWidth="1"/>
    <col min="6" max="7" width="9.33203125" style="2"/>
    <col min="8" max="8" width="20.5" style="719" customWidth="1"/>
    <col min="9" max="9" width="17.83203125" style="719" customWidth="1"/>
    <col min="10" max="10" width="17.33203125" style="719" customWidth="1"/>
    <col min="11" max="11" width="16" style="719" customWidth="1"/>
    <col min="12" max="12" width="20.5" style="2" customWidth="1"/>
    <col min="13" max="16384" width="9.33203125" style="2"/>
  </cols>
  <sheetData>
    <row r="1" spans="1:11" s="1" customFormat="1" ht="16.5" customHeight="1" thickBot="1" x14ac:dyDescent="0.3">
      <c r="A1" s="365"/>
      <c r="B1" s="855"/>
      <c r="C1" s="856"/>
      <c r="D1" s="856"/>
      <c r="E1" s="856"/>
      <c r="H1" s="714"/>
      <c r="I1" s="714"/>
      <c r="J1" s="714"/>
      <c r="K1" s="714"/>
    </row>
    <row r="2" spans="1:11" s="49" customFormat="1" ht="21.2" customHeight="1" thickBot="1" x14ac:dyDescent="0.25">
      <c r="A2" s="374" t="s">
        <v>45</v>
      </c>
      <c r="B2" s="854" t="e">
        <f>CONCATENATE(#REF!)</f>
        <v>#REF!</v>
      </c>
      <c r="C2" s="854"/>
      <c r="D2" s="854"/>
      <c r="E2" s="375" t="s">
        <v>39</v>
      </c>
      <c r="H2" s="715"/>
      <c r="I2" s="715"/>
      <c r="J2" s="715"/>
      <c r="K2" s="715"/>
    </row>
    <row r="3" spans="1:11" s="49" customFormat="1" ht="24.75" thickBot="1" x14ac:dyDescent="0.25">
      <c r="A3" s="374" t="s">
        <v>135</v>
      </c>
      <c r="B3" s="854" t="s">
        <v>323</v>
      </c>
      <c r="C3" s="854"/>
      <c r="D3" s="854"/>
      <c r="E3" s="376" t="s">
        <v>43</v>
      </c>
      <c r="H3" s="715"/>
      <c r="I3" s="715"/>
      <c r="J3" s="715"/>
      <c r="K3" s="715"/>
    </row>
    <row r="4" spans="1:11" s="50" customFormat="1" ht="15.95" customHeight="1" thickBot="1" x14ac:dyDescent="0.3">
      <c r="A4" s="368"/>
      <c r="B4" s="368"/>
      <c r="C4" s="369"/>
      <c r="D4" s="370"/>
      <c r="E4" s="369" t="str">
        <f>Z_6.1.sz.mell!E4</f>
        <v xml:space="preserve"> Forintban!</v>
      </c>
      <c r="H4" s="716"/>
      <c r="I4" s="716"/>
      <c r="J4" s="716"/>
      <c r="K4" s="716"/>
    </row>
    <row r="5" spans="1:11" ht="24.75" thickBot="1" x14ac:dyDescent="0.25">
      <c r="A5" s="371" t="s">
        <v>136</v>
      </c>
      <c r="B5" s="372" t="s">
        <v>448</v>
      </c>
      <c r="C5" s="372" t="s">
        <v>436</v>
      </c>
      <c r="D5" s="373" t="s">
        <v>437</v>
      </c>
      <c r="E5" s="356" t="str">
        <f>CONCATENATE(Z_6.1.sz.mell!E5)</f>
        <v>Teljesítés 2020.12.31</v>
      </c>
      <c r="H5" s="711"/>
      <c r="I5" s="711"/>
      <c r="J5" s="711"/>
      <c r="K5" s="711"/>
    </row>
    <row r="6" spans="1:11" s="45" customFormat="1" ht="12.95" customHeight="1" thickBot="1" x14ac:dyDescent="0.25">
      <c r="A6" s="74" t="s">
        <v>385</v>
      </c>
      <c r="B6" s="75" t="s">
        <v>386</v>
      </c>
      <c r="C6" s="75" t="s">
        <v>387</v>
      </c>
      <c r="D6" s="293" t="s">
        <v>389</v>
      </c>
      <c r="E6" s="76" t="s">
        <v>388</v>
      </c>
      <c r="H6" s="717"/>
      <c r="I6" s="717"/>
      <c r="J6" s="717"/>
      <c r="K6" s="717"/>
    </row>
    <row r="7" spans="1:11" s="45" customFormat="1" ht="15.95" customHeight="1" thickBot="1" x14ac:dyDescent="0.25">
      <c r="A7" s="851" t="s">
        <v>40</v>
      </c>
      <c r="B7" s="852"/>
      <c r="C7" s="852"/>
      <c r="D7" s="852"/>
      <c r="E7" s="853"/>
      <c r="H7" s="717"/>
      <c r="I7" s="717"/>
      <c r="J7" s="717"/>
      <c r="K7" s="717"/>
    </row>
    <row r="8" spans="1:11" s="45" customFormat="1" ht="12" customHeight="1" thickBot="1" x14ac:dyDescent="0.25">
      <c r="A8" s="25" t="s">
        <v>6</v>
      </c>
      <c r="B8" s="19" t="s">
        <v>162</v>
      </c>
      <c r="C8" s="164">
        <f>+C9+C10+C11+C12+C13+C14</f>
        <v>277290493</v>
      </c>
      <c r="D8" s="250">
        <f>+D9+D10+D11+D12+D13+D14</f>
        <v>323567196</v>
      </c>
      <c r="E8" s="100">
        <f>+E9+E10+E11+E12+E13+E14</f>
        <v>323567196</v>
      </c>
      <c r="H8" s="717"/>
      <c r="I8" s="717"/>
      <c r="J8" s="717"/>
      <c r="K8" s="717"/>
    </row>
    <row r="9" spans="1:11" s="51" customFormat="1" ht="12" customHeight="1" x14ac:dyDescent="0.2">
      <c r="A9" s="194" t="s">
        <v>64</v>
      </c>
      <c r="B9" s="177" t="s">
        <v>163</v>
      </c>
      <c r="C9" s="166">
        <v>23404344</v>
      </c>
      <c r="D9" s="251">
        <v>29359518</v>
      </c>
      <c r="E9" s="102">
        <v>29359518</v>
      </c>
      <c r="H9" s="718"/>
      <c r="I9" s="718"/>
      <c r="J9" s="718"/>
      <c r="K9" s="718"/>
    </row>
    <row r="10" spans="1:11" s="52" customFormat="1" ht="12" customHeight="1" x14ac:dyDescent="0.2">
      <c r="A10" s="195" t="s">
        <v>65</v>
      </c>
      <c r="B10" s="178" t="s">
        <v>164</v>
      </c>
      <c r="C10" s="165">
        <v>123060400</v>
      </c>
      <c r="D10" s="252">
        <v>133604520</v>
      </c>
      <c r="E10" s="101">
        <v>133604520</v>
      </c>
      <c r="H10" s="718"/>
      <c r="I10" s="718"/>
      <c r="J10" s="718"/>
      <c r="K10" s="718"/>
    </row>
    <row r="11" spans="1:11" s="52" customFormat="1" ht="12" customHeight="1" x14ac:dyDescent="0.2">
      <c r="A11" s="195" t="s">
        <v>66</v>
      </c>
      <c r="B11" s="178" t="s">
        <v>165</v>
      </c>
      <c r="C11" s="165">
        <v>125734179</v>
      </c>
      <c r="D11" s="252">
        <v>151390868</v>
      </c>
      <c r="E11" s="101">
        <v>151390868</v>
      </c>
      <c r="H11" s="718"/>
      <c r="I11" s="718"/>
      <c r="J11" s="718"/>
      <c r="K11" s="718"/>
    </row>
    <row r="12" spans="1:11" s="52" customFormat="1" ht="12" customHeight="1" x14ac:dyDescent="0.2">
      <c r="A12" s="195" t="s">
        <v>67</v>
      </c>
      <c r="B12" s="178" t="s">
        <v>166</v>
      </c>
      <c r="C12" s="165">
        <v>5091570</v>
      </c>
      <c r="D12" s="252">
        <v>7177670</v>
      </c>
      <c r="E12" s="101">
        <v>7177670</v>
      </c>
      <c r="H12" s="718"/>
      <c r="I12" s="718"/>
      <c r="J12" s="718"/>
      <c r="K12" s="718"/>
    </row>
    <row r="13" spans="1:11" s="52" customFormat="1" ht="12" customHeight="1" x14ac:dyDescent="0.2">
      <c r="A13" s="195" t="s">
        <v>98</v>
      </c>
      <c r="B13" s="178" t="s">
        <v>393</v>
      </c>
      <c r="C13" s="165"/>
      <c r="D13" s="252"/>
      <c r="E13" s="101"/>
      <c r="H13" s="718"/>
      <c r="I13" s="718"/>
      <c r="J13" s="718"/>
      <c r="K13" s="718"/>
    </row>
    <row r="14" spans="1:11" s="51" customFormat="1" ht="12" customHeight="1" thickBot="1" x14ac:dyDescent="0.25">
      <c r="A14" s="196" t="s">
        <v>68</v>
      </c>
      <c r="B14" s="179" t="s">
        <v>334</v>
      </c>
      <c r="C14" s="165"/>
      <c r="D14" s="252">
        <v>2034620</v>
      </c>
      <c r="E14" s="101">
        <v>2034620</v>
      </c>
      <c r="H14" s="718"/>
      <c r="I14" s="718"/>
      <c r="J14" s="718"/>
      <c r="K14" s="718"/>
    </row>
    <row r="15" spans="1:11" s="51" customFormat="1" ht="12" customHeight="1" thickBot="1" x14ac:dyDescent="0.25">
      <c r="A15" s="25" t="s">
        <v>7</v>
      </c>
      <c r="B15" s="107" t="s">
        <v>167</v>
      </c>
      <c r="C15" s="164">
        <f>+C16+C17+C18+C19+C20</f>
        <v>23000000</v>
      </c>
      <c r="D15" s="250">
        <f>+D16+D17+D18+D19+D20</f>
        <v>23000000</v>
      </c>
      <c r="E15" s="100">
        <f>+E16+E17+E18+E19+E20</f>
        <v>23000000</v>
      </c>
      <c r="H15" s="718"/>
      <c r="I15" s="718"/>
      <c r="J15" s="718"/>
      <c r="K15" s="718"/>
    </row>
    <row r="16" spans="1:11" s="51" customFormat="1" ht="12" customHeight="1" x14ac:dyDescent="0.2">
      <c r="A16" s="194" t="s">
        <v>70</v>
      </c>
      <c r="B16" s="177" t="s">
        <v>168</v>
      </c>
      <c r="C16" s="166"/>
      <c r="D16" s="251"/>
      <c r="E16" s="102"/>
      <c r="H16" s="718"/>
      <c r="I16" s="718"/>
      <c r="J16" s="718"/>
      <c r="K16" s="718"/>
    </row>
    <row r="17" spans="1:12" s="51" customFormat="1" ht="12" customHeight="1" x14ac:dyDescent="0.2">
      <c r="A17" s="195" t="s">
        <v>71</v>
      </c>
      <c r="B17" s="178" t="s">
        <v>169</v>
      </c>
      <c r="C17" s="165"/>
      <c r="D17" s="252"/>
      <c r="E17" s="101"/>
      <c r="H17" s="718"/>
      <c r="I17" s="718"/>
      <c r="J17" s="718"/>
      <c r="K17" s="718"/>
    </row>
    <row r="18" spans="1:12" s="51" customFormat="1" ht="12" customHeight="1" x14ac:dyDescent="0.2">
      <c r="A18" s="195" t="s">
        <v>72</v>
      </c>
      <c r="B18" s="178" t="s">
        <v>326</v>
      </c>
      <c r="C18" s="165"/>
      <c r="D18" s="252"/>
      <c r="E18" s="101"/>
      <c r="H18" s="718"/>
      <c r="I18" s="718"/>
      <c r="J18" s="718"/>
      <c r="K18" s="718"/>
      <c r="L18" s="712"/>
    </row>
    <row r="19" spans="1:12" s="51" customFormat="1" ht="12" customHeight="1" x14ac:dyDescent="0.2">
      <c r="A19" s="195" t="s">
        <v>73</v>
      </c>
      <c r="B19" s="178" t="s">
        <v>327</v>
      </c>
      <c r="C19" s="165"/>
      <c r="D19" s="252"/>
      <c r="E19" s="101"/>
      <c r="H19" s="718"/>
      <c r="I19" s="718"/>
      <c r="J19" s="718"/>
      <c r="K19" s="718"/>
    </row>
    <row r="20" spans="1:12" s="51" customFormat="1" ht="12" customHeight="1" x14ac:dyDescent="0.2">
      <c r="A20" s="195" t="s">
        <v>74</v>
      </c>
      <c r="B20" s="178" t="s">
        <v>170</v>
      </c>
      <c r="C20" s="165">
        <v>23000000</v>
      </c>
      <c r="D20" s="252">
        <v>23000000</v>
      </c>
      <c r="E20" s="101">
        <v>23000000</v>
      </c>
      <c r="H20" s="718"/>
      <c r="I20" s="718"/>
      <c r="J20" s="718"/>
      <c r="K20" s="718"/>
      <c r="L20" s="712"/>
    </row>
    <row r="21" spans="1:12" s="52" customFormat="1" ht="12" customHeight="1" thickBot="1" x14ac:dyDescent="0.25">
      <c r="A21" s="196" t="s">
        <v>81</v>
      </c>
      <c r="B21" s="179" t="s">
        <v>171</v>
      </c>
      <c r="C21" s="167"/>
      <c r="D21" s="253"/>
      <c r="E21" s="103"/>
      <c r="H21" s="718"/>
      <c r="I21" s="718"/>
      <c r="J21" s="718"/>
      <c r="K21" s="718"/>
    </row>
    <row r="22" spans="1:12" s="52" customFormat="1" ht="12" customHeight="1" thickBot="1" x14ac:dyDescent="0.25">
      <c r="A22" s="25" t="s">
        <v>8</v>
      </c>
      <c r="B22" s="19" t="s">
        <v>172</v>
      </c>
      <c r="C22" s="164">
        <f>+C23+C24+C25+C26+C27</f>
        <v>0</v>
      </c>
      <c r="D22" s="250">
        <f>+D23+D24+D25+D26+D27</f>
        <v>0</v>
      </c>
      <c r="E22" s="100">
        <f>+E23+E24+E25+E26+E27</f>
        <v>0</v>
      </c>
      <c r="H22" s="718"/>
      <c r="I22" s="718"/>
      <c r="J22" s="718"/>
      <c r="K22" s="718"/>
    </row>
    <row r="23" spans="1:12" s="52" customFormat="1" ht="12" customHeight="1" x14ac:dyDescent="0.2">
      <c r="A23" s="194" t="s">
        <v>53</v>
      </c>
      <c r="B23" s="177" t="s">
        <v>173</v>
      </c>
      <c r="C23" s="166"/>
      <c r="D23" s="251"/>
      <c r="E23" s="102"/>
      <c r="H23" s="718"/>
      <c r="I23" s="718"/>
      <c r="J23" s="718"/>
      <c r="K23" s="718"/>
    </row>
    <row r="24" spans="1:12" s="51" customFormat="1" ht="12" customHeight="1" x14ac:dyDescent="0.2">
      <c r="A24" s="195" t="s">
        <v>54</v>
      </c>
      <c r="B24" s="178" t="s">
        <v>174</v>
      </c>
      <c r="C24" s="165"/>
      <c r="D24" s="252"/>
      <c r="E24" s="101"/>
      <c r="H24" s="718"/>
      <c r="I24" s="718"/>
      <c r="J24" s="718"/>
      <c r="K24" s="718"/>
    </row>
    <row r="25" spans="1:12" s="52" customFormat="1" ht="12" customHeight="1" x14ac:dyDescent="0.2">
      <c r="A25" s="195" t="s">
        <v>55</v>
      </c>
      <c r="B25" s="178" t="s">
        <v>328</v>
      </c>
      <c r="C25" s="165"/>
      <c r="D25" s="252"/>
      <c r="E25" s="101"/>
      <c r="H25" s="718"/>
      <c r="I25" s="718"/>
      <c r="J25" s="718"/>
      <c r="K25" s="718"/>
    </row>
    <row r="26" spans="1:12" s="52" customFormat="1" ht="12" customHeight="1" x14ac:dyDescent="0.2">
      <c r="A26" s="195" t="s">
        <v>56</v>
      </c>
      <c r="B26" s="178" t="s">
        <v>329</v>
      </c>
      <c r="C26" s="165"/>
      <c r="D26" s="252"/>
      <c r="E26" s="101"/>
      <c r="H26" s="718"/>
      <c r="I26" s="718"/>
      <c r="J26" s="718"/>
      <c r="K26" s="718"/>
    </row>
    <row r="27" spans="1:12" s="52" customFormat="1" ht="12" customHeight="1" x14ac:dyDescent="0.2">
      <c r="A27" s="195" t="s">
        <v>110</v>
      </c>
      <c r="B27" s="178" t="s">
        <v>175</v>
      </c>
      <c r="C27" s="165"/>
      <c r="D27" s="252"/>
      <c r="E27" s="101"/>
      <c r="H27" s="718"/>
      <c r="I27" s="718"/>
      <c r="J27" s="718"/>
      <c r="K27" s="718"/>
      <c r="L27" s="713"/>
    </row>
    <row r="28" spans="1:12" s="52" customFormat="1" ht="12" customHeight="1" thickBot="1" x14ac:dyDescent="0.25">
      <c r="A28" s="196" t="s">
        <v>111</v>
      </c>
      <c r="B28" s="179" t="s">
        <v>176</v>
      </c>
      <c r="C28" s="167"/>
      <c r="D28" s="253"/>
      <c r="E28" s="103"/>
      <c r="H28" s="718"/>
      <c r="I28" s="718"/>
      <c r="J28" s="718"/>
      <c r="K28" s="718"/>
    </row>
    <row r="29" spans="1:12" s="52" customFormat="1" ht="12" customHeight="1" thickBot="1" x14ac:dyDescent="0.25">
      <c r="A29" s="25" t="s">
        <v>112</v>
      </c>
      <c r="B29" s="19" t="s">
        <v>439</v>
      </c>
      <c r="C29" s="170">
        <f>SUM(C30:C36)</f>
        <v>109143715</v>
      </c>
      <c r="D29" s="170">
        <f>SUM(D30:D36)</f>
        <v>32167085</v>
      </c>
      <c r="E29" s="206">
        <f>SUM(E30:E36)</f>
        <v>31076821</v>
      </c>
      <c r="H29" s="718"/>
      <c r="I29" s="718"/>
      <c r="J29" s="718"/>
      <c r="K29" s="718"/>
    </row>
    <row r="30" spans="1:12" s="52" customFormat="1" ht="12" customHeight="1" x14ac:dyDescent="0.2">
      <c r="A30" s="194" t="s">
        <v>177</v>
      </c>
      <c r="B30" s="177" t="s">
        <v>745</v>
      </c>
      <c r="C30" s="166">
        <v>8500000</v>
      </c>
      <c r="D30" s="166">
        <v>8804793</v>
      </c>
      <c r="E30" s="102">
        <v>8260268</v>
      </c>
      <c r="H30" s="718"/>
      <c r="I30" s="718"/>
      <c r="J30" s="718"/>
      <c r="K30" s="718"/>
    </row>
    <row r="31" spans="1:12" s="52" customFormat="1" ht="12" customHeight="1" x14ac:dyDescent="0.2">
      <c r="A31" s="195" t="s">
        <v>178</v>
      </c>
      <c r="B31" s="178" t="s">
        <v>441</v>
      </c>
      <c r="C31" s="165"/>
      <c r="D31" s="165"/>
      <c r="E31" s="101"/>
      <c r="H31" s="718"/>
      <c r="I31" s="718"/>
      <c r="J31" s="718"/>
      <c r="K31" s="718"/>
    </row>
    <row r="32" spans="1:12" s="52" customFormat="1" ht="12" customHeight="1" x14ac:dyDescent="0.2">
      <c r="A32" s="195" t="s">
        <v>179</v>
      </c>
      <c r="B32" s="178" t="s">
        <v>442</v>
      </c>
      <c r="C32" s="165">
        <v>89293715</v>
      </c>
      <c r="D32" s="165">
        <v>21588686</v>
      </c>
      <c r="E32" s="101">
        <v>21588686</v>
      </c>
      <c r="H32" s="718"/>
      <c r="I32" s="718"/>
      <c r="J32" s="718"/>
      <c r="K32" s="718"/>
    </row>
    <row r="33" spans="1:12" s="52" customFormat="1" ht="12" customHeight="1" x14ac:dyDescent="0.2">
      <c r="A33" s="195" t="s">
        <v>180</v>
      </c>
      <c r="B33" s="178" t="s">
        <v>443</v>
      </c>
      <c r="C33" s="165"/>
      <c r="D33" s="165"/>
      <c r="E33" s="101"/>
      <c r="H33" s="718"/>
      <c r="I33" s="718"/>
      <c r="J33" s="718"/>
      <c r="K33" s="718"/>
    </row>
    <row r="34" spans="1:12" s="52" customFormat="1" ht="12" customHeight="1" x14ac:dyDescent="0.2">
      <c r="A34" s="195" t="s">
        <v>444</v>
      </c>
      <c r="B34" s="178" t="s">
        <v>181</v>
      </c>
      <c r="C34" s="165">
        <v>10000000</v>
      </c>
      <c r="D34" s="165"/>
      <c r="E34" s="101"/>
      <c r="H34" s="718"/>
      <c r="I34" s="718"/>
      <c r="J34" s="718"/>
      <c r="K34" s="718"/>
    </row>
    <row r="35" spans="1:12" s="52" customFormat="1" ht="12" customHeight="1" x14ac:dyDescent="0.2">
      <c r="A35" s="195" t="s">
        <v>445</v>
      </c>
      <c r="B35" s="178" t="s">
        <v>743</v>
      </c>
      <c r="C35" s="165"/>
      <c r="D35" s="165"/>
      <c r="E35" s="101"/>
      <c r="H35" s="718"/>
      <c r="I35" s="718"/>
      <c r="J35" s="718"/>
      <c r="K35" s="718"/>
    </row>
    <row r="36" spans="1:12" s="52" customFormat="1" ht="12" customHeight="1" thickBot="1" x14ac:dyDescent="0.25">
      <c r="A36" s="196" t="s">
        <v>446</v>
      </c>
      <c r="B36" s="309" t="s">
        <v>182</v>
      </c>
      <c r="C36" s="167">
        <v>1350000</v>
      </c>
      <c r="D36" s="167">
        <v>1773606</v>
      </c>
      <c r="E36" s="103">
        <v>1227867</v>
      </c>
      <c r="H36" s="718"/>
      <c r="I36" s="718"/>
      <c r="J36" s="718"/>
      <c r="K36" s="718"/>
      <c r="L36" s="713"/>
    </row>
    <row r="37" spans="1:12" s="52" customFormat="1" ht="12" customHeight="1" thickBot="1" x14ac:dyDescent="0.25">
      <c r="A37" s="25" t="s">
        <v>10</v>
      </c>
      <c r="B37" s="19" t="s">
        <v>335</v>
      </c>
      <c r="C37" s="164">
        <f>SUM(C38:C48)</f>
        <v>22681000</v>
      </c>
      <c r="D37" s="250">
        <f>SUM(D38:D48)</f>
        <v>25262273</v>
      </c>
      <c r="E37" s="100">
        <f>SUM(E38:E48)</f>
        <v>25014273</v>
      </c>
      <c r="H37" s="718"/>
      <c r="I37" s="718"/>
      <c r="J37" s="718"/>
      <c r="K37" s="718"/>
    </row>
    <row r="38" spans="1:12" s="52" customFormat="1" ht="12" customHeight="1" x14ac:dyDescent="0.2">
      <c r="A38" s="194" t="s">
        <v>57</v>
      </c>
      <c r="B38" s="177" t="s">
        <v>185</v>
      </c>
      <c r="C38" s="166"/>
      <c r="D38" s="251"/>
      <c r="E38" s="102"/>
      <c r="H38" s="718"/>
      <c r="I38" s="718"/>
      <c r="J38" s="718"/>
      <c r="K38" s="718"/>
    </row>
    <row r="39" spans="1:12" s="52" customFormat="1" ht="12" customHeight="1" x14ac:dyDescent="0.2">
      <c r="A39" s="195" t="s">
        <v>58</v>
      </c>
      <c r="B39" s="178" t="s">
        <v>186</v>
      </c>
      <c r="C39" s="165">
        <v>6779803</v>
      </c>
      <c r="D39" s="252">
        <v>3739777</v>
      </c>
      <c r="E39" s="101">
        <v>3491777</v>
      </c>
      <c r="H39" s="718"/>
      <c r="I39" s="718"/>
      <c r="J39" s="718"/>
      <c r="K39" s="718"/>
    </row>
    <row r="40" spans="1:12" s="52" customFormat="1" ht="12" customHeight="1" x14ac:dyDescent="0.2">
      <c r="A40" s="195" t="s">
        <v>59</v>
      </c>
      <c r="B40" s="178" t="s">
        <v>187</v>
      </c>
      <c r="C40" s="165">
        <v>14000000</v>
      </c>
      <c r="D40" s="252">
        <v>15038845</v>
      </c>
      <c r="E40" s="101">
        <v>15038845</v>
      </c>
      <c r="H40" s="718"/>
      <c r="I40" s="718"/>
      <c r="J40" s="718"/>
      <c r="K40" s="718"/>
    </row>
    <row r="41" spans="1:12" s="52" customFormat="1" ht="12" customHeight="1" x14ac:dyDescent="0.2">
      <c r="A41" s="195" t="s">
        <v>114</v>
      </c>
      <c r="B41" s="178" t="s">
        <v>188</v>
      </c>
      <c r="C41" s="165">
        <v>176000</v>
      </c>
      <c r="D41" s="252">
        <v>138386</v>
      </c>
      <c r="E41" s="101">
        <v>138386</v>
      </c>
      <c r="H41" s="718"/>
      <c r="I41" s="718"/>
      <c r="J41" s="718"/>
      <c r="K41" s="718"/>
    </row>
    <row r="42" spans="1:12" s="52" customFormat="1" ht="12" customHeight="1" x14ac:dyDescent="0.2">
      <c r="A42" s="195" t="s">
        <v>115</v>
      </c>
      <c r="B42" s="178" t="s">
        <v>189</v>
      </c>
      <c r="C42" s="165"/>
      <c r="D42" s="252"/>
      <c r="E42" s="101"/>
      <c r="H42" s="718"/>
      <c r="I42" s="718"/>
      <c r="J42" s="718"/>
      <c r="K42" s="718"/>
    </row>
    <row r="43" spans="1:12" s="52" customFormat="1" ht="12" customHeight="1" x14ac:dyDescent="0.2">
      <c r="A43" s="195" t="s">
        <v>116</v>
      </c>
      <c r="B43" s="178" t="s">
        <v>190</v>
      </c>
      <c r="C43" s="165">
        <v>725197</v>
      </c>
      <c r="D43" s="252">
        <v>249563</v>
      </c>
      <c r="E43" s="101">
        <v>249563</v>
      </c>
      <c r="H43" s="718"/>
      <c r="I43" s="718"/>
      <c r="J43" s="718"/>
      <c r="K43" s="718"/>
    </row>
    <row r="44" spans="1:12" s="52" customFormat="1" ht="12" customHeight="1" x14ac:dyDescent="0.2">
      <c r="A44" s="195" t="s">
        <v>117</v>
      </c>
      <c r="B44" s="178" t="s">
        <v>191</v>
      </c>
      <c r="C44" s="165"/>
      <c r="D44" s="252"/>
      <c r="E44" s="101"/>
      <c r="H44" s="718"/>
      <c r="I44" s="718"/>
      <c r="J44" s="718"/>
      <c r="K44" s="718"/>
    </row>
    <row r="45" spans="1:12" s="52" customFormat="1" ht="12" customHeight="1" x14ac:dyDescent="0.2">
      <c r="A45" s="195" t="s">
        <v>118</v>
      </c>
      <c r="B45" s="178" t="s">
        <v>447</v>
      </c>
      <c r="C45" s="165"/>
      <c r="D45" s="252"/>
      <c r="E45" s="101"/>
      <c r="H45" s="718"/>
      <c r="I45" s="718"/>
      <c r="J45" s="718"/>
      <c r="K45" s="718"/>
    </row>
    <row r="46" spans="1:12" s="52" customFormat="1" ht="12" customHeight="1" x14ac:dyDescent="0.2">
      <c r="A46" s="195" t="s">
        <v>183</v>
      </c>
      <c r="B46" s="178" t="s">
        <v>193</v>
      </c>
      <c r="C46" s="168"/>
      <c r="D46" s="294"/>
      <c r="E46" s="104"/>
      <c r="H46" s="718"/>
      <c r="I46" s="718"/>
      <c r="J46" s="718"/>
      <c r="K46" s="718"/>
    </row>
    <row r="47" spans="1:12" s="52" customFormat="1" ht="12" customHeight="1" x14ac:dyDescent="0.2">
      <c r="A47" s="196" t="s">
        <v>184</v>
      </c>
      <c r="B47" s="179" t="s">
        <v>337</v>
      </c>
      <c r="C47" s="169"/>
      <c r="D47" s="295"/>
      <c r="E47" s="105"/>
      <c r="H47" s="718"/>
      <c r="I47" s="718"/>
      <c r="J47" s="718"/>
      <c r="K47" s="718"/>
    </row>
    <row r="48" spans="1:12" s="52" customFormat="1" ht="12" customHeight="1" thickBot="1" x14ac:dyDescent="0.25">
      <c r="A48" s="196" t="s">
        <v>336</v>
      </c>
      <c r="B48" s="179" t="s">
        <v>194</v>
      </c>
      <c r="C48" s="169">
        <v>1000000</v>
      </c>
      <c r="D48" s="295">
        <v>6095702</v>
      </c>
      <c r="E48" s="105">
        <v>6095702</v>
      </c>
      <c r="H48" s="718"/>
      <c r="I48" s="718"/>
      <c r="J48" s="718"/>
      <c r="K48" s="718"/>
      <c r="L48" s="713"/>
    </row>
    <row r="49" spans="1:12" s="52" customFormat="1" ht="12" customHeight="1" thickBot="1" x14ac:dyDescent="0.25">
      <c r="A49" s="25" t="s">
        <v>11</v>
      </c>
      <c r="B49" s="19" t="s">
        <v>195</v>
      </c>
      <c r="C49" s="164">
        <f>SUM(C50:C54)</f>
        <v>0</v>
      </c>
      <c r="D49" s="250">
        <f>SUM(D50:D54)</f>
        <v>0</v>
      </c>
      <c r="E49" s="100">
        <f>SUM(E50:E54)</f>
        <v>0</v>
      </c>
      <c r="H49" s="718"/>
      <c r="I49" s="718"/>
      <c r="J49" s="718"/>
      <c r="K49" s="718"/>
    </row>
    <row r="50" spans="1:12" s="52" customFormat="1" ht="12" customHeight="1" x14ac:dyDescent="0.2">
      <c r="A50" s="194" t="s">
        <v>60</v>
      </c>
      <c r="B50" s="177" t="s">
        <v>199</v>
      </c>
      <c r="C50" s="217"/>
      <c r="D50" s="296"/>
      <c r="E50" s="106"/>
      <c r="H50" s="718"/>
      <c r="I50" s="718"/>
      <c r="J50" s="718"/>
      <c r="K50" s="718"/>
    </row>
    <row r="51" spans="1:12" s="52" customFormat="1" ht="12" customHeight="1" x14ac:dyDescent="0.2">
      <c r="A51" s="195" t="s">
        <v>61</v>
      </c>
      <c r="B51" s="178" t="s">
        <v>200</v>
      </c>
      <c r="C51" s="168"/>
      <c r="D51" s="294"/>
      <c r="E51" s="104"/>
      <c r="H51" s="718"/>
      <c r="I51" s="718"/>
      <c r="J51" s="718"/>
      <c r="K51" s="718"/>
      <c r="L51" s="713"/>
    </row>
    <row r="52" spans="1:12" s="52" customFormat="1" ht="12" customHeight="1" x14ac:dyDescent="0.2">
      <c r="A52" s="195" t="s">
        <v>196</v>
      </c>
      <c r="B52" s="178" t="s">
        <v>201</v>
      </c>
      <c r="C52" s="168"/>
      <c r="D52" s="294"/>
      <c r="E52" s="104"/>
      <c r="H52" s="718"/>
      <c r="I52" s="718"/>
      <c r="J52" s="718"/>
      <c r="K52" s="718"/>
    </row>
    <row r="53" spans="1:12" s="52" customFormat="1" ht="12" customHeight="1" x14ac:dyDescent="0.2">
      <c r="A53" s="195" t="s">
        <v>197</v>
      </c>
      <c r="B53" s="178" t="s">
        <v>202</v>
      </c>
      <c r="C53" s="168"/>
      <c r="D53" s="294"/>
      <c r="E53" s="104"/>
      <c r="H53" s="718"/>
      <c r="I53" s="718"/>
      <c r="J53" s="718"/>
      <c r="K53" s="718"/>
    </row>
    <row r="54" spans="1:12" s="52" customFormat="1" ht="12" customHeight="1" thickBot="1" x14ac:dyDescent="0.25">
      <c r="A54" s="196" t="s">
        <v>198</v>
      </c>
      <c r="B54" s="179" t="s">
        <v>203</v>
      </c>
      <c r="C54" s="169"/>
      <c r="D54" s="295"/>
      <c r="E54" s="105"/>
      <c r="H54" s="718"/>
      <c r="I54" s="718"/>
      <c r="J54" s="718"/>
      <c r="K54" s="718"/>
    </row>
    <row r="55" spans="1:12" s="52" customFormat="1" ht="12" customHeight="1" thickBot="1" x14ac:dyDescent="0.25">
      <c r="A55" s="25" t="s">
        <v>119</v>
      </c>
      <c r="B55" s="19" t="s">
        <v>204</v>
      </c>
      <c r="C55" s="164">
        <f>SUM(C56:C58)</f>
        <v>0</v>
      </c>
      <c r="D55" s="250">
        <f>SUM(D56:D58)</f>
        <v>0</v>
      </c>
      <c r="E55" s="100">
        <f>SUM(E56:E58)</f>
        <v>0</v>
      </c>
      <c r="H55" s="718"/>
      <c r="I55" s="718"/>
      <c r="J55" s="718"/>
      <c r="K55" s="718"/>
    </row>
    <row r="56" spans="1:12" s="52" customFormat="1" ht="12" customHeight="1" x14ac:dyDescent="0.2">
      <c r="A56" s="194" t="s">
        <v>62</v>
      </c>
      <c r="B56" s="177" t="s">
        <v>205</v>
      </c>
      <c r="C56" s="166"/>
      <c r="D56" s="251"/>
      <c r="E56" s="102"/>
      <c r="H56" s="718"/>
      <c r="I56" s="718"/>
      <c r="J56" s="718"/>
      <c r="K56" s="718"/>
    </row>
    <row r="57" spans="1:12" s="52" customFormat="1" ht="12" customHeight="1" x14ac:dyDescent="0.2">
      <c r="A57" s="195" t="s">
        <v>63</v>
      </c>
      <c r="B57" s="178" t="s">
        <v>330</v>
      </c>
      <c r="C57" s="165"/>
      <c r="D57" s="252"/>
      <c r="E57" s="101"/>
      <c r="H57" s="718"/>
      <c r="I57" s="718"/>
      <c r="J57" s="718"/>
      <c r="K57" s="718"/>
    </row>
    <row r="58" spans="1:12" s="52" customFormat="1" ht="12" customHeight="1" x14ac:dyDescent="0.2">
      <c r="A58" s="195" t="s">
        <v>208</v>
      </c>
      <c r="B58" s="178" t="s">
        <v>206</v>
      </c>
      <c r="C58" s="165"/>
      <c r="D58" s="252"/>
      <c r="E58" s="101"/>
      <c r="H58" s="718"/>
      <c r="I58" s="718"/>
      <c r="J58" s="718"/>
      <c r="K58" s="718"/>
    </row>
    <row r="59" spans="1:12" s="52" customFormat="1" ht="12" customHeight="1" thickBot="1" x14ac:dyDescent="0.25">
      <c r="A59" s="196" t="s">
        <v>209</v>
      </c>
      <c r="B59" s="179" t="s">
        <v>207</v>
      </c>
      <c r="C59" s="167"/>
      <c r="D59" s="253"/>
      <c r="E59" s="103"/>
      <c r="H59" s="718"/>
      <c r="I59" s="718"/>
      <c r="J59" s="718"/>
      <c r="K59" s="718"/>
    </row>
    <row r="60" spans="1:12" s="52" customFormat="1" ht="12" customHeight="1" thickBot="1" x14ac:dyDescent="0.25">
      <c r="A60" s="25" t="s">
        <v>13</v>
      </c>
      <c r="B60" s="107" t="s">
        <v>210</v>
      </c>
      <c r="C60" s="164">
        <f>SUM(C61:C63)</f>
        <v>0</v>
      </c>
      <c r="D60" s="250">
        <f>SUM(D61:D63)</f>
        <v>0</v>
      </c>
      <c r="E60" s="100">
        <f>SUM(E61:E63)</f>
        <v>0</v>
      </c>
      <c r="H60" s="718"/>
      <c r="I60" s="718"/>
      <c r="J60" s="718"/>
      <c r="K60" s="718"/>
    </row>
    <row r="61" spans="1:12" s="52" customFormat="1" ht="12" customHeight="1" x14ac:dyDescent="0.2">
      <c r="A61" s="194" t="s">
        <v>120</v>
      </c>
      <c r="B61" s="177" t="s">
        <v>212</v>
      </c>
      <c r="C61" s="168"/>
      <c r="D61" s="294"/>
      <c r="E61" s="104"/>
      <c r="H61" s="718"/>
      <c r="I61" s="718"/>
      <c r="J61" s="718"/>
      <c r="K61" s="718"/>
    </row>
    <row r="62" spans="1:12" s="52" customFormat="1" ht="12" customHeight="1" x14ac:dyDescent="0.2">
      <c r="A62" s="195" t="s">
        <v>121</v>
      </c>
      <c r="B62" s="178" t="s">
        <v>331</v>
      </c>
      <c r="C62" s="168"/>
      <c r="D62" s="294"/>
      <c r="E62" s="104"/>
      <c r="H62" s="718"/>
      <c r="I62" s="718"/>
      <c r="J62" s="718"/>
      <c r="K62" s="718"/>
    </row>
    <row r="63" spans="1:12" s="52" customFormat="1" ht="12" customHeight="1" x14ac:dyDescent="0.2">
      <c r="A63" s="195" t="s">
        <v>144</v>
      </c>
      <c r="B63" s="178" t="s">
        <v>213</v>
      </c>
      <c r="C63" s="168"/>
      <c r="D63" s="294"/>
      <c r="E63" s="104"/>
      <c r="H63" s="718"/>
      <c r="I63" s="718"/>
      <c r="J63" s="718"/>
      <c r="K63" s="718"/>
      <c r="L63" s="713"/>
    </row>
    <row r="64" spans="1:12" s="52" customFormat="1" ht="12" customHeight="1" thickBot="1" x14ac:dyDescent="0.25">
      <c r="A64" s="196" t="s">
        <v>211</v>
      </c>
      <c r="B64" s="179" t="s">
        <v>214</v>
      </c>
      <c r="C64" s="168"/>
      <c r="D64" s="294"/>
      <c r="E64" s="104"/>
      <c r="H64" s="718"/>
      <c r="I64" s="718"/>
      <c r="J64" s="718"/>
      <c r="K64" s="718"/>
    </row>
    <row r="65" spans="1:12" s="52" customFormat="1" ht="12" customHeight="1" thickBot="1" x14ac:dyDescent="0.25">
      <c r="A65" s="25" t="s">
        <v>14</v>
      </c>
      <c r="B65" s="19" t="s">
        <v>215</v>
      </c>
      <c r="C65" s="170">
        <f>+C8+C15+C22+C29+C37+C49+C55+C60</f>
        <v>432115208</v>
      </c>
      <c r="D65" s="254">
        <f>+D8+D15+D22+D29+D37+D49+D55+D60</f>
        <v>403996554</v>
      </c>
      <c r="E65" s="206">
        <f>+E8+E15+E22+E29+E37+E49+E55+E60</f>
        <v>402658290</v>
      </c>
      <c r="H65" s="718"/>
      <c r="I65" s="718"/>
      <c r="J65" s="718"/>
      <c r="K65" s="718"/>
    </row>
    <row r="66" spans="1:12" s="52" customFormat="1" ht="12" customHeight="1" thickBot="1" x14ac:dyDescent="0.2">
      <c r="A66" s="197" t="s">
        <v>300</v>
      </c>
      <c r="B66" s="107" t="s">
        <v>217</v>
      </c>
      <c r="C66" s="164">
        <f>SUM(C67:C69)</f>
        <v>0</v>
      </c>
      <c r="D66" s="250">
        <f>SUM(D67:D69)</f>
        <v>0</v>
      </c>
      <c r="E66" s="100">
        <f>SUM(E67:E69)</f>
        <v>0</v>
      </c>
      <c r="H66" s="718"/>
      <c r="I66" s="718"/>
      <c r="J66" s="718"/>
      <c r="K66" s="718"/>
    </row>
    <row r="67" spans="1:12" s="52" customFormat="1" ht="12" customHeight="1" x14ac:dyDescent="0.2">
      <c r="A67" s="194" t="s">
        <v>245</v>
      </c>
      <c r="B67" s="177" t="s">
        <v>218</v>
      </c>
      <c r="C67" s="168"/>
      <c r="D67" s="294"/>
      <c r="E67" s="104"/>
      <c r="H67" s="718"/>
      <c r="I67" s="718"/>
      <c r="J67" s="718"/>
      <c r="K67" s="718"/>
    </row>
    <row r="68" spans="1:12" s="52" customFormat="1" ht="12" customHeight="1" x14ac:dyDescent="0.2">
      <c r="A68" s="195" t="s">
        <v>254</v>
      </c>
      <c r="B68" s="178" t="s">
        <v>219</v>
      </c>
      <c r="C68" s="168"/>
      <c r="D68" s="294"/>
      <c r="E68" s="104"/>
      <c r="H68" s="718"/>
      <c r="I68" s="718"/>
      <c r="J68" s="718"/>
      <c r="K68" s="718"/>
    </row>
    <row r="69" spans="1:12" s="52" customFormat="1" ht="12" customHeight="1" thickBot="1" x14ac:dyDescent="0.25">
      <c r="A69" s="204" t="s">
        <v>255</v>
      </c>
      <c r="B69" s="362" t="s">
        <v>220</v>
      </c>
      <c r="C69" s="363"/>
      <c r="D69" s="297"/>
      <c r="E69" s="364"/>
      <c r="H69" s="718"/>
      <c r="I69" s="718"/>
      <c r="J69" s="718"/>
      <c r="K69" s="718"/>
    </row>
    <row r="70" spans="1:12" s="52" customFormat="1" ht="12" customHeight="1" thickBot="1" x14ac:dyDescent="0.2">
      <c r="A70" s="197" t="s">
        <v>221</v>
      </c>
      <c r="B70" s="107" t="s">
        <v>222</v>
      </c>
      <c r="C70" s="164">
        <f>SUM(C71:C74)</f>
        <v>0</v>
      </c>
      <c r="D70" s="164">
        <f>SUM(D71:D74)</f>
        <v>0</v>
      </c>
      <c r="E70" s="100">
        <f>SUM(E71:E74)</f>
        <v>0</v>
      </c>
      <c r="H70" s="718"/>
      <c r="I70" s="718"/>
      <c r="J70" s="718"/>
      <c r="K70" s="718"/>
    </row>
    <row r="71" spans="1:12" s="52" customFormat="1" ht="12" customHeight="1" x14ac:dyDescent="0.2">
      <c r="A71" s="194" t="s">
        <v>99</v>
      </c>
      <c r="B71" s="347" t="s">
        <v>223</v>
      </c>
      <c r="C71" s="168"/>
      <c r="D71" s="168"/>
      <c r="E71" s="104"/>
      <c r="H71" s="718"/>
      <c r="I71" s="718"/>
      <c r="J71" s="718"/>
      <c r="K71" s="718"/>
    </row>
    <row r="72" spans="1:12" s="52" customFormat="1" ht="12" customHeight="1" x14ac:dyDescent="0.2">
      <c r="A72" s="195" t="s">
        <v>100</v>
      </c>
      <c r="B72" s="347" t="s">
        <v>454</v>
      </c>
      <c r="C72" s="168"/>
      <c r="D72" s="168"/>
      <c r="E72" s="104"/>
      <c r="H72" s="718"/>
      <c r="I72" s="718"/>
      <c r="J72" s="718"/>
      <c r="K72" s="718"/>
    </row>
    <row r="73" spans="1:12" s="52" customFormat="1" ht="12" customHeight="1" x14ac:dyDescent="0.2">
      <c r="A73" s="195" t="s">
        <v>246</v>
      </c>
      <c r="B73" s="347" t="s">
        <v>224</v>
      </c>
      <c r="C73" s="168"/>
      <c r="D73" s="168"/>
      <c r="E73" s="104"/>
      <c r="H73" s="718"/>
      <c r="I73" s="718"/>
      <c r="J73" s="718"/>
      <c r="K73" s="718"/>
    </row>
    <row r="74" spans="1:12" s="52" customFormat="1" ht="12" customHeight="1" thickBot="1" x14ac:dyDescent="0.25">
      <c r="A74" s="196" t="s">
        <v>247</v>
      </c>
      <c r="B74" s="348" t="s">
        <v>455</v>
      </c>
      <c r="C74" s="168"/>
      <c r="D74" s="168"/>
      <c r="E74" s="104"/>
      <c r="H74" s="718"/>
      <c r="I74" s="718"/>
      <c r="J74" s="718"/>
      <c r="K74" s="718"/>
    </row>
    <row r="75" spans="1:12" s="52" customFormat="1" ht="12" customHeight="1" thickBot="1" x14ac:dyDescent="0.2">
      <c r="A75" s="197" t="s">
        <v>225</v>
      </c>
      <c r="B75" s="107" t="s">
        <v>226</v>
      </c>
      <c r="C75" s="164">
        <f>SUM(C76:C77)</f>
        <v>0</v>
      </c>
      <c r="D75" s="164">
        <f>SUM(D76:D77)</f>
        <v>0</v>
      </c>
      <c r="E75" s="100">
        <f>SUM(E76:E77)</f>
        <v>0</v>
      </c>
      <c r="H75" s="718"/>
      <c r="I75" s="718"/>
      <c r="J75" s="718"/>
      <c r="K75" s="718"/>
    </row>
    <row r="76" spans="1:12" s="52" customFormat="1" ht="12" customHeight="1" x14ac:dyDescent="0.2">
      <c r="A76" s="194" t="s">
        <v>248</v>
      </c>
      <c r="B76" s="177" t="s">
        <v>227</v>
      </c>
      <c r="C76" s="168"/>
      <c r="D76" s="168"/>
      <c r="E76" s="104"/>
      <c r="H76" s="718"/>
      <c r="I76" s="718"/>
      <c r="J76" s="718"/>
      <c r="K76" s="718"/>
    </row>
    <row r="77" spans="1:12" s="52" customFormat="1" ht="12" customHeight="1" thickBot="1" x14ac:dyDescent="0.25">
      <c r="A77" s="196" t="s">
        <v>249</v>
      </c>
      <c r="B77" s="179" t="s">
        <v>228</v>
      </c>
      <c r="C77" s="168"/>
      <c r="D77" s="168"/>
      <c r="E77" s="104"/>
      <c r="H77" s="718"/>
      <c r="I77" s="718"/>
      <c r="J77" s="718"/>
      <c r="K77" s="718"/>
    </row>
    <row r="78" spans="1:12" s="51" customFormat="1" ht="12" customHeight="1" thickBot="1" x14ac:dyDescent="0.2">
      <c r="A78" s="197" t="s">
        <v>229</v>
      </c>
      <c r="B78" s="107" t="s">
        <v>230</v>
      </c>
      <c r="C78" s="164">
        <f>SUM(C79:C81)</f>
        <v>0</v>
      </c>
      <c r="D78" s="164">
        <f>SUM(D79:D81)</f>
        <v>20360517</v>
      </c>
      <c r="E78" s="100">
        <f>SUM(E79:E81)</f>
        <v>20360517</v>
      </c>
      <c r="H78" s="718"/>
      <c r="I78" s="718"/>
      <c r="J78" s="718"/>
      <c r="K78" s="718"/>
    </row>
    <row r="79" spans="1:12" s="52" customFormat="1" ht="12" customHeight="1" x14ac:dyDescent="0.2">
      <c r="A79" s="194" t="s">
        <v>250</v>
      </c>
      <c r="B79" s="177" t="s">
        <v>231</v>
      </c>
      <c r="C79" s="168"/>
      <c r="D79" s="168">
        <v>20360517</v>
      </c>
      <c r="E79" s="104">
        <v>20360517</v>
      </c>
      <c r="H79" s="718"/>
      <c r="I79" s="718"/>
      <c r="J79" s="718"/>
      <c r="K79" s="718"/>
      <c r="L79" s="713"/>
    </row>
    <row r="80" spans="1:12" s="52" customFormat="1" ht="12" customHeight="1" x14ac:dyDescent="0.2">
      <c r="A80" s="195" t="s">
        <v>251</v>
      </c>
      <c r="B80" s="178" t="s">
        <v>232</v>
      </c>
      <c r="C80" s="168"/>
      <c r="D80" s="168"/>
      <c r="E80" s="104"/>
      <c r="H80" s="718"/>
      <c r="I80" s="718"/>
      <c r="J80" s="718"/>
      <c r="K80" s="718"/>
    </row>
    <row r="81" spans="1:12" s="52" customFormat="1" ht="12" customHeight="1" thickBot="1" x14ac:dyDescent="0.25">
      <c r="A81" s="196" t="s">
        <v>252</v>
      </c>
      <c r="B81" s="179" t="s">
        <v>456</v>
      </c>
      <c r="C81" s="168"/>
      <c r="D81" s="168"/>
      <c r="E81" s="104"/>
      <c r="H81" s="718"/>
      <c r="I81" s="718"/>
      <c r="J81" s="718"/>
      <c r="K81" s="718"/>
    </row>
    <row r="82" spans="1:12" s="52" customFormat="1" ht="12" customHeight="1" thickBot="1" x14ac:dyDescent="0.2">
      <c r="A82" s="197" t="s">
        <v>233</v>
      </c>
      <c r="B82" s="107" t="s">
        <v>253</v>
      </c>
      <c r="C82" s="164">
        <f>SUM(C83:C86)</f>
        <v>0</v>
      </c>
      <c r="D82" s="164">
        <f>SUM(D83:D86)</f>
        <v>0</v>
      </c>
      <c r="E82" s="100">
        <f>SUM(E83:E86)</f>
        <v>0</v>
      </c>
      <c r="H82" s="718"/>
      <c r="I82" s="718"/>
      <c r="J82" s="718"/>
      <c r="K82" s="718"/>
    </row>
    <row r="83" spans="1:12" s="52" customFormat="1" ht="12" customHeight="1" x14ac:dyDescent="0.2">
      <c r="A83" s="198" t="s">
        <v>234</v>
      </c>
      <c r="B83" s="177" t="s">
        <v>235</v>
      </c>
      <c r="C83" s="168"/>
      <c r="D83" s="168"/>
      <c r="E83" s="104"/>
      <c r="H83" s="718"/>
      <c r="I83" s="718"/>
      <c r="J83" s="718"/>
      <c r="K83" s="718"/>
    </row>
    <row r="84" spans="1:12" s="52" customFormat="1" ht="12" customHeight="1" x14ac:dyDescent="0.2">
      <c r="A84" s="199" t="s">
        <v>236</v>
      </c>
      <c r="B84" s="178" t="s">
        <v>237</v>
      </c>
      <c r="C84" s="168"/>
      <c r="D84" s="168"/>
      <c r="E84" s="104"/>
      <c r="H84" s="718"/>
      <c r="I84" s="718"/>
      <c r="J84" s="718"/>
      <c r="K84" s="718"/>
    </row>
    <row r="85" spans="1:12" s="52" customFormat="1" ht="12" customHeight="1" x14ac:dyDescent="0.2">
      <c r="A85" s="199" t="s">
        <v>238</v>
      </c>
      <c r="B85" s="178" t="s">
        <v>239</v>
      </c>
      <c r="C85" s="168"/>
      <c r="D85" s="168"/>
      <c r="E85" s="104"/>
      <c r="H85" s="718"/>
      <c r="I85" s="718"/>
      <c r="J85" s="718"/>
      <c r="K85" s="718"/>
    </row>
    <row r="86" spans="1:12" s="51" customFormat="1" ht="12" customHeight="1" thickBot="1" x14ac:dyDescent="0.25">
      <c r="A86" s="200" t="s">
        <v>240</v>
      </c>
      <c r="B86" s="179" t="s">
        <v>241</v>
      </c>
      <c r="C86" s="168"/>
      <c r="D86" s="168"/>
      <c r="E86" s="104"/>
      <c r="H86" s="718"/>
      <c r="I86" s="718"/>
      <c r="J86" s="718"/>
      <c r="K86" s="718"/>
    </row>
    <row r="87" spans="1:12" s="51" customFormat="1" ht="12" customHeight="1" thickBot="1" x14ac:dyDescent="0.2">
      <c r="A87" s="197" t="s">
        <v>242</v>
      </c>
      <c r="B87" s="107" t="s">
        <v>376</v>
      </c>
      <c r="C87" s="220"/>
      <c r="D87" s="220"/>
      <c r="E87" s="221"/>
      <c r="H87" s="718"/>
      <c r="I87" s="718"/>
      <c r="J87" s="718"/>
      <c r="K87" s="718"/>
    </row>
    <row r="88" spans="1:12" s="51" customFormat="1" ht="12" customHeight="1" thickBot="1" x14ac:dyDescent="0.2">
      <c r="A88" s="197" t="s">
        <v>394</v>
      </c>
      <c r="B88" s="107" t="s">
        <v>243</v>
      </c>
      <c r="C88" s="220"/>
      <c r="D88" s="220"/>
      <c r="E88" s="221"/>
      <c r="H88" s="718"/>
      <c r="I88" s="718"/>
      <c r="J88" s="718"/>
      <c r="K88" s="718"/>
    </row>
    <row r="89" spans="1:12" s="51" customFormat="1" ht="12" customHeight="1" thickBot="1" x14ac:dyDescent="0.2">
      <c r="A89" s="197" t="s">
        <v>395</v>
      </c>
      <c r="B89" s="184" t="s">
        <v>379</v>
      </c>
      <c r="C89" s="170">
        <f>+C66+C70+C75+C78+C82+C88+C87</f>
        <v>0</v>
      </c>
      <c r="D89" s="170">
        <f>+D66+D70+D75+D78+D82+D88+D87</f>
        <v>20360517</v>
      </c>
      <c r="E89" s="206">
        <f>+E66+E70+E75+E78+E82+E88+E87</f>
        <v>20360517</v>
      </c>
      <c r="H89" s="718"/>
      <c r="I89" s="718"/>
      <c r="J89" s="718"/>
      <c r="K89" s="718"/>
    </row>
    <row r="90" spans="1:12" s="51" customFormat="1" ht="12" customHeight="1" thickBot="1" x14ac:dyDescent="0.2">
      <c r="A90" s="201" t="s">
        <v>396</v>
      </c>
      <c r="B90" s="185" t="s">
        <v>397</v>
      </c>
      <c r="C90" s="170">
        <f>+C65+C89</f>
        <v>432115208</v>
      </c>
      <c r="D90" s="170">
        <f>+D65+D89</f>
        <v>424357071</v>
      </c>
      <c r="E90" s="206">
        <f>+E65+E89</f>
        <v>423018807</v>
      </c>
      <c r="H90" s="718"/>
      <c r="I90" s="718"/>
      <c r="J90" s="718"/>
      <c r="K90" s="718"/>
      <c r="L90" s="712"/>
    </row>
    <row r="91" spans="1:12" s="52" customFormat="1" ht="15.2" customHeight="1" thickBot="1" x14ac:dyDescent="0.25">
      <c r="A91" s="84"/>
      <c r="B91" s="85"/>
      <c r="C91" s="146"/>
      <c r="H91" s="718"/>
      <c r="I91" s="718"/>
      <c r="J91" s="718"/>
      <c r="K91" s="718"/>
    </row>
    <row r="92" spans="1:12" s="45" customFormat="1" ht="16.5" customHeight="1" thickBot="1" x14ac:dyDescent="0.25">
      <c r="A92" s="851" t="s">
        <v>41</v>
      </c>
      <c r="B92" s="852"/>
      <c r="C92" s="852"/>
      <c r="D92" s="852"/>
      <c r="E92" s="853"/>
      <c r="H92" s="717"/>
      <c r="I92" s="717"/>
      <c r="J92" s="717"/>
      <c r="K92" s="718"/>
    </row>
    <row r="93" spans="1:12" s="53" customFormat="1" ht="12" customHeight="1" thickBot="1" x14ac:dyDescent="0.25">
      <c r="A93" s="171" t="s">
        <v>6</v>
      </c>
      <c r="B93" s="24" t="s">
        <v>401</v>
      </c>
      <c r="C93" s="163">
        <f>+C94+C95+C96+C97+C98+C111</f>
        <v>231466873</v>
      </c>
      <c r="D93" s="163">
        <f>+D94+D95+D96+D97+D98+D111</f>
        <v>218873219</v>
      </c>
      <c r="E93" s="233">
        <f>+E94+E95+E96+E97+E98+E111</f>
        <v>218873219</v>
      </c>
      <c r="H93" s="719"/>
      <c r="I93" s="719"/>
      <c r="J93" s="719"/>
      <c r="K93" s="718"/>
    </row>
    <row r="94" spans="1:12" ht="12" customHeight="1" x14ac:dyDescent="0.2">
      <c r="A94" s="202" t="s">
        <v>64</v>
      </c>
      <c r="B94" s="8" t="s">
        <v>35</v>
      </c>
      <c r="C94" s="240">
        <v>49974663</v>
      </c>
      <c r="D94" s="240">
        <v>49974663</v>
      </c>
      <c r="E94" s="234">
        <v>49974663</v>
      </c>
      <c r="K94" s="718"/>
    </row>
    <row r="95" spans="1:12" ht="12" customHeight="1" x14ac:dyDescent="0.2">
      <c r="A95" s="195" t="s">
        <v>65</v>
      </c>
      <c r="B95" s="6" t="s">
        <v>122</v>
      </c>
      <c r="C95" s="165">
        <v>7880449</v>
      </c>
      <c r="D95" s="165">
        <v>7880449</v>
      </c>
      <c r="E95" s="101">
        <v>7880449</v>
      </c>
      <c r="K95" s="718"/>
    </row>
    <row r="96" spans="1:12" ht="12" customHeight="1" x14ac:dyDescent="0.2">
      <c r="A96" s="195" t="s">
        <v>66</v>
      </c>
      <c r="B96" s="6" t="s">
        <v>91</v>
      </c>
      <c r="C96" s="167">
        <v>62733000</v>
      </c>
      <c r="D96" s="165">
        <v>62733000</v>
      </c>
      <c r="E96" s="103">
        <v>62733000</v>
      </c>
      <c r="K96" s="718"/>
    </row>
    <row r="97" spans="1:11" ht="12" customHeight="1" x14ac:dyDescent="0.2">
      <c r="A97" s="195" t="s">
        <v>67</v>
      </c>
      <c r="B97" s="9" t="s">
        <v>123</v>
      </c>
      <c r="C97" s="167">
        <v>4600000</v>
      </c>
      <c r="D97" s="253">
        <v>3433204</v>
      </c>
      <c r="E97" s="103">
        <v>3433204</v>
      </c>
      <c r="K97" s="718"/>
    </row>
    <row r="98" spans="1:11" ht="12" customHeight="1" x14ac:dyDescent="0.2">
      <c r="A98" s="195" t="s">
        <v>76</v>
      </c>
      <c r="B98" s="17" t="s">
        <v>124</v>
      </c>
      <c r="C98" s="167">
        <v>106278761</v>
      </c>
      <c r="D98" s="253">
        <v>94851903</v>
      </c>
      <c r="E98" s="103">
        <v>94851903</v>
      </c>
      <c r="K98" s="718"/>
    </row>
    <row r="99" spans="1:11" ht="12" customHeight="1" x14ac:dyDescent="0.2">
      <c r="A99" s="195" t="s">
        <v>68</v>
      </c>
      <c r="B99" s="6" t="s">
        <v>398</v>
      </c>
      <c r="C99" s="167"/>
      <c r="D99" s="253">
        <v>1043268</v>
      </c>
      <c r="E99" s="103">
        <v>1043268</v>
      </c>
      <c r="K99" s="718"/>
    </row>
    <row r="100" spans="1:11" ht="12" customHeight="1" x14ac:dyDescent="0.2">
      <c r="A100" s="195" t="s">
        <v>69</v>
      </c>
      <c r="B100" s="63" t="s">
        <v>342</v>
      </c>
      <c r="C100" s="167"/>
      <c r="D100" s="253"/>
      <c r="E100" s="103"/>
      <c r="K100" s="718"/>
    </row>
    <row r="101" spans="1:11" ht="12" customHeight="1" x14ac:dyDescent="0.2">
      <c r="A101" s="195" t="s">
        <v>77</v>
      </c>
      <c r="B101" s="63" t="s">
        <v>341</v>
      </c>
      <c r="C101" s="167"/>
      <c r="D101" s="253">
        <v>1180753</v>
      </c>
      <c r="E101" s="103">
        <v>1180753</v>
      </c>
      <c r="K101" s="718"/>
    </row>
    <row r="102" spans="1:11" ht="12" customHeight="1" x14ac:dyDescent="0.2">
      <c r="A102" s="195" t="s">
        <v>78</v>
      </c>
      <c r="B102" s="63" t="s">
        <v>259</v>
      </c>
      <c r="C102" s="167"/>
      <c r="D102" s="253"/>
      <c r="E102" s="103"/>
      <c r="K102" s="718"/>
    </row>
    <row r="103" spans="1:11" ht="12" customHeight="1" x14ac:dyDescent="0.2">
      <c r="A103" s="195" t="s">
        <v>79</v>
      </c>
      <c r="B103" s="64" t="s">
        <v>260</v>
      </c>
      <c r="C103" s="167"/>
      <c r="D103" s="253"/>
      <c r="E103" s="103"/>
      <c r="K103" s="718"/>
    </row>
    <row r="104" spans="1:11" ht="12" customHeight="1" x14ac:dyDescent="0.2">
      <c r="A104" s="195" t="s">
        <v>80</v>
      </c>
      <c r="B104" s="64" t="s">
        <v>261</v>
      </c>
      <c r="C104" s="167"/>
      <c r="D104" s="253"/>
      <c r="E104" s="103"/>
      <c r="K104" s="718"/>
    </row>
    <row r="105" spans="1:11" ht="12" customHeight="1" x14ac:dyDescent="0.2">
      <c r="A105" s="195" t="s">
        <v>82</v>
      </c>
      <c r="B105" s="63" t="s">
        <v>262</v>
      </c>
      <c r="C105" s="167">
        <v>106278761</v>
      </c>
      <c r="D105" s="253">
        <v>92627882</v>
      </c>
      <c r="E105" s="103">
        <v>92627882</v>
      </c>
      <c r="K105" s="718"/>
    </row>
    <row r="106" spans="1:11" ht="12" customHeight="1" x14ac:dyDescent="0.2">
      <c r="A106" s="195" t="s">
        <v>125</v>
      </c>
      <c r="B106" s="63" t="s">
        <v>263</v>
      </c>
      <c r="C106" s="167"/>
      <c r="D106" s="253"/>
      <c r="E106" s="103"/>
      <c r="K106" s="718"/>
    </row>
    <row r="107" spans="1:11" ht="12" customHeight="1" x14ac:dyDescent="0.2">
      <c r="A107" s="195" t="s">
        <v>257</v>
      </c>
      <c r="B107" s="64" t="s">
        <v>264</v>
      </c>
      <c r="C107" s="165"/>
      <c r="D107" s="253"/>
      <c r="E107" s="103"/>
      <c r="K107" s="718"/>
    </row>
    <row r="108" spans="1:11" ht="12" customHeight="1" x14ac:dyDescent="0.2">
      <c r="A108" s="203" t="s">
        <v>258</v>
      </c>
      <c r="B108" s="65" t="s">
        <v>265</v>
      </c>
      <c r="C108" s="167"/>
      <c r="D108" s="253"/>
      <c r="E108" s="103"/>
      <c r="K108" s="718"/>
    </row>
    <row r="109" spans="1:11" ht="12" customHeight="1" x14ac:dyDescent="0.2">
      <c r="A109" s="195" t="s">
        <v>339</v>
      </c>
      <c r="B109" s="65" t="s">
        <v>266</v>
      </c>
      <c r="C109" s="167"/>
      <c r="D109" s="253"/>
      <c r="E109" s="103"/>
      <c r="K109" s="718"/>
    </row>
    <row r="110" spans="1:11" ht="12" customHeight="1" x14ac:dyDescent="0.2">
      <c r="A110" s="195" t="s">
        <v>340</v>
      </c>
      <c r="B110" s="64" t="s">
        <v>267</v>
      </c>
      <c r="C110" s="165"/>
      <c r="D110" s="252"/>
      <c r="E110" s="101"/>
      <c r="K110" s="718"/>
    </row>
    <row r="111" spans="1:11" ht="12" customHeight="1" x14ac:dyDescent="0.2">
      <c r="A111" s="195" t="s">
        <v>344</v>
      </c>
      <c r="B111" s="9" t="s">
        <v>36</v>
      </c>
      <c r="C111" s="165"/>
      <c r="D111" s="252"/>
      <c r="E111" s="101"/>
      <c r="K111" s="718"/>
    </row>
    <row r="112" spans="1:11" ht="12" customHeight="1" x14ac:dyDescent="0.2">
      <c r="A112" s="196" t="s">
        <v>345</v>
      </c>
      <c r="B112" s="6" t="s">
        <v>399</v>
      </c>
      <c r="C112" s="167"/>
      <c r="D112" s="253"/>
      <c r="E112" s="103"/>
      <c r="K112" s="718"/>
    </row>
    <row r="113" spans="1:11" ht="12" customHeight="1" thickBot="1" x14ac:dyDescent="0.25">
      <c r="A113" s="204" t="s">
        <v>346</v>
      </c>
      <c r="B113" s="66" t="s">
        <v>400</v>
      </c>
      <c r="C113" s="241"/>
      <c r="D113" s="300"/>
      <c r="E113" s="235"/>
      <c r="K113" s="718"/>
    </row>
    <row r="114" spans="1:11" ht="12" customHeight="1" thickBot="1" x14ac:dyDescent="0.25">
      <c r="A114" s="25" t="s">
        <v>7</v>
      </c>
      <c r="B114" s="23" t="s">
        <v>268</v>
      </c>
      <c r="C114" s="164">
        <f>+C115+C117+C119</f>
        <v>0</v>
      </c>
      <c r="D114" s="250">
        <f>+D115+D117+D119</f>
        <v>0</v>
      </c>
      <c r="E114" s="100">
        <f>+E115+E117+E119</f>
        <v>0</v>
      </c>
      <c r="K114" s="718"/>
    </row>
    <row r="115" spans="1:11" ht="12" customHeight="1" x14ac:dyDescent="0.2">
      <c r="A115" s="194" t="s">
        <v>70</v>
      </c>
      <c r="B115" s="6" t="s">
        <v>143</v>
      </c>
      <c r="C115" s="166"/>
      <c r="D115" s="251"/>
      <c r="E115" s="102"/>
      <c r="K115" s="718"/>
    </row>
    <row r="116" spans="1:11" ht="12" customHeight="1" x14ac:dyDescent="0.2">
      <c r="A116" s="194" t="s">
        <v>71</v>
      </c>
      <c r="B116" s="10" t="s">
        <v>272</v>
      </c>
      <c r="C116" s="166"/>
      <c r="D116" s="251"/>
      <c r="E116" s="102"/>
      <c r="K116" s="718"/>
    </row>
    <row r="117" spans="1:11" ht="12" customHeight="1" x14ac:dyDescent="0.2">
      <c r="A117" s="194" t="s">
        <v>72</v>
      </c>
      <c r="B117" s="10" t="s">
        <v>126</v>
      </c>
      <c r="C117" s="165"/>
      <c r="D117" s="252"/>
      <c r="E117" s="101"/>
      <c r="K117" s="718"/>
    </row>
    <row r="118" spans="1:11" ht="12" customHeight="1" x14ac:dyDescent="0.2">
      <c r="A118" s="194" t="s">
        <v>73</v>
      </c>
      <c r="B118" s="10" t="s">
        <v>273</v>
      </c>
      <c r="C118" s="165"/>
      <c r="D118" s="252"/>
      <c r="E118" s="101"/>
      <c r="K118" s="718"/>
    </row>
    <row r="119" spans="1:11" ht="12" customHeight="1" x14ac:dyDescent="0.2">
      <c r="A119" s="194" t="s">
        <v>74</v>
      </c>
      <c r="B119" s="109" t="s">
        <v>145</v>
      </c>
      <c r="C119" s="165"/>
      <c r="D119" s="252"/>
      <c r="E119" s="101"/>
      <c r="K119" s="718"/>
    </row>
    <row r="120" spans="1:11" ht="12" customHeight="1" x14ac:dyDescent="0.2">
      <c r="A120" s="194" t="s">
        <v>81</v>
      </c>
      <c r="B120" s="108" t="s">
        <v>332</v>
      </c>
      <c r="C120" s="165"/>
      <c r="D120" s="252"/>
      <c r="E120" s="101"/>
      <c r="K120" s="718"/>
    </row>
    <row r="121" spans="1:11" ht="12" customHeight="1" x14ac:dyDescent="0.2">
      <c r="A121" s="194" t="s">
        <v>83</v>
      </c>
      <c r="B121" s="173" t="s">
        <v>278</v>
      </c>
      <c r="C121" s="165"/>
      <c r="D121" s="252"/>
      <c r="E121" s="101"/>
      <c r="K121" s="718"/>
    </row>
    <row r="122" spans="1:11" ht="12" customHeight="1" x14ac:dyDescent="0.2">
      <c r="A122" s="194" t="s">
        <v>127</v>
      </c>
      <c r="B122" s="64" t="s">
        <v>261</v>
      </c>
      <c r="C122" s="165"/>
      <c r="D122" s="252"/>
      <c r="E122" s="101"/>
      <c r="K122" s="718"/>
    </row>
    <row r="123" spans="1:11" ht="12" customHeight="1" x14ac:dyDescent="0.2">
      <c r="A123" s="194" t="s">
        <v>128</v>
      </c>
      <c r="B123" s="64" t="s">
        <v>277</v>
      </c>
      <c r="C123" s="165"/>
      <c r="D123" s="252"/>
      <c r="E123" s="101"/>
      <c r="K123" s="718"/>
    </row>
    <row r="124" spans="1:11" ht="12" customHeight="1" x14ac:dyDescent="0.2">
      <c r="A124" s="194" t="s">
        <v>129</v>
      </c>
      <c r="B124" s="64" t="s">
        <v>276</v>
      </c>
      <c r="C124" s="165"/>
      <c r="D124" s="252"/>
      <c r="E124" s="101"/>
      <c r="K124" s="718"/>
    </row>
    <row r="125" spans="1:11" ht="12" customHeight="1" x14ac:dyDescent="0.2">
      <c r="A125" s="194" t="s">
        <v>269</v>
      </c>
      <c r="B125" s="64" t="s">
        <v>264</v>
      </c>
      <c r="C125" s="165"/>
      <c r="D125" s="252"/>
      <c r="E125" s="101"/>
      <c r="K125" s="718"/>
    </row>
    <row r="126" spans="1:11" ht="12" customHeight="1" x14ac:dyDescent="0.2">
      <c r="A126" s="194" t="s">
        <v>270</v>
      </c>
      <c r="B126" s="64" t="s">
        <v>275</v>
      </c>
      <c r="C126" s="165"/>
      <c r="D126" s="252"/>
      <c r="E126" s="101"/>
      <c r="K126" s="718"/>
    </row>
    <row r="127" spans="1:11" ht="12" customHeight="1" thickBot="1" x14ac:dyDescent="0.25">
      <c r="A127" s="203" t="s">
        <v>271</v>
      </c>
      <c r="B127" s="64" t="s">
        <v>274</v>
      </c>
      <c r="C127" s="167"/>
      <c r="D127" s="253"/>
      <c r="E127" s="103"/>
      <c r="K127" s="718"/>
    </row>
    <row r="128" spans="1:11" ht="12" customHeight="1" thickBot="1" x14ac:dyDescent="0.25">
      <c r="A128" s="25" t="s">
        <v>8</v>
      </c>
      <c r="B128" s="57" t="s">
        <v>349</v>
      </c>
      <c r="C128" s="164">
        <f>+C93+C114</f>
        <v>231466873</v>
      </c>
      <c r="D128" s="250">
        <f>+D93+D114</f>
        <v>218873219</v>
      </c>
      <c r="E128" s="100">
        <f>+E93+E114</f>
        <v>218873219</v>
      </c>
      <c r="K128" s="718"/>
    </row>
    <row r="129" spans="1:11" ht="12" customHeight="1" thickBot="1" x14ac:dyDescent="0.25">
      <c r="A129" s="25" t="s">
        <v>9</v>
      </c>
      <c r="B129" s="57" t="s">
        <v>350</v>
      </c>
      <c r="C129" s="164">
        <f>+C130+C131+C132</f>
        <v>0</v>
      </c>
      <c r="D129" s="250">
        <f>+D130+D131+D132</f>
        <v>0</v>
      </c>
      <c r="E129" s="100">
        <f>+E130+E131+E132</f>
        <v>0</v>
      </c>
      <c r="K129" s="718"/>
    </row>
    <row r="130" spans="1:11" s="53" customFormat="1" ht="12" customHeight="1" x14ac:dyDescent="0.2">
      <c r="A130" s="194" t="s">
        <v>177</v>
      </c>
      <c r="B130" s="7" t="s">
        <v>404</v>
      </c>
      <c r="C130" s="165"/>
      <c r="D130" s="252"/>
      <c r="E130" s="101"/>
      <c r="H130" s="719"/>
      <c r="I130" s="719"/>
      <c r="J130" s="719"/>
      <c r="K130" s="718"/>
    </row>
    <row r="131" spans="1:11" ht="12" customHeight="1" x14ac:dyDescent="0.2">
      <c r="A131" s="194" t="s">
        <v>178</v>
      </c>
      <c r="B131" s="7" t="s">
        <v>358</v>
      </c>
      <c r="C131" s="165"/>
      <c r="D131" s="252"/>
      <c r="E131" s="101"/>
      <c r="K131" s="718"/>
    </row>
    <row r="132" spans="1:11" ht="12" customHeight="1" thickBot="1" x14ac:dyDescent="0.25">
      <c r="A132" s="203" t="s">
        <v>179</v>
      </c>
      <c r="B132" s="5" t="s">
        <v>403</v>
      </c>
      <c r="C132" s="165"/>
      <c r="D132" s="252"/>
      <c r="E132" s="101"/>
      <c r="K132" s="718"/>
    </row>
    <row r="133" spans="1:11" ht="12" customHeight="1" thickBot="1" x14ac:dyDescent="0.25">
      <c r="A133" s="25" t="s">
        <v>10</v>
      </c>
      <c r="B133" s="57" t="s">
        <v>351</v>
      </c>
      <c r="C133" s="164">
        <f>+C134+C135+C136+C137+C138+C139</f>
        <v>0</v>
      </c>
      <c r="D133" s="250">
        <f>+D134+D135+D136+D137+D138+D139</f>
        <v>0</v>
      </c>
      <c r="E133" s="100">
        <f>+E134+E135+E136+E137+E138+E139</f>
        <v>0</v>
      </c>
      <c r="K133" s="718"/>
    </row>
    <row r="134" spans="1:11" ht="12" customHeight="1" x14ac:dyDescent="0.2">
      <c r="A134" s="194" t="s">
        <v>57</v>
      </c>
      <c r="B134" s="7" t="s">
        <v>360</v>
      </c>
      <c r="C134" s="165"/>
      <c r="D134" s="252"/>
      <c r="E134" s="101"/>
      <c r="K134" s="718"/>
    </row>
    <row r="135" spans="1:11" ht="12" customHeight="1" x14ac:dyDescent="0.2">
      <c r="A135" s="194" t="s">
        <v>58</v>
      </c>
      <c r="B135" s="7" t="s">
        <v>352</v>
      </c>
      <c r="C135" s="165"/>
      <c r="D135" s="252"/>
      <c r="E135" s="101"/>
      <c r="K135" s="718"/>
    </row>
    <row r="136" spans="1:11" ht="12" customHeight="1" x14ac:dyDescent="0.2">
      <c r="A136" s="194" t="s">
        <v>59</v>
      </c>
      <c r="B136" s="7" t="s">
        <v>353</v>
      </c>
      <c r="C136" s="165"/>
      <c r="D136" s="252"/>
      <c r="E136" s="101"/>
      <c r="K136" s="718"/>
    </row>
    <row r="137" spans="1:11" ht="12" customHeight="1" x14ac:dyDescent="0.2">
      <c r="A137" s="194" t="s">
        <v>114</v>
      </c>
      <c r="B137" s="7" t="s">
        <v>402</v>
      </c>
      <c r="C137" s="165"/>
      <c r="D137" s="252"/>
      <c r="E137" s="101"/>
      <c r="K137" s="718"/>
    </row>
    <row r="138" spans="1:11" ht="12" customHeight="1" x14ac:dyDescent="0.2">
      <c r="A138" s="194" t="s">
        <v>115</v>
      </c>
      <c r="B138" s="7" t="s">
        <v>355</v>
      </c>
      <c r="C138" s="165"/>
      <c r="D138" s="252"/>
      <c r="E138" s="101"/>
      <c r="K138" s="718"/>
    </row>
    <row r="139" spans="1:11" s="53" customFormat="1" ht="12" customHeight="1" thickBot="1" x14ac:dyDescent="0.25">
      <c r="A139" s="203" t="s">
        <v>116</v>
      </c>
      <c r="B139" s="5" t="s">
        <v>356</v>
      </c>
      <c r="C139" s="165"/>
      <c r="D139" s="252"/>
      <c r="E139" s="101"/>
      <c r="H139" s="719"/>
      <c r="I139" s="719"/>
      <c r="J139" s="719"/>
      <c r="K139" s="718"/>
    </row>
    <row r="140" spans="1:11" ht="12" customHeight="1" thickBot="1" x14ac:dyDescent="0.25">
      <c r="A140" s="25" t="s">
        <v>11</v>
      </c>
      <c r="B140" s="57" t="s">
        <v>417</v>
      </c>
      <c r="C140" s="170">
        <f>+C141+C142+C144+C145+C143</f>
        <v>200648335</v>
      </c>
      <c r="D140" s="254">
        <f>+D141+D142+D144+D145+D143</f>
        <v>205483852</v>
      </c>
      <c r="E140" s="206">
        <f>+E141+E142+E144+E145+E143</f>
        <v>205483852</v>
      </c>
      <c r="K140" s="718"/>
    </row>
    <row r="141" spans="1:11" ht="15" x14ac:dyDescent="0.2">
      <c r="A141" s="194" t="s">
        <v>60</v>
      </c>
      <c r="B141" s="7" t="s">
        <v>279</v>
      </c>
      <c r="C141" s="165"/>
      <c r="D141" s="252"/>
      <c r="E141" s="101"/>
      <c r="K141" s="718"/>
    </row>
    <row r="142" spans="1:11" ht="12" customHeight="1" x14ac:dyDescent="0.2">
      <c r="A142" s="194" t="s">
        <v>61</v>
      </c>
      <c r="B142" s="7" t="s">
        <v>280</v>
      </c>
      <c r="C142" s="165">
        <v>16972068</v>
      </c>
      <c r="D142" s="252">
        <v>16972068</v>
      </c>
      <c r="E142" s="101">
        <v>16972068</v>
      </c>
      <c r="K142" s="718"/>
    </row>
    <row r="143" spans="1:11" ht="12" customHeight="1" x14ac:dyDescent="0.2">
      <c r="A143" s="194" t="s">
        <v>196</v>
      </c>
      <c r="B143" s="7" t="s">
        <v>416</v>
      </c>
      <c r="C143" s="165">
        <v>183676267</v>
      </c>
      <c r="D143" s="252">
        <v>188511784</v>
      </c>
      <c r="E143" s="101">
        <v>188511784</v>
      </c>
      <c r="K143" s="718"/>
    </row>
    <row r="144" spans="1:11" s="53" customFormat="1" ht="12" customHeight="1" x14ac:dyDescent="0.2">
      <c r="A144" s="194" t="s">
        <v>197</v>
      </c>
      <c r="B144" s="7" t="s">
        <v>365</v>
      </c>
      <c r="C144" s="165"/>
      <c r="D144" s="252"/>
      <c r="E144" s="101"/>
      <c r="H144" s="719"/>
      <c r="I144" s="719"/>
      <c r="J144" s="719"/>
      <c r="K144" s="718"/>
    </row>
    <row r="145" spans="1:11" s="53" customFormat="1" ht="12" customHeight="1" thickBot="1" x14ac:dyDescent="0.25">
      <c r="A145" s="203" t="s">
        <v>198</v>
      </c>
      <c r="B145" s="5" t="s">
        <v>296</v>
      </c>
      <c r="C145" s="165"/>
      <c r="D145" s="252"/>
      <c r="E145" s="101"/>
      <c r="H145" s="719"/>
      <c r="I145" s="719"/>
      <c r="J145" s="719"/>
      <c r="K145" s="718"/>
    </row>
    <row r="146" spans="1:11" s="53" customFormat="1" ht="12" customHeight="1" thickBot="1" x14ac:dyDescent="0.25">
      <c r="A146" s="25" t="s">
        <v>12</v>
      </c>
      <c r="B146" s="57" t="s">
        <v>366</v>
      </c>
      <c r="C146" s="243">
        <f>+C147+C148+C149+C150+C151</f>
        <v>0</v>
      </c>
      <c r="D146" s="255">
        <f>+D147+D148+D149+D150+D151</f>
        <v>0</v>
      </c>
      <c r="E146" s="237">
        <f>+E147+E148+E149+E150+E151</f>
        <v>0</v>
      </c>
      <c r="H146" s="719"/>
      <c r="I146" s="719"/>
      <c r="J146" s="719"/>
      <c r="K146" s="718"/>
    </row>
    <row r="147" spans="1:11" s="53" customFormat="1" ht="12" customHeight="1" x14ac:dyDescent="0.2">
      <c r="A147" s="194" t="s">
        <v>62</v>
      </c>
      <c r="B147" s="7" t="s">
        <v>361</v>
      </c>
      <c r="C147" s="165"/>
      <c r="D147" s="252"/>
      <c r="E147" s="101"/>
      <c r="H147" s="719"/>
      <c r="I147" s="719"/>
      <c r="J147" s="719"/>
      <c r="K147" s="718"/>
    </row>
    <row r="148" spans="1:11" s="53" customFormat="1" ht="12" customHeight="1" x14ac:dyDescent="0.2">
      <c r="A148" s="194" t="s">
        <v>63</v>
      </c>
      <c r="B148" s="7" t="s">
        <v>368</v>
      </c>
      <c r="C148" s="165"/>
      <c r="D148" s="252"/>
      <c r="E148" s="101"/>
      <c r="H148" s="719"/>
      <c r="I148" s="719"/>
      <c r="J148" s="719"/>
      <c r="K148" s="718"/>
    </row>
    <row r="149" spans="1:11" s="53" customFormat="1" ht="12" customHeight="1" x14ac:dyDescent="0.2">
      <c r="A149" s="194" t="s">
        <v>208</v>
      </c>
      <c r="B149" s="7" t="s">
        <v>363</v>
      </c>
      <c r="C149" s="165"/>
      <c r="D149" s="252"/>
      <c r="E149" s="101"/>
      <c r="H149" s="719"/>
      <c r="I149" s="719"/>
      <c r="J149" s="719"/>
      <c r="K149" s="718"/>
    </row>
    <row r="150" spans="1:11" s="53" customFormat="1" ht="12" customHeight="1" x14ac:dyDescent="0.2">
      <c r="A150" s="194" t="s">
        <v>209</v>
      </c>
      <c r="B150" s="7" t="s">
        <v>405</v>
      </c>
      <c r="C150" s="165"/>
      <c r="D150" s="252"/>
      <c r="E150" s="101"/>
      <c r="H150" s="719"/>
      <c r="I150" s="719"/>
      <c r="J150" s="719"/>
      <c r="K150" s="718"/>
    </row>
    <row r="151" spans="1:11" ht="12.75" customHeight="1" thickBot="1" x14ac:dyDescent="0.25">
      <c r="A151" s="203" t="s">
        <v>367</v>
      </c>
      <c r="B151" s="5" t="s">
        <v>370</v>
      </c>
      <c r="C151" s="167"/>
      <c r="D151" s="253"/>
      <c r="E151" s="103"/>
      <c r="K151" s="718"/>
    </row>
    <row r="152" spans="1:11" ht="12.75" customHeight="1" thickBot="1" x14ac:dyDescent="0.25">
      <c r="A152" s="232" t="s">
        <v>13</v>
      </c>
      <c r="B152" s="57" t="s">
        <v>371</v>
      </c>
      <c r="C152" s="243"/>
      <c r="D152" s="255"/>
      <c r="E152" s="237"/>
      <c r="K152" s="718"/>
    </row>
    <row r="153" spans="1:11" ht="12.75" customHeight="1" thickBot="1" x14ac:dyDescent="0.25">
      <c r="A153" s="232" t="s">
        <v>14</v>
      </c>
      <c r="B153" s="57" t="s">
        <v>372</v>
      </c>
      <c r="C153" s="243"/>
      <c r="D153" s="255"/>
      <c r="E153" s="237"/>
      <c r="K153" s="718"/>
    </row>
    <row r="154" spans="1:11" ht="12" customHeight="1" thickBot="1" x14ac:dyDescent="0.25">
      <c r="A154" s="25" t="s">
        <v>15</v>
      </c>
      <c r="B154" s="57" t="s">
        <v>374</v>
      </c>
      <c r="C154" s="245">
        <f>+C129+C133+C140+C146+C152+C153</f>
        <v>200648335</v>
      </c>
      <c r="D154" s="257">
        <f>+D129+D133+D140+D146+D152+D153</f>
        <v>205483852</v>
      </c>
      <c r="E154" s="239">
        <f>+E129+E133+E140+E146+E152+E153</f>
        <v>205483852</v>
      </c>
      <c r="K154" s="718"/>
    </row>
    <row r="155" spans="1:11" ht="15.2" customHeight="1" thickBot="1" x14ac:dyDescent="0.25">
      <c r="A155" s="205" t="s">
        <v>16</v>
      </c>
      <c r="B155" s="151" t="s">
        <v>373</v>
      </c>
      <c r="C155" s="245">
        <f>+C128+C154</f>
        <v>432115208</v>
      </c>
      <c r="D155" s="257">
        <f>+D128+D154</f>
        <v>424357071</v>
      </c>
      <c r="E155" s="239">
        <f>+E128+E154</f>
        <v>424357071</v>
      </c>
      <c r="K155" s="718"/>
    </row>
    <row r="156" spans="1:11" ht="15.75" thickBot="1" x14ac:dyDescent="0.25">
      <c r="A156" s="154"/>
      <c r="B156" s="155"/>
      <c r="C156" s="688">
        <f>C90-C155</f>
        <v>0</v>
      </c>
      <c r="D156" s="688">
        <f>D90-D155</f>
        <v>0</v>
      </c>
      <c r="E156" s="156"/>
      <c r="K156" s="718"/>
    </row>
    <row r="157" spans="1:11" ht="15.2" customHeight="1" thickBot="1" x14ac:dyDescent="0.25">
      <c r="A157" s="310" t="s">
        <v>449</v>
      </c>
      <c r="B157" s="311"/>
      <c r="C157" s="299"/>
      <c r="D157" s="299"/>
      <c r="E157" s="298"/>
    </row>
    <row r="158" spans="1:11" ht="14.45" customHeight="1" thickBot="1" x14ac:dyDescent="0.25">
      <c r="A158" s="312" t="s">
        <v>450</v>
      </c>
      <c r="B158" s="313"/>
      <c r="C158" s="299"/>
      <c r="D158" s="299"/>
      <c r="E158" s="298"/>
    </row>
  </sheetData>
  <sheetProtection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58"/>
  <sheetViews>
    <sheetView zoomScale="120" zoomScaleNormal="120" zoomScaleSheetLayoutView="100" workbookViewId="0">
      <selection activeCell="B1" sqref="B1:E1"/>
    </sheetView>
  </sheetViews>
  <sheetFormatPr defaultRowHeight="12.75" x14ac:dyDescent="0.2"/>
  <cols>
    <col min="1" max="1" width="16.1640625" style="157" customWidth="1"/>
    <col min="2" max="2" width="62" style="158" customWidth="1"/>
    <col min="3" max="3" width="14.1640625" style="159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65"/>
      <c r="B1" s="855"/>
      <c r="C1" s="856"/>
      <c r="D1" s="856"/>
      <c r="E1" s="856"/>
    </row>
    <row r="2" spans="1:5" s="49" customFormat="1" ht="21.2" customHeight="1" thickBot="1" x14ac:dyDescent="0.25">
      <c r="A2" s="374" t="s">
        <v>45</v>
      </c>
      <c r="B2" s="854" t="e">
        <f>CONCATENATE(#REF!)</f>
        <v>#REF!</v>
      </c>
      <c r="C2" s="854"/>
      <c r="D2" s="854"/>
      <c r="E2" s="375" t="s">
        <v>39</v>
      </c>
    </row>
    <row r="3" spans="1:5" s="49" customFormat="1" ht="24.75" thickBot="1" x14ac:dyDescent="0.25">
      <c r="A3" s="374" t="s">
        <v>135</v>
      </c>
      <c r="B3" s="854" t="s">
        <v>415</v>
      </c>
      <c r="C3" s="854"/>
      <c r="D3" s="854"/>
      <c r="E3" s="376" t="s">
        <v>43</v>
      </c>
    </row>
    <row r="4" spans="1:5" s="50" customFormat="1" ht="15.95" customHeight="1" thickBot="1" x14ac:dyDescent="0.3">
      <c r="A4" s="368"/>
      <c r="B4" s="368"/>
      <c r="C4" s="369"/>
      <c r="D4" s="370"/>
      <c r="E4" s="369" t="e">
        <f>#REF!</f>
        <v>#REF!</v>
      </c>
    </row>
    <row r="5" spans="1:5" ht="24.75" thickBot="1" x14ac:dyDescent="0.25">
      <c r="A5" s="371" t="s">
        <v>136</v>
      </c>
      <c r="B5" s="372" t="s">
        <v>448</v>
      </c>
      <c r="C5" s="372" t="s">
        <v>436</v>
      </c>
      <c r="D5" s="373" t="s">
        <v>437</v>
      </c>
      <c r="E5" s="356" t="e">
        <f>CONCATENATE(#REF!)</f>
        <v>#REF!</v>
      </c>
    </row>
    <row r="6" spans="1:5" s="45" customFormat="1" ht="12.95" customHeight="1" thickBot="1" x14ac:dyDescent="0.25">
      <c r="A6" s="74" t="s">
        <v>385</v>
      </c>
      <c r="B6" s="75" t="s">
        <v>386</v>
      </c>
      <c r="C6" s="75" t="s">
        <v>387</v>
      </c>
      <c r="D6" s="293" t="s">
        <v>389</v>
      </c>
      <c r="E6" s="76" t="s">
        <v>388</v>
      </c>
    </row>
    <row r="7" spans="1:5" s="45" customFormat="1" ht="15.95" customHeight="1" thickBot="1" x14ac:dyDescent="0.25">
      <c r="A7" s="851" t="s">
        <v>40</v>
      </c>
      <c r="B7" s="852"/>
      <c r="C7" s="852"/>
      <c r="D7" s="852"/>
      <c r="E7" s="853"/>
    </row>
    <row r="8" spans="1:5" s="45" customFormat="1" ht="12" customHeight="1" thickBot="1" x14ac:dyDescent="0.25">
      <c r="A8" s="25" t="s">
        <v>6</v>
      </c>
      <c r="B8" s="19" t="s">
        <v>162</v>
      </c>
      <c r="C8" s="164">
        <f>+C9+C10+C11+C12+C13+C14</f>
        <v>108271200</v>
      </c>
      <c r="D8" s="250">
        <f>+D9+D10+D11+D12+D13+D14</f>
        <v>123875517</v>
      </c>
      <c r="E8" s="100">
        <f>+E9+E10+E11+E12+E13+E14</f>
        <v>123875517</v>
      </c>
    </row>
    <row r="9" spans="1:5" s="51" customFormat="1" ht="12" customHeight="1" x14ac:dyDescent="0.2">
      <c r="A9" s="194" t="s">
        <v>64</v>
      </c>
      <c r="B9" s="177" t="s">
        <v>163</v>
      </c>
      <c r="C9" s="166">
        <v>108271200</v>
      </c>
      <c r="D9" s="251">
        <v>123875517</v>
      </c>
      <c r="E9" s="102">
        <v>123875517</v>
      </c>
    </row>
    <row r="10" spans="1:5" s="52" customFormat="1" ht="12" customHeight="1" x14ac:dyDescent="0.2">
      <c r="A10" s="195" t="s">
        <v>65</v>
      </c>
      <c r="B10" s="178" t="s">
        <v>164</v>
      </c>
      <c r="C10" s="165"/>
      <c r="D10" s="252"/>
      <c r="E10" s="101"/>
    </row>
    <row r="11" spans="1:5" s="52" customFormat="1" ht="12" customHeight="1" x14ac:dyDescent="0.2">
      <c r="A11" s="195" t="s">
        <v>66</v>
      </c>
      <c r="B11" s="178" t="s">
        <v>165</v>
      </c>
      <c r="C11" s="165"/>
      <c r="D11" s="252"/>
      <c r="E11" s="101"/>
    </row>
    <row r="12" spans="1:5" s="52" customFormat="1" ht="12" customHeight="1" x14ac:dyDescent="0.2">
      <c r="A12" s="195" t="s">
        <v>67</v>
      </c>
      <c r="B12" s="178" t="s">
        <v>166</v>
      </c>
      <c r="C12" s="165"/>
      <c r="D12" s="252"/>
      <c r="E12" s="101"/>
    </row>
    <row r="13" spans="1:5" s="52" customFormat="1" ht="12" customHeight="1" x14ac:dyDescent="0.2">
      <c r="A13" s="195" t="s">
        <v>98</v>
      </c>
      <c r="B13" s="178" t="s">
        <v>393</v>
      </c>
      <c r="C13" s="165"/>
      <c r="D13" s="252"/>
      <c r="E13" s="101"/>
    </row>
    <row r="14" spans="1:5" s="51" customFormat="1" ht="12" customHeight="1" thickBot="1" x14ac:dyDescent="0.25">
      <c r="A14" s="196" t="s">
        <v>68</v>
      </c>
      <c r="B14" s="179" t="s">
        <v>334</v>
      </c>
      <c r="C14" s="165"/>
      <c r="D14" s="252"/>
      <c r="E14" s="101"/>
    </row>
    <row r="15" spans="1:5" s="51" customFormat="1" ht="12" customHeight="1" thickBot="1" x14ac:dyDescent="0.25">
      <c r="A15" s="25" t="s">
        <v>7</v>
      </c>
      <c r="B15" s="107" t="s">
        <v>167</v>
      </c>
      <c r="C15" s="164">
        <f>+C16+C17+C18+C19+C20</f>
        <v>0</v>
      </c>
      <c r="D15" s="250">
        <f>+D16+D17+D18+D19+D20</f>
        <v>0</v>
      </c>
      <c r="E15" s="100">
        <f>+E16+E17+E18+E19+E20</f>
        <v>0</v>
      </c>
    </row>
    <row r="16" spans="1:5" s="51" customFormat="1" ht="12" customHeight="1" x14ac:dyDescent="0.2">
      <c r="A16" s="194" t="s">
        <v>70</v>
      </c>
      <c r="B16" s="177" t="s">
        <v>168</v>
      </c>
      <c r="C16" s="166"/>
      <c r="D16" s="251"/>
      <c r="E16" s="102"/>
    </row>
    <row r="17" spans="1:5" s="51" customFormat="1" ht="12" customHeight="1" x14ac:dyDescent="0.2">
      <c r="A17" s="195" t="s">
        <v>71</v>
      </c>
      <c r="B17" s="178" t="s">
        <v>169</v>
      </c>
      <c r="C17" s="165"/>
      <c r="D17" s="252"/>
      <c r="E17" s="101"/>
    </row>
    <row r="18" spans="1:5" s="51" customFormat="1" ht="12" customHeight="1" x14ac:dyDescent="0.2">
      <c r="A18" s="195" t="s">
        <v>72</v>
      </c>
      <c r="B18" s="178" t="s">
        <v>326</v>
      </c>
      <c r="C18" s="165"/>
      <c r="D18" s="252"/>
      <c r="E18" s="101"/>
    </row>
    <row r="19" spans="1:5" s="51" customFormat="1" ht="12" customHeight="1" x14ac:dyDescent="0.2">
      <c r="A19" s="195" t="s">
        <v>73</v>
      </c>
      <c r="B19" s="178" t="s">
        <v>327</v>
      </c>
      <c r="C19" s="165"/>
      <c r="D19" s="252"/>
      <c r="E19" s="101"/>
    </row>
    <row r="20" spans="1:5" s="51" customFormat="1" ht="12" customHeight="1" x14ac:dyDescent="0.2">
      <c r="A20" s="195" t="s">
        <v>74</v>
      </c>
      <c r="B20" s="178" t="s">
        <v>170</v>
      </c>
      <c r="C20" s="165"/>
      <c r="D20" s="252"/>
      <c r="E20" s="101"/>
    </row>
    <row r="21" spans="1:5" s="52" customFormat="1" ht="12" customHeight="1" thickBot="1" x14ac:dyDescent="0.25">
      <c r="A21" s="196" t="s">
        <v>81</v>
      </c>
      <c r="B21" s="179" t="s">
        <v>171</v>
      </c>
      <c r="C21" s="167"/>
      <c r="D21" s="253"/>
      <c r="E21" s="103"/>
    </row>
    <row r="22" spans="1:5" s="52" customFormat="1" ht="12" customHeight="1" thickBot="1" x14ac:dyDescent="0.25">
      <c r="A22" s="25" t="s">
        <v>8</v>
      </c>
      <c r="B22" s="19" t="s">
        <v>172</v>
      </c>
      <c r="C22" s="164">
        <f>+C23+C24+C25+C26+C27</f>
        <v>0</v>
      </c>
      <c r="D22" s="250">
        <f>+D23+D24+D25+D26+D27</f>
        <v>0</v>
      </c>
      <c r="E22" s="100">
        <f>+E23+E24+E25+E26+E27</f>
        <v>0</v>
      </c>
    </row>
    <row r="23" spans="1:5" s="52" customFormat="1" ht="12" customHeight="1" x14ac:dyDescent="0.2">
      <c r="A23" s="194" t="s">
        <v>53</v>
      </c>
      <c r="B23" s="177" t="s">
        <v>173</v>
      </c>
      <c r="C23" s="166"/>
      <c r="D23" s="251"/>
      <c r="E23" s="102"/>
    </row>
    <row r="24" spans="1:5" s="51" customFormat="1" ht="12" customHeight="1" x14ac:dyDescent="0.2">
      <c r="A24" s="195" t="s">
        <v>54</v>
      </c>
      <c r="B24" s="178" t="s">
        <v>174</v>
      </c>
      <c r="C24" s="165"/>
      <c r="D24" s="252"/>
      <c r="E24" s="101"/>
    </row>
    <row r="25" spans="1:5" s="52" customFormat="1" ht="12" customHeight="1" x14ac:dyDescent="0.2">
      <c r="A25" s="195" t="s">
        <v>55</v>
      </c>
      <c r="B25" s="178" t="s">
        <v>328</v>
      </c>
      <c r="C25" s="165"/>
      <c r="D25" s="252"/>
      <c r="E25" s="101"/>
    </row>
    <row r="26" spans="1:5" s="52" customFormat="1" ht="12" customHeight="1" x14ac:dyDescent="0.2">
      <c r="A26" s="195" t="s">
        <v>56</v>
      </c>
      <c r="B26" s="178" t="s">
        <v>329</v>
      </c>
      <c r="C26" s="165"/>
      <c r="D26" s="252"/>
      <c r="E26" s="101"/>
    </row>
    <row r="27" spans="1:5" s="52" customFormat="1" ht="12" customHeight="1" x14ac:dyDescent="0.2">
      <c r="A27" s="195" t="s">
        <v>110</v>
      </c>
      <c r="B27" s="178" t="s">
        <v>175</v>
      </c>
      <c r="C27" s="165"/>
      <c r="D27" s="252"/>
      <c r="E27" s="101"/>
    </row>
    <row r="28" spans="1:5" s="52" customFormat="1" ht="12" customHeight="1" thickBot="1" x14ac:dyDescent="0.25">
      <c r="A28" s="196" t="s">
        <v>111</v>
      </c>
      <c r="B28" s="179" t="s">
        <v>176</v>
      </c>
      <c r="C28" s="167"/>
      <c r="D28" s="253"/>
      <c r="E28" s="103"/>
    </row>
    <row r="29" spans="1:5" s="52" customFormat="1" ht="12" customHeight="1" thickBot="1" x14ac:dyDescent="0.25">
      <c r="A29" s="25" t="s">
        <v>112</v>
      </c>
      <c r="B29" s="19" t="s">
        <v>439</v>
      </c>
      <c r="C29" s="170">
        <f>SUM(C30:C36)</f>
        <v>0</v>
      </c>
      <c r="D29" s="170">
        <f>SUM(D30:D36)</f>
        <v>0</v>
      </c>
      <c r="E29" s="206">
        <f>SUM(E30:E36)</f>
        <v>0</v>
      </c>
    </row>
    <row r="30" spans="1:5" s="52" customFormat="1" ht="12" customHeight="1" x14ac:dyDescent="0.2">
      <c r="A30" s="194" t="s">
        <v>177</v>
      </c>
      <c r="B30" s="177" t="s">
        <v>440</v>
      </c>
      <c r="C30" s="166">
        <f>+C31+C32+C33</f>
        <v>0</v>
      </c>
      <c r="D30" s="166">
        <f>+D31+D32+D33</f>
        <v>0</v>
      </c>
      <c r="E30" s="102">
        <f>+E31+E32+E33</f>
        <v>0</v>
      </c>
    </row>
    <row r="31" spans="1:5" s="52" customFormat="1" ht="12" customHeight="1" x14ac:dyDescent="0.2">
      <c r="A31" s="195" t="s">
        <v>178</v>
      </c>
      <c r="B31" s="178" t="s">
        <v>441</v>
      </c>
      <c r="C31" s="165"/>
      <c r="D31" s="165"/>
      <c r="E31" s="101"/>
    </row>
    <row r="32" spans="1:5" s="52" customFormat="1" ht="12" customHeight="1" x14ac:dyDescent="0.2">
      <c r="A32" s="195" t="s">
        <v>179</v>
      </c>
      <c r="B32" s="178" t="s">
        <v>442</v>
      </c>
      <c r="C32" s="165"/>
      <c r="D32" s="165"/>
      <c r="E32" s="101"/>
    </row>
    <row r="33" spans="1:5" s="52" customFormat="1" ht="12" customHeight="1" x14ac:dyDescent="0.2">
      <c r="A33" s="195" t="s">
        <v>180</v>
      </c>
      <c r="B33" s="178" t="s">
        <v>443</v>
      </c>
      <c r="C33" s="165"/>
      <c r="D33" s="165"/>
      <c r="E33" s="101"/>
    </row>
    <row r="34" spans="1:5" s="52" customFormat="1" ht="12" customHeight="1" x14ac:dyDescent="0.2">
      <c r="A34" s="195" t="s">
        <v>444</v>
      </c>
      <c r="B34" s="178" t="s">
        <v>181</v>
      </c>
      <c r="C34" s="165"/>
      <c r="D34" s="165"/>
      <c r="E34" s="101"/>
    </row>
    <row r="35" spans="1:5" s="52" customFormat="1" ht="12" customHeight="1" x14ac:dyDescent="0.2">
      <c r="A35" s="195" t="s">
        <v>445</v>
      </c>
      <c r="B35" s="178" t="s">
        <v>743</v>
      </c>
      <c r="C35" s="165"/>
      <c r="D35" s="165"/>
      <c r="E35" s="101"/>
    </row>
    <row r="36" spans="1:5" s="52" customFormat="1" ht="12" customHeight="1" thickBot="1" x14ac:dyDescent="0.25">
      <c r="A36" s="196" t="s">
        <v>446</v>
      </c>
      <c r="B36" s="309" t="s">
        <v>182</v>
      </c>
      <c r="C36" s="167"/>
      <c r="D36" s="167"/>
      <c r="E36" s="103"/>
    </row>
    <row r="37" spans="1:5" s="52" customFormat="1" ht="12" customHeight="1" thickBot="1" x14ac:dyDescent="0.25">
      <c r="A37" s="25" t="s">
        <v>10</v>
      </c>
      <c r="B37" s="19" t="s">
        <v>335</v>
      </c>
      <c r="C37" s="164">
        <f>SUM(C38:C48)</f>
        <v>0</v>
      </c>
      <c r="D37" s="250">
        <f>SUM(D38:D48)</f>
        <v>0</v>
      </c>
      <c r="E37" s="100">
        <f>SUM(E38:E48)</f>
        <v>0</v>
      </c>
    </row>
    <row r="38" spans="1:5" s="52" customFormat="1" ht="12" customHeight="1" x14ac:dyDescent="0.2">
      <c r="A38" s="194" t="s">
        <v>57</v>
      </c>
      <c r="B38" s="177" t="s">
        <v>185</v>
      </c>
      <c r="C38" s="166"/>
      <c r="D38" s="251"/>
      <c r="E38" s="102"/>
    </row>
    <row r="39" spans="1:5" s="52" customFormat="1" ht="12" customHeight="1" x14ac:dyDescent="0.2">
      <c r="A39" s="195" t="s">
        <v>58</v>
      </c>
      <c r="B39" s="178" t="s">
        <v>186</v>
      </c>
      <c r="C39" s="165"/>
      <c r="D39" s="252"/>
      <c r="E39" s="101"/>
    </row>
    <row r="40" spans="1:5" s="52" customFormat="1" ht="12" customHeight="1" x14ac:dyDescent="0.2">
      <c r="A40" s="195" t="s">
        <v>59</v>
      </c>
      <c r="B40" s="178" t="s">
        <v>187</v>
      </c>
      <c r="C40" s="165"/>
      <c r="D40" s="252"/>
      <c r="E40" s="101"/>
    </row>
    <row r="41" spans="1:5" s="52" customFormat="1" ht="12" customHeight="1" x14ac:dyDescent="0.2">
      <c r="A41" s="195" t="s">
        <v>114</v>
      </c>
      <c r="B41" s="178" t="s">
        <v>188</v>
      </c>
      <c r="C41" s="165"/>
      <c r="D41" s="252"/>
      <c r="E41" s="101"/>
    </row>
    <row r="42" spans="1:5" s="52" customFormat="1" ht="12" customHeight="1" x14ac:dyDescent="0.2">
      <c r="A42" s="195" t="s">
        <v>115</v>
      </c>
      <c r="B42" s="178" t="s">
        <v>189</v>
      </c>
      <c r="C42" s="165"/>
      <c r="D42" s="252"/>
      <c r="E42" s="101"/>
    </row>
    <row r="43" spans="1:5" s="52" customFormat="1" ht="12" customHeight="1" x14ac:dyDescent="0.2">
      <c r="A43" s="195" t="s">
        <v>116</v>
      </c>
      <c r="B43" s="178" t="s">
        <v>190</v>
      </c>
      <c r="C43" s="165"/>
      <c r="D43" s="252"/>
      <c r="E43" s="101"/>
    </row>
    <row r="44" spans="1:5" s="52" customFormat="1" ht="12" customHeight="1" x14ac:dyDescent="0.2">
      <c r="A44" s="195" t="s">
        <v>117</v>
      </c>
      <c r="B44" s="178" t="s">
        <v>191</v>
      </c>
      <c r="C44" s="165"/>
      <c r="D44" s="252"/>
      <c r="E44" s="101"/>
    </row>
    <row r="45" spans="1:5" s="52" customFormat="1" ht="12" customHeight="1" x14ac:dyDescent="0.2">
      <c r="A45" s="195" t="s">
        <v>118</v>
      </c>
      <c r="B45" s="178" t="s">
        <v>447</v>
      </c>
      <c r="C45" s="165"/>
      <c r="D45" s="252"/>
      <c r="E45" s="101"/>
    </row>
    <row r="46" spans="1:5" s="52" customFormat="1" ht="12" customHeight="1" x14ac:dyDescent="0.2">
      <c r="A46" s="195" t="s">
        <v>183</v>
      </c>
      <c r="B46" s="178" t="s">
        <v>193</v>
      </c>
      <c r="C46" s="168"/>
      <c r="D46" s="294"/>
      <c r="E46" s="104"/>
    </row>
    <row r="47" spans="1:5" s="52" customFormat="1" ht="12" customHeight="1" x14ac:dyDescent="0.2">
      <c r="A47" s="196" t="s">
        <v>184</v>
      </c>
      <c r="B47" s="179" t="s">
        <v>337</v>
      </c>
      <c r="C47" s="169"/>
      <c r="D47" s="295"/>
      <c r="E47" s="105"/>
    </row>
    <row r="48" spans="1:5" s="52" customFormat="1" ht="12" customHeight="1" thickBot="1" x14ac:dyDescent="0.25">
      <c r="A48" s="196" t="s">
        <v>336</v>
      </c>
      <c r="B48" s="179" t="s">
        <v>194</v>
      </c>
      <c r="C48" s="169"/>
      <c r="D48" s="295"/>
      <c r="E48" s="105"/>
    </row>
    <row r="49" spans="1:5" s="52" customFormat="1" ht="12" customHeight="1" thickBot="1" x14ac:dyDescent="0.25">
      <c r="A49" s="25" t="s">
        <v>11</v>
      </c>
      <c r="B49" s="19" t="s">
        <v>195</v>
      </c>
      <c r="C49" s="164">
        <f>SUM(C50:C54)</f>
        <v>0</v>
      </c>
      <c r="D49" s="250">
        <f>SUM(D50:D54)</f>
        <v>0</v>
      </c>
      <c r="E49" s="100">
        <f>SUM(E50:E54)</f>
        <v>0</v>
      </c>
    </row>
    <row r="50" spans="1:5" s="52" customFormat="1" ht="12" customHeight="1" x14ac:dyDescent="0.2">
      <c r="A50" s="194" t="s">
        <v>60</v>
      </c>
      <c r="B50" s="177" t="s">
        <v>199</v>
      </c>
      <c r="C50" s="217"/>
      <c r="D50" s="296"/>
      <c r="E50" s="106"/>
    </row>
    <row r="51" spans="1:5" s="52" customFormat="1" ht="12" customHeight="1" x14ac:dyDescent="0.2">
      <c r="A51" s="195" t="s">
        <v>61</v>
      </c>
      <c r="B51" s="178" t="s">
        <v>200</v>
      </c>
      <c r="C51" s="168"/>
      <c r="D51" s="294"/>
      <c r="E51" s="104"/>
    </row>
    <row r="52" spans="1:5" s="52" customFormat="1" ht="12" customHeight="1" x14ac:dyDescent="0.2">
      <c r="A52" s="195" t="s">
        <v>196</v>
      </c>
      <c r="B52" s="178" t="s">
        <v>201</v>
      </c>
      <c r="C52" s="168"/>
      <c r="D52" s="294"/>
      <c r="E52" s="104"/>
    </row>
    <row r="53" spans="1:5" s="52" customFormat="1" ht="12" customHeight="1" x14ac:dyDescent="0.2">
      <c r="A53" s="195" t="s">
        <v>197</v>
      </c>
      <c r="B53" s="178" t="s">
        <v>202</v>
      </c>
      <c r="C53" s="168"/>
      <c r="D53" s="294"/>
      <c r="E53" s="104"/>
    </row>
    <row r="54" spans="1:5" s="52" customFormat="1" ht="12" customHeight="1" thickBot="1" x14ac:dyDescent="0.25">
      <c r="A54" s="196" t="s">
        <v>198</v>
      </c>
      <c r="B54" s="179" t="s">
        <v>203</v>
      </c>
      <c r="C54" s="169"/>
      <c r="D54" s="295"/>
      <c r="E54" s="105"/>
    </row>
    <row r="55" spans="1:5" s="52" customFormat="1" ht="12" customHeight="1" thickBot="1" x14ac:dyDescent="0.25">
      <c r="A55" s="25" t="s">
        <v>119</v>
      </c>
      <c r="B55" s="19" t="s">
        <v>204</v>
      </c>
      <c r="C55" s="164">
        <f>SUM(C56:C58)</f>
        <v>0</v>
      </c>
      <c r="D55" s="250">
        <f>SUM(D56:D58)</f>
        <v>0</v>
      </c>
      <c r="E55" s="100">
        <f>SUM(E56:E58)</f>
        <v>0</v>
      </c>
    </row>
    <row r="56" spans="1:5" s="52" customFormat="1" ht="12" customHeight="1" x14ac:dyDescent="0.2">
      <c r="A56" s="194" t="s">
        <v>62</v>
      </c>
      <c r="B56" s="177" t="s">
        <v>205</v>
      </c>
      <c r="C56" s="166"/>
      <c r="D56" s="251"/>
      <c r="E56" s="102"/>
    </row>
    <row r="57" spans="1:5" s="52" customFormat="1" ht="12" customHeight="1" x14ac:dyDescent="0.2">
      <c r="A57" s="195" t="s">
        <v>63</v>
      </c>
      <c r="B57" s="178" t="s">
        <v>330</v>
      </c>
      <c r="C57" s="165"/>
      <c r="D57" s="252"/>
      <c r="E57" s="101"/>
    </row>
    <row r="58" spans="1:5" s="52" customFormat="1" ht="12" customHeight="1" x14ac:dyDescent="0.2">
      <c r="A58" s="195" t="s">
        <v>208</v>
      </c>
      <c r="B58" s="178" t="s">
        <v>206</v>
      </c>
      <c r="C58" s="165"/>
      <c r="D58" s="252"/>
      <c r="E58" s="101"/>
    </row>
    <row r="59" spans="1:5" s="52" customFormat="1" ht="12" customHeight="1" thickBot="1" x14ac:dyDescent="0.25">
      <c r="A59" s="196" t="s">
        <v>209</v>
      </c>
      <c r="B59" s="179" t="s">
        <v>207</v>
      </c>
      <c r="C59" s="167"/>
      <c r="D59" s="253"/>
      <c r="E59" s="103"/>
    </row>
    <row r="60" spans="1:5" s="52" customFormat="1" ht="12" customHeight="1" thickBot="1" x14ac:dyDescent="0.25">
      <c r="A60" s="25" t="s">
        <v>13</v>
      </c>
      <c r="B60" s="107" t="s">
        <v>210</v>
      </c>
      <c r="C60" s="164">
        <f>SUM(C61:C63)</f>
        <v>0</v>
      </c>
      <c r="D60" s="250">
        <f>SUM(D61:D63)</f>
        <v>0</v>
      </c>
      <c r="E60" s="100">
        <f>SUM(E61:E63)</f>
        <v>0</v>
      </c>
    </row>
    <row r="61" spans="1:5" s="52" customFormat="1" ht="12" customHeight="1" x14ac:dyDescent="0.2">
      <c r="A61" s="194" t="s">
        <v>120</v>
      </c>
      <c r="B61" s="177" t="s">
        <v>212</v>
      </c>
      <c r="C61" s="168"/>
      <c r="D61" s="294"/>
      <c r="E61" s="104"/>
    </row>
    <row r="62" spans="1:5" s="52" customFormat="1" ht="12" customHeight="1" x14ac:dyDescent="0.2">
      <c r="A62" s="195" t="s">
        <v>121</v>
      </c>
      <c r="B62" s="178" t="s">
        <v>331</v>
      </c>
      <c r="C62" s="168"/>
      <c r="D62" s="294"/>
      <c r="E62" s="104"/>
    </row>
    <row r="63" spans="1:5" s="52" customFormat="1" ht="12" customHeight="1" x14ac:dyDescent="0.2">
      <c r="A63" s="195" t="s">
        <v>144</v>
      </c>
      <c r="B63" s="178" t="s">
        <v>213</v>
      </c>
      <c r="C63" s="168"/>
      <c r="D63" s="294"/>
      <c r="E63" s="104"/>
    </row>
    <row r="64" spans="1:5" s="52" customFormat="1" ht="12" customHeight="1" thickBot="1" x14ac:dyDescent="0.25">
      <c r="A64" s="196" t="s">
        <v>211</v>
      </c>
      <c r="B64" s="179" t="s">
        <v>214</v>
      </c>
      <c r="C64" s="168"/>
      <c r="D64" s="294"/>
      <c r="E64" s="104"/>
    </row>
    <row r="65" spans="1:5" s="52" customFormat="1" ht="12" customHeight="1" thickBot="1" x14ac:dyDescent="0.25">
      <c r="A65" s="25" t="s">
        <v>14</v>
      </c>
      <c r="B65" s="19" t="s">
        <v>215</v>
      </c>
      <c r="C65" s="170">
        <f>+C8+C15+C22+C29+C37+C49+C55+C60</f>
        <v>108271200</v>
      </c>
      <c r="D65" s="254">
        <f>+D8+D15+D22+D29+D37+D49+D55+D60</f>
        <v>123875517</v>
      </c>
      <c r="E65" s="206">
        <f>+E8+E15+E22+E29+E37+E49+E55+E60</f>
        <v>123875517</v>
      </c>
    </row>
    <row r="66" spans="1:5" s="52" customFormat="1" ht="12" customHeight="1" thickBot="1" x14ac:dyDescent="0.2">
      <c r="A66" s="197" t="s">
        <v>300</v>
      </c>
      <c r="B66" s="107" t="s">
        <v>217</v>
      </c>
      <c r="C66" s="164">
        <f>SUM(C67:C69)</f>
        <v>0</v>
      </c>
      <c r="D66" s="250">
        <f>SUM(D67:D69)</f>
        <v>0</v>
      </c>
      <c r="E66" s="100">
        <f>SUM(E67:E69)</f>
        <v>0</v>
      </c>
    </row>
    <row r="67" spans="1:5" s="52" customFormat="1" ht="12" customHeight="1" x14ac:dyDescent="0.2">
      <c r="A67" s="194" t="s">
        <v>245</v>
      </c>
      <c r="B67" s="177" t="s">
        <v>218</v>
      </c>
      <c r="C67" s="168"/>
      <c r="D67" s="294"/>
      <c r="E67" s="104"/>
    </row>
    <row r="68" spans="1:5" s="52" customFormat="1" ht="12" customHeight="1" x14ac:dyDescent="0.2">
      <c r="A68" s="195" t="s">
        <v>254</v>
      </c>
      <c r="B68" s="178" t="s">
        <v>219</v>
      </c>
      <c r="C68" s="168"/>
      <c r="D68" s="294"/>
      <c r="E68" s="104"/>
    </row>
    <row r="69" spans="1:5" s="52" customFormat="1" ht="12" customHeight="1" thickBot="1" x14ac:dyDescent="0.25">
      <c r="A69" s="196" t="s">
        <v>255</v>
      </c>
      <c r="B69" s="180" t="s">
        <v>220</v>
      </c>
      <c r="C69" s="168"/>
      <c r="D69" s="297"/>
      <c r="E69" s="104"/>
    </row>
    <row r="70" spans="1:5" s="52" customFormat="1" ht="12" customHeight="1" thickBot="1" x14ac:dyDescent="0.2">
      <c r="A70" s="197" t="s">
        <v>221</v>
      </c>
      <c r="B70" s="107" t="s">
        <v>222</v>
      </c>
      <c r="C70" s="164">
        <f>SUM(C71:C74)</f>
        <v>0</v>
      </c>
      <c r="D70" s="164">
        <f>SUM(D71:D74)</f>
        <v>0</v>
      </c>
      <c r="E70" s="100">
        <f>SUM(E71:E74)</f>
        <v>0</v>
      </c>
    </row>
    <row r="71" spans="1:5" s="52" customFormat="1" ht="12" customHeight="1" x14ac:dyDescent="0.2">
      <c r="A71" s="194" t="s">
        <v>99</v>
      </c>
      <c r="B71" s="347" t="s">
        <v>223</v>
      </c>
      <c r="C71" s="168"/>
      <c r="D71" s="168"/>
      <c r="E71" s="104"/>
    </row>
    <row r="72" spans="1:5" s="52" customFormat="1" ht="12" customHeight="1" x14ac:dyDescent="0.2">
      <c r="A72" s="195" t="s">
        <v>100</v>
      </c>
      <c r="B72" s="347" t="s">
        <v>454</v>
      </c>
      <c r="C72" s="168"/>
      <c r="D72" s="168"/>
      <c r="E72" s="104"/>
    </row>
    <row r="73" spans="1:5" s="52" customFormat="1" ht="12" customHeight="1" x14ac:dyDescent="0.2">
      <c r="A73" s="195" t="s">
        <v>246</v>
      </c>
      <c r="B73" s="347" t="s">
        <v>224</v>
      </c>
      <c r="C73" s="168"/>
      <c r="D73" s="168"/>
      <c r="E73" s="104"/>
    </row>
    <row r="74" spans="1:5" s="52" customFormat="1" ht="12" customHeight="1" thickBot="1" x14ac:dyDescent="0.25">
      <c r="A74" s="196" t="s">
        <v>247</v>
      </c>
      <c r="B74" s="348" t="s">
        <v>455</v>
      </c>
      <c r="C74" s="168"/>
      <c r="D74" s="168"/>
      <c r="E74" s="104"/>
    </row>
    <row r="75" spans="1:5" s="52" customFormat="1" ht="12" customHeight="1" thickBot="1" x14ac:dyDescent="0.2">
      <c r="A75" s="197" t="s">
        <v>225</v>
      </c>
      <c r="B75" s="107" t="s">
        <v>226</v>
      </c>
      <c r="C75" s="164">
        <f>SUM(C76:C77)</f>
        <v>0</v>
      </c>
      <c r="D75" s="164">
        <f>SUM(D76:D77)</f>
        <v>0</v>
      </c>
      <c r="E75" s="100">
        <f>SUM(E76:E77)</f>
        <v>0</v>
      </c>
    </row>
    <row r="76" spans="1:5" s="52" customFormat="1" ht="12" customHeight="1" x14ac:dyDescent="0.2">
      <c r="A76" s="194" t="s">
        <v>248</v>
      </c>
      <c r="B76" s="177" t="s">
        <v>227</v>
      </c>
      <c r="C76" s="168"/>
      <c r="D76" s="168"/>
      <c r="E76" s="104"/>
    </row>
    <row r="77" spans="1:5" s="52" customFormat="1" ht="12" customHeight="1" thickBot="1" x14ac:dyDescent="0.25">
      <c r="A77" s="196" t="s">
        <v>249</v>
      </c>
      <c r="B77" s="179" t="s">
        <v>228</v>
      </c>
      <c r="C77" s="168"/>
      <c r="D77" s="168"/>
      <c r="E77" s="104"/>
    </row>
    <row r="78" spans="1:5" s="51" customFormat="1" ht="12" customHeight="1" thickBot="1" x14ac:dyDescent="0.2">
      <c r="A78" s="197" t="s">
        <v>229</v>
      </c>
      <c r="B78" s="107" t="s">
        <v>230</v>
      </c>
      <c r="C78" s="164">
        <f>SUM(C79:C81)</f>
        <v>0</v>
      </c>
      <c r="D78" s="164">
        <f>SUM(D79:D81)</f>
        <v>0</v>
      </c>
      <c r="E78" s="100">
        <f>SUM(E79:E81)</f>
        <v>0</v>
      </c>
    </row>
    <row r="79" spans="1:5" s="52" customFormat="1" ht="12" customHeight="1" x14ac:dyDescent="0.2">
      <c r="A79" s="194" t="s">
        <v>250</v>
      </c>
      <c r="B79" s="177" t="s">
        <v>231</v>
      </c>
      <c r="C79" s="168"/>
      <c r="D79" s="168"/>
      <c r="E79" s="104"/>
    </row>
    <row r="80" spans="1:5" s="52" customFormat="1" ht="12" customHeight="1" x14ac:dyDescent="0.2">
      <c r="A80" s="195" t="s">
        <v>251</v>
      </c>
      <c r="B80" s="178" t="s">
        <v>232</v>
      </c>
      <c r="C80" s="168"/>
      <c r="D80" s="168"/>
      <c r="E80" s="104"/>
    </row>
    <row r="81" spans="1:5" s="52" customFormat="1" ht="12" customHeight="1" thickBot="1" x14ac:dyDescent="0.25">
      <c r="A81" s="196" t="s">
        <v>252</v>
      </c>
      <c r="B81" s="179" t="s">
        <v>456</v>
      </c>
      <c r="C81" s="168"/>
      <c r="D81" s="168"/>
      <c r="E81" s="104"/>
    </row>
    <row r="82" spans="1:5" s="52" customFormat="1" ht="12" customHeight="1" thickBot="1" x14ac:dyDescent="0.2">
      <c r="A82" s="197" t="s">
        <v>233</v>
      </c>
      <c r="B82" s="107" t="s">
        <v>253</v>
      </c>
      <c r="C82" s="164">
        <f>SUM(C83:C86)</f>
        <v>0</v>
      </c>
      <c r="D82" s="164">
        <f>SUM(D83:D86)</f>
        <v>0</v>
      </c>
      <c r="E82" s="100">
        <f>SUM(E83:E86)</f>
        <v>0</v>
      </c>
    </row>
    <row r="83" spans="1:5" s="52" customFormat="1" ht="12" customHeight="1" x14ac:dyDescent="0.2">
      <c r="A83" s="198" t="s">
        <v>234</v>
      </c>
      <c r="B83" s="177" t="s">
        <v>235</v>
      </c>
      <c r="C83" s="168"/>
      <c r="D83" s="168"/>
      <c r="E83" s="104"/>
    </row>
    <row r="84" spans="1:5" s="52" customFormat="1" ht="12" customHeight="1" x14ac:dyDescent="0.2">
      <c r="A84" s="199" t="s">
        <v>236</v>
      </c>
      <c r="B84" s="178" t="s">
        <v>237</v>
      </c>
      <c r="C84" s="168"/>
      <c r="D84" s="168"/>
      <c r="E84" s="104"/>
    </row>
    <row r="85" spans="1:5" s="52" customFormat="1" ht="12" customHeight="1" x14ac:dyDescent="0.2">
      <c r="A85" s="199" t="s">
        <v>238</v>
      </c>
      <c r="B85" s="178" t="s">
        <v>239</v>
      </c>
      <c r="C85" s="168"/>
      <c r="D85" s="168"/>
      <c r="E85" s="104"/>
    </row>
    <row r="86" spans="1:5" s="51" customFormat="1" ht="12" customHeight="1" thickBot="1" x14ac:dyDescent="0.25">
      <c r="A86" s="200" t="s">
        <v>240</v>
      </c>
      <c r="B86" s="179" t="s">
        <v>241</v>
      </c>
      <c r="C86" s="168"/>
      <c r="D86" s="168"/>
      <c r="E86" s="104"/>
    </row>
    <row r="87" spans="1:5" s="51" customFormat="1" ht="12" customHeight="1" thickBot="1" x14ac:dyDescent="0.2">
      <c r="A87" s="197" t="s">
        <v>242</v>
      </c>
      <c r="B87" s="107" t="s">
        <v>376</v>
      </c>
      <c r="C87" s="220"/>
      <c r="D87" s="220"/>
      <c r="E87" s="221"/>
    </row>
    <row r="88" spans="1:5" s="51" customFormat="1" ht="12" customHeight="1" thickBot="1" x14ac:dyDescent="0.2">
      <c r="A88" s="197" t="s">
        <v>394</v>
      </c>
      <c r="B88" s="107" t="s">
        <v>243</v>
      </c>
      <c r="C88" s="220"/>
      <c r="D88" s="220"/>
      <c r="E88" s="221"/>
    </row>
    <row r="89" spans="1:5" s="51" customFormat="1" ht="12" customHeight="1" thickBot="1" x14ac:dyDescent="0.2">
      <c r="A89" s="197" t="s">
        <v>395</v>
      </c>
      <c r="B89" s="184" t="s">
        <v>379</v>
      </c>
      <c r="C89" s="170">
        <f>+C66+C70+C75+C78+C82+C88+C87</f>
        <v>0</v>
      </c>
      <c r="D89" s="170">
        <f>+D66+D70+D75+D78+D82+D88+D87</f>
        <v>0</v>
      </c>
      <c r="E89" s="206">
        <f>+E66+E70+E75+E78+E82+E88+E87</f>
        <v>0</v>
      </c>
    </row>
    <row r="90" spans="1:5" s="51" customFormat="1" ht="12" customHeight="1" thickBot="1" x14ac:dyDescent="0.2">
      <c r="A90" s="201" t="s">
        <v>396</v>
      </c>
      <c r="B90" s="185" t="s">
        <v>397</v>
      </c>
      <c r="C90" s="170">
        <f>+C65+C89</f>
        <v>108271200</v>
      </c>
      <c r="D90" s="170">
        <f>+D65+D89</f>
        <v>123875517</v>
      </c>
      <c r="E90" s="206">
        <f>+E65+E89</f>
        <v>123875517</v>
      </c>
    </row>
    <row r="91" spans="1:5" s="52" customFormat="1" ht="15.2" customHeight="1" thickBot="1" x14ac:dyDescent="0.25">
      <c r="A91" s="84"/>
      <c r="B91" s="85"/>
      <c r="C91" s="146"/>
    </row>
    <row r="92" spans="1:5" s="45" customFormat="1" ht="16.5" customHeight="1" thickBot="1" x14ac:dyDescent="0.25">
      <c r="A92" s="851" t="s">
        <v>41</v>
      </c>
      <c r="B92" s="852"/>
      <c r="C92" s="852"/>
      <c r="D92" s="852"/>
      <c r="E92" s="853"/>
    </row>
    <row r="93" spans="1:5" s="53" customFormat="1" ht="12" customHeight="1" thickBot="1" x14ac:dyDescent="0.25">
      <c r="A93" s="171" t="s">
        <v>6</v>
      </c>
      <c r="B93" s="24" t="s">
        <v>401</v>
      </c>
      <c r="C93" s="163">
        <f>+C94+C95+C96+C97+C98+C111</f>
        <v>0</v>
      </c>
      <c r="D93" s="163">
        <f>+D94+D95+D96+D97+D98+D111</f>
        <v>0</v>
      </c>
      <c r="E93" s="233">
        <f>+E94+E95+E96+E97+E98+E111</f>
        <v>0</v>
      </c>
    </row>
    <row r="94" spans="1:5" ht="12" customHeight="1" x14ac:dyDescent="0.2">
      <c r="A94" s="202" t="s">
        <v>64</v>
      </c>
      <c r="B94" s="8" t="s">
        <v>35</v>
      </c>
      <c r="C94" s="240"/>
      <c r="D94" s="240"/>
      <c r="E94" s="234"/>
    </row>
    <row r="95" spans="1:5" ht="12" customHeight="1" x14ac:dyDescent="0.2">
      <c r="A95" s="195" t="s">
        <v>65</v>
      </c>
      <c r="B95" s="6" t="s">
        <v>122</v>
      </c>
      <c r="C95" s="165"/>
      <c r="D95" s="165"/>
      <c r="E95" s="101"/>
    </row>
    <row r="96" spans="1:5" ht="12" customHeight="1" x14ac:dyDescent="0.2">
      <c r="A96" s="195" t="s">
        <v>66</v>
      </c>
      <c r="B96" s="6" t="s">
        <v>91</v>
      </c>
      <c r="C96" s="167"/>
      <c r="D96" s="165"/>
      <c r="E96" s="103"/>
    </row>
    <row r="97" spans="1:5" ht="12" customHeight="1" x14ac:dyDescent="0.2">
      <c r="A97" s="195" t="s">
        <v>67</v>
      </c>
      <c r="B97" s="9" t="s">
        <v>123</v>
      </c>
      <c r="C97" s="167"/>
      <c r="D97" s="253"/>
      <c r="E97" s="103"/>
    </row>
    <row r="98" spans="1:5" ht="12" customHeight="1" x14ac:dyDescent="0.2">
      <c r="A98" s="195" t="s">
        <v>76</v>
      </c>
      <c r="B98" s="17" t="s">
        <v>124</v>
      </c>
      <c r="C98" s="167"/>
      <c r="D98" s="253"/>
      <c r="E98" s="103"/>
    </row>
    <row r="99" spans="1:5" ht="12" customHeight="1" x14ac:dyDescent="0.2">
      <c r="A99" s="195" t="s">
        <v>68</v>
      </c>
      <c r="B99" s="6" t="s">
        <v>398</v>
      </c>
      <c r="C99" s="167"/>
      <c r="D99" s="253"/>
      <c r="E99" s="103"/>
    </row>
    <row r="100" spans="1:5" ht="12" customHeight="1" x14ac:dyDescent="0.2">
      <c r="A100" s="195" t="s">
        <v>69</v>
      </c>
      <c r="B100" s="63" t="s">
        <v>342</v>
      </c>
      <c r="C100" s="167"/>
      <c r="D100" s="253"/>
      <c r="E100" s="103"/>
    </row>
    <row r="101" spans="1:5" ht="12" customHeight="1" x14ac:dyDescent="0.2">
      <c r="A101" s="195" t="s">
        <v>77</v>
      </c>
      <c r="B101" s="63" t="s">
        <v>341</v>
      </c>
      <c r="C101" s="167"/>
      <c r="D101" s="253"/>
      <c r="E101" s="103"/>
    </row>
    <row r="102" spans="1:5" ht="12" customHeight="1" x14ac:dyDescent="0.2">
      <c r="A102" s="195" t="s">
        <v>78</v>
      </c>
      <c r="B102" s="63" t="s">
        <v>259</v>
      </c>
      <c r="C102" s="167"/>
      <c r="D102" s="253"/>
      <c r="E102" s="103"/>
    </row>
    <row r="103" spans="1:5" ht="12" customHeight="1" x14ac:dyDescent="0.2">
      <c r="A103" s="195" t="s">
        <v>79</v>
      </c>
      <c r="B103" s="64" t="s">
        <v>260</v>
      </c>
      <c r="C103" s="167"/>
      <c r="D103" s="253"/>
      <c r="E103" s="103"/>
    </row>
    <row r="104" spans="1:5" ht="12" customHeight="1" x14ac:dyDescent="0.2">
      <c r="A104" s="195" t="s">
        <v>80</v>
      </c>
      <c r="B104" s="64" t="s">
        <v>261</v>
      </c>
      <c r="C104" s="167"/>
      <c r="D104" s="253"/>
      <c r="E104" s="103"/>
    </row>
    <row r="105" spans="1:5" ht="12" customHeight="1" x14ac:dyDescent="0.2">
      <c r="A105" s="195" t="s">
        <v>82</v>
      </c>
      <c r="B105" s="63" t="s">
        <v>262</v>
      </c>
      <c r="C105" s="167"/>
      <c r="D105" s="253"/>
      <c r="E105" s="103"/>
    </row>
    <row r="106" spans="1:5" ht="12" customHeight="1" x14ac:dyDescent="0.2">
      <c r="A106" s="195" t="s">
        <v>125</v>
      </c>
      <c r="B106" s="63" t="s">
        <v>263</v>
      </c>
      <c r="C106" s="167"/>
      <c r="D106" s="253"/>
      <c r="E106" s="103"/>
    </row>
    <row r="107" spans="1:5" ht="12" customHeight="1" x14ac:dyDescent="0.2">
      <c r="A107" s="195" t="s">
        <v>257</v>
      </c>
      <c r="B107" s="64" t="s">
        <v>264</v>
      </c>
      <c r="C107" s="165"/>
      <c r="D107" s="253"/>
      <c r="E107" s="103"/>
    </row>
    <row r="108" spans="1:5" ht="12" customHeight="1" x14ac:dyDescent="0.2">
      <c r="A108" s="203" t="s">
        <v>258</v>
      </c>
      <c r="B108" s="65" t="s">
        <v>265</v>
      </c>
      <c r="C108" s="167"/>
      <c r="D108" s="253"/>
      <c r="E108" s="103"/>
    </row>
    <row r="109" spans="1:5" ht="12" customHeight="1" x14ac:dyDescent="0.2">
      <c r="A109" s="195" t="s">
        <v>339</v>
      </c>
      <c r="B109" s="65" t="s">
        <v>266</v>
      </c>
      <c r="C109" s="167"/>
      <c r="D109" s="253"/>
      <c r="E109" s="103"/>
    </row>
    <row r="110" spans="1:5" ht="12" customHeight="1" x14ac:dyDescent="0.2">
      <c r="A110" s="195" t="s">
        <v>340</v>
      </c>
      <c r="B110" s="64" t="s">
        <v>267</v>
      </c>
      <c r="C110" s="165"/>
      <c r="D110" s="252"/>
      <c r="E110" s="101"/>
    </row>
    <row r="111" spans="1:5" ht="12" customHeight="1" x14ac:dyDescent="0.2">
      <c r="A111" s="195" t="s">
        <v>344</v>
      </c>
      <c r="B111" s="9" t="s">
        <v>36</v>
      </c>
      <c r="C111" s="165"/>
      <c r="D111" s="252"/>
      <c r="E111" s="101"/>
    </row>
    <row r="112" spans="1:5" ht="12" customHeight="1" x14ac:dyDescent="0.2">
      <c r="A112" s="196" t="s">
        <v>345</v>
      </c>
      <c r="B112" s="6" t="s">
        <v>399</v>
      </c>
      <c r="C112" s="167"/>
      <c r="D112" s="253"/>
      <c r="E112" s="103"/>
    </row>
    <row r="113" spans="1:5" ht="12" customHeight="1" thickBot="1" x14ac:dyDescent="0.25">
      <c r="A113" s="204" t="s">
        <v>346</v>
      </c>
      <c r="B113" s="66" t="s">
        <v>400</v>
      </c>
      <c r="C113" s="241"/>
      <c r="D113" s="300"/>
      <c r="E113" s="235"/>
    </row>
    <row r="114" spans="1:5" ht="12" customHeight="1" thickBot="1" x14ac:dyDescent="0.25">
      <c r="A114" s="25" t="s">
        <v>7</v>
      </c>
      <c r="B114" s="23" t="s">
        <v>268</v>
      </c>
      <c r="C114" s="164">
        <f>+C115+C117+C119</f>
        <v>0</v>
      </c>
      <c r="D114" s="250">
        <f>+D115+D117+D119</f>
        <v>0</v>
      </c>
      <c r="E114" s="100">
        <f>+E115+E117+E119</f>
        <v>0</v>
      </c>
    </row>
    <row r="115" spans="1:5" ht="12" customHeight="1" x14ac:dyDescent="0.2">
      <c r="A115" s="194" t="s">
        <v>70</v>
      </c>
      <c r="B115" s="6" t="s">
        <v>143</v>
      </c>
      <c r="C115" s="166"/>
      <c r="D115" s="251"/>
      <c r="E115" s="102"/>
    </row>
    <row r="116" spans="1:5" ht="12" customHeight="1" x14ac:dyDescent="0.2">
      <c r="A116" s="194" t="s">
        <v>71</v>
      </c>
      <c r="B116" s="10" t="s">
        <v>272</v>
      </c>
      <c r="C116" s="166"/>
      <c r="D116" s="251"/>
      <c r="E116" s="102"/>
    </row>
    <row r="117" spans="1:5" ht="12" customHeight="1" x14ac:dyDescent="0.2">
      <c r="A117" s="194" t="s">
        <v>72</v>
      </c>
      <c r="B117" s="10" t="s">
        <v>126</v>
      </c>
      <c r="C117" s="165"/>
      <c r="D117" s="252"/>
      <c r="E117" s="101"/>
    </row>
    <row r="118" spans="1:5" ht="12" customHeight="1" x14ac:dyDescent="0.2">
      <c r="A118" s="194" t="s">
        <v>73</v>
      </c>
      <c r="B118" s="10" t="s">
        <v>273</v>
      </c>
      <c r="C118" s="165"/>
      <c r="D118" s="252"/>
      <c r="E118" s="101"/>
    </row>
    <row r="119" spans="1:5" ht="12" customHeight="1" x14ac:dyDescent="0.2">
      <c r="A119" s="194" t="s">
        <v>74</v>
      </c>
      <c r="B119" s="109" t="s">
        <v>145</v>
      </c>
      <c r="C119" s="165"/>
      <c r="D119" s="252"/>
      <c r="E119" s="101"/>
    </row>
    <row r="120" spans="1:5" ht="12" customHeight="1" x14ac:dyDescent="0.2">
      <c r="A120" s="194" t="s">
        <v>81</v>
      </c>
      <c r="B120" s="108" t="s">
        <v>332</v>
      </c>
      <c r="C120" s="165"/>
      <c r="D120" s="252"/>
      <c r="E120" s="101"/>
    </row>
    <row r="121" spans="1:5" ht="12" customHeight="1" x14ac:dyDescent="0.2">
      <c r="A121" s="194" t="s">
        <v>83</v>
      </c>
      <c r="B121" s="173" t="s">
        <v>278</v>
      </c>
      <c r="C121" s="165"/>
      <c r="D121" s="252"/>
      <c r="E121" s="101"/>
    </row>
    <row r="122" spans="1:5" ht="12" customHeight="1" x14ac:dyDescent="0.2">
      <c r="A122" s="194" t="s">
        <v>127</v>
      </c>
      <c r="B122" s="64" t="s">
        <v>261</v>
      </c>
      <c r="C122" s="165"/>
      <c r="D122" s="252"/>
      <c r="E122" s="101"/>
    </row>
    <row r="123" spans="1:5" ht="12" customHeight="1" x14ac:dyDescent="0.2">
      <c r="A123" s="194" t="s">
        <v>128</v>
      </c>
      <c r="B123" s="64" t="s">
        <v>277</v>
      </c>
      <c r="C123" s="165"/>
      <c r="D123" s="252"/>
      <c r="E123" s="101"/>
    </row>
    <row r="124" spans="1:5" ht="12" customHeight="1" x14ac:dyDescent="0.2">
      <c r="A124" s="194" t="s">
        <v>129</v>
      </c>
      <c r="B124" s="64" t="s">
        <v>276</v>
      </c>
      <c r="C124" s="165"/>
      <c r="D124" s="252"/>
      <c r="E124" s="101"/>
    </row>
    <row r="125" spans="1:5" ht="12" customHeight="1" x14ac:dyDescent="0.2">
      <c r="A125" s="194" t="s">
        <v>269</v>
      </c>
      <c r="B125" s="64" t="s">
        <v>264</v>
      </c>
      <c r="C125" s="165"/>
      <c r="D125" s="252"/>
      <c r="E125" s="101"/>
    </row>
    <row r="126" spans="1:5" ht="12" customHeight="1" x14ac:dyDescent="0.2">
      <c r="A126" s="194" t="s">
        <v>270</v>
      </c>
      <c r="B126" s="64" t="s">
        <v>275</v>
      </c>
      <c r="C126" s="165"/>
      <c r="D126" s="252"/>
      <c r="E126" s="101"/>
    </row>
    <row r="127" spans="1:5" ht="12" customHeight="1" thickBot="1" x14ac:dyDescent="0.25">
      <c r="A127" s="203" t="s">
        <v>271</v>
      </c>
      <c r="B127" s="64" t="s">
        <v>274</v>
      </c>
      <c r="C127" s="167"/>
      <c r="D127" s="253"/>
      <c r="E127" s="103"/>
    </row>
    <row r="128" spans="1:5" ht="12" customHeight="1" thickBot="1" x14ac:dyDescent="0.25">
      <c r="A128" s="25" t="s">
        <v>8</v>
      </c>
      <c r="B128" s="57" t="s">
        <v>349</v>
      </c>
      <c r="C128" s="164">
        <f>+C93+C114</f>
        <v>0</v>
      </c>
      <c r="D128" s="250">
        <f>+D93+D114</f>
        <v>0</v>
      </c>
      <c r="E128" s="100">
        <f>+E93+E114</f>
        <v>0</v>
      </c>
    </row>
    <row r="129" spans="1:11" ht="12" customHeight="1" thickBot="1" x14ac:dyDescent="0.25">
      <c r="A129" s="25" t="s">
        <v>9</v>
      </c>
      <c r="B129" s="57" t="s">
        <v>350</v>
      </c>
      <c r="C129" s="164">
        <f>+C130+C131+C132</f>
        <v>0</v>
      </c>
      <c r="D129" s="250">
        <f>+D130+D131+D132</f>
        <v>0</v>
      </c>
      <c r="E129" s="100">
        <f>+E130+E131+E132</f>
        <v>0</v>
      </c>
    </row>
    <row r="130" spans="1:11" s="53" customFormat="1" ht="12" customHeight="1" x14ac:dyDescent="0.2">
      <c r="A130" s="194" t="s">
        <v>177</v>
      </c>
      <c r="B130" s="7" t="s">
        <v>404</v>
      </c>
      <c r="C130" s="165"/>
      <c r="D130" s="252"/>
      <c r="E130" s="101"/>
    </row>
    <row r="131" spans="1:11" ht="12" customHeight="1" x14ac:dyDescent="0.2">
      <c r="A131" s="194" t="s">
        <v>178</v>
      </c>
      <c r="B131" s="7" t="s">
        <v>358</v>
      </c>
      <c r="C131" s="165"/>
      <c r="D131" s="252"/>
      <c r="E131" s="101"/>
    </row>
    <row r="132" spans="1:11" ht="12" customHeight="1" thickBot="1" x14ac:dyDescent="0.25">
      <c r="A132" s="203" t="s">
        <v>179</v>
      </c>
      <c r="B132" s="5" t="s">
        <v>403</v>
      </c>
      <c r="C132" s="165"/>
      <c r="D132" s="252"/>
      <c r="E132" s="101"/>
    </row>
    <row r="133" spans="1:11" ht="12" customHeight="1" thickBot="1" x14ac:dyDescent="0.25">
      <c r="A133" s="25" t="s">
        <v>10</v>
      </c>
      <c r="B133" s="57" t="s">
        <v>351</v>
      </c>
      <c r="C133" s="164">
        <f>+C134+C135+C136+C137+C138+C139</f>
        <v>0</v>
      </c>
      <c r="D133" s="250">
        <f>+D134+D135+D136+D137+D138+D139</f>
        <v>0</v>
      </c>
      <c r="E133" s="100">
        <f>+E134+E135+E136+E137+E138+E139</f>
        <v>0</v>
      </c>
    </row>
    <row r="134" spans="1:11" ht="12" customHeight="1" x14ac:dyDescent="0.2">
      <c r="A134" s="194" t="s">
        <v>57</v>
      </c>
      <c r="B134" s="7" t="s">
        <v>360</v>
      </c>
      <c r="C134" s="165"/>
      <c r="D134" s="252"/>
      <c r="E134" s="101"/>
    </row>
    <row r="135" spans="1:11" ht="12" customHeight="1" x14ac:dyDescent="0.2">
      <c r="A135" s="194" t="s">
        <v>58</v>
      </c>
      <c r="B135" s="7" t="s">
        <v>352</v>
      </c>
      <c r="C135" s="165"/>
      <c r="D135" s="252"/>
      <c r="E135" s="101"/>
    </row>
    <row r="136" spans="1:11" ht="12" customHeight="1" x14ac:dyDescent="0.2">
      <c r="A136" s="194" t="s">
        <v>59</v>
      </c>
      <c r="B136" s="7" t="s">
        <v>353</v>
      </c>
      <c r="C136" s="165"/>
      <c r="D136" s="252"/>
      <c r="E136" s="101"/>
    </row>
    <row r="137" spans="1:11" ht="12" customHeight="1" x14ac:dyDescent="0.2">
      <c r="A137" s="194" t="s">
        <v>114</v>
      </c>
      <c r="B137" s="7" t="s">
        <v>402</v>
      </c>
      <c r="C137" s="165"/>
      <c r="D137" s="252"/>
      <c r="E137" s="101"/>
    </row>
    <row r="138" spans="1:11" ht="12" customHeight="1" x14ac:dyDescent="0.2">
      <c r="A138" s="194" t="s">
        <v>115</v>
      </c>
      <c r="B138" s="7" t="s">
        <v>355</v>
      </c>
      <c r="C138" s="165"/>
      <c r="D138" s="252"/>
      <c r="E138" s="101"/>
    </row>
    <row r="139" spans="1:11" s="53" customFormat="1" ht="12" customHeight="1" thickBot="1" x14ac:dyDescent="0.25">
      <c r="A139" s="203" t="s">
        <v>116</v>
      </c>
      <c r="B139" s="5" t="s">
        <v>356</v>
      </c>
      <c r="C139" s="165"/>
      <c r="D139" s="252"/>
      <c r="E139" s="101"/>
    </row>
    <row r="140" spans="1:11" ht="12" customHeight="1" thickBot="1" x14ac:dyDescent="0.25">
      <c r="A140" s="25" t="s">
        <v>11</v>
      </c>
      <c r="B140" s="57" t="s">
        <v>417</v>
      </c>
      <c r="C140" s="170">
        <f>+C141+C142+C144+C145+C143</f>
        <v>108271200</v>
      </c>
      <c r="D140" s="254">
        <f>+D141+D142+D144+D145+D143</f>
        <v>123875517</v>
      </c>
      <c r="E140" s="206">
        <f>+E141+E142+E144+E145+E143</f>
        <v>123875517</v>
      </c>
      <c r="K140" s="93"/>
    </row>
    <row r="141" spans="1:11" x14ac:dyDescent="0.2">
      <c r="A141" s="194" t="s">
        <v>60</v>
      </c>
      <c r="B141" s="7" t="s">
        <v>279</v>
      </c>
      <c r="C141" s="165"/>
      <c r="D141" s="252"/>
      <c r="E141" s="101"/>
    </row>
    <row r="142" spans="1:11" ht="12" customHeight="1" x14ac:dyDescent="0.2">
      <c r="A142" s="194" t="s">
        <v>61</v>
      </c>
      <c r="B142" s="7" t="s">
        <v>280</v>
      </c>
      <c r="C142" s="165"/>
      <c r="D142" s="252"/>
      <c r="E142" s="101"/>
    </row>
    <row r="143" spans="1:11" ht="12" customHeight="1" x14ac:dyDescent="0.2">
      <c r="A143" s="194" t="s">
        <v>196</v>
      </c>
      <c r="B143" s="7" t="s">
        <v>416</v>
      </c>
      <c r="C143" s="165">
        <v>108271200</v>
      </c>
      <c r="D143" s="252">
        <v>123875517</v>
      </c>
      <c r="E143" s="101">
        <v>123875517</v>
      </c>
    </row>
    <row r="144" spans="1:11" s="53" customFormat="1" ht="12" customHeight="1" x14ac:dyDescent="0.2">
      <c r="A144" s="194" t="s">
        <v>197</v>
      </c>
      <c r="B144" s="7" t="s">
        <v>365</v>
      </c>
      <c r="C144" s="165"/>
      <c r="D144" s="252"/>
      <c r="E144" s="101"/>
    </row>
    <row r="145" spans="1:5" s="53" customFormat="1" ht="12" customHeight="1" thickBot="1" x14ac:dyDescent="0.25">
      <c r="A145" s="203" t="s">
        <v>198</v>
      </c>
      <c r="B145" s="5" t="s">
        <v>296</v>
      </c>
      <c r="C145" s="165"/>
      <c r="D145" s="252"/>
      <c r="E145" s="101"/>
    </row>
    <row r="146" spans="1:5" s="53" customFormat="1" ht="12" customHeight="1" thickBot="1" x14ac:dyDescent="0.25">
      <c r="A146" s="25" t="s">
        <v>12</v>
      </c>
      <c r="B146" s="57" t="s">
        <v>366</v>
      </c>
      <c r="C146" s="243">
        <f>+C147+C148+C149+C150+C151</f>
        <v>0</v>
      </c>
      <c r="D146" s="255">
        <f>+D147+D148+D149+D150+D151</f>
        <v>0</v>
      </c>
      <c r="E146" s="237">
        <f>+E147+E148+E149+E150+E151</f>
        <v>0</v>
      </c>
    </row>
    <row r="147" spans="1:5" s="53" customFormat="1" ht="12" customHeight="1" x14ac:dyDescent="0.2">
      <c r="A147" s="194" t="s">
        <v>62</v>
      </c>
      <c r="B147" s="7" t="s">
        <v>361</v>
      </c>
      <c r="C147" s="165"/>
      <c r="D147" s="252"/>
      <c r="E147" s="101"/>
    </row>
    <row r="148" spans="1:5" s="53" customFormat="1" ht="12" customHeight="1" x14ac:dyDescent="0.2">
      <c r="A148" s="194" t="s">
        <v>63</v>
      </c>
      <c r="B148" s="7" t="s">
        <v>368</v>
      </c>
      <c r="C148" s="165"/>
      <c r="D148" s="252"/>
      <c r="E148" s="101"/>
    </row>
    <row r="149" spans="1:5" s="53" customFormat="1" ht="12" customHeight="1" x14ac:dyDescent="0.2">
      <c r="A149" s="194" t="s">
        <v>208</v>
      </c>
      <c r="B149" s="7" t="s">
        <v>363</v>
      </c>
      <c r="C149" s="165"/>
      <c r="D149" s="252"/>
      <c r="E149" s="101"/>
    </row>
    <row r="150" spans="1:5" s="53" customFormat="1" ht="12" customHeight="1" x14ac:dyDescent="0.2">
      <c r="A150" s="194" t="s">
        <v>209</v>
      </c>
      <c r="B150" s="7" t="s">
        <v>405</v>
      </c>
      <c r="C150" s="165"/>
      <c r="D150" s="252"/>
      <c r="E150" s="101"/>
    </row>
    <row r="151" spans="1:5" ht="12.75" customHeight="1" thickBot="1" x14ac:dyDescent="0.25">
      <c r="A151" s="203" t="s">
        <v>367</v>
      </c>
      <c r="B151" s="5" t="s">
        <v>370</v>
      </c>
      <c r="C151" s="167"/>
      <c r="D151" s="253"/>
      <c r="E151" s="103"/>
    </row>
    <row r="152" spans="1:5" ht="12.75" customHeight="1" thickBot="1" x14ac:dyDescent="0.25">
      <c r="A152" s="232" t="s">
        <v>13</v>
      </c>
      <c r="B152" s="57" t="s">
        <v>371</v>
      </c>
      <c r="C152" s="243"/>
      <c r="D152" s="255"/>
      <c r="E152" s="237"/>
    </row>
    <row r="153" spans="1:5" ht="12.75" customHeight="1" thickBot="1" x14ac:dyDescent="0.25">
      <c r="A153" s="232" t="s">
        <v>14</v>
      </c>
      <c r="B153" s="57" t="s">
        <v>372</v>
      </c>
      <c r="C153" s="243"/>
      <c r="D153" s="255"/>
      <c r="E153" s="237"/>
    </row>
    <row r="154" spans="1:5" ht="12" customHeight="1" thickBot="1" x14ac:dyDescent="0.25">
      <c r="A154" s="25" t="s">
        <v>15</v>
      </c>
      <c r="B154" s="57" t="s">
        <v>374</v>
      </c>
      <c r="C154" s="245">
        <f>+C129+C133+C140+C146+C152+C153</f>
        <v>108271200</v>
      </c>
      <c r="D154" s="257">
        <f>+D129+D133+D140+D146+D152+D153</f>
        <v>123875517</v>
      </c>
      <c r="E154" s="239">
        <f>+E129+E133+E140+E146+E152+E153</f>
        <v>123875517</v>
      </c>
    </row>
    <row r="155" spans="1:5" ht="15.2" customHeight="1" thickBot="1" x14ac:dyDescent="0.25">
      <c r="A155" s="205" t="s">
        <v>16</v>
      </c>
      <c r="B155" s="151" t="s">
        <v>373</v>
      </c>
      <c r="C155" s="245">
        <f>+C128+C154</f>
        <v>108271200</v>
      </c>
      <c r="D155" s="257">
        <f>+D128+D154</f>
        <v>123875517</v>
      </c>
      <c r="E155" s="239">
        <f>+E128+E154</f>
        <v>123875517</v>
      </c>
    </row>
    <row r="156" spans="1:5" ht="13.5" thickBot="1" x14ac:dyDescent="0.25">
      <c r="A156" s="154"/>
      <c r="B156" s="155"/>
      <c r="C156" s="688">
        <f>C90-C155</f>
        <v>0</v>
      </c>
      <c r="D156" s="688">
        <f>D90-D155</f>
        <v>0</v>
      </c>
      <c r="E156" s="156"/>
    </row>
    <row r="157" spans="1:5" ht="15.2" customHeight="1" thickBot="1" x14ac:dyDescent="0.25">
      <c r="A157" s="310" t="s">
        <v>449</v>
      </c>
      <c r="B157" s="311"/>
      <c r="C157" s="299"/>
      <c r="D157" s="299"/>
      <c r="E157" s="298"/>
    </row>
    <row r="158" spans="1:5" ht="14.45" customHeight="1" thickBot="1" x14ac:dyDescent="0.25">
      <c r="A158" s="312" t="s">
        <v>450</v>
      </c>
      <c r="B158" s="313"/>
      <c r="C158" s="299"/>
      <c r="D158" s="299"/>
      <c r="E158" s="298"/>
    </row>
  </sheetData>
  <sheetProtection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61"/>
  <sheetViews>
    <sheetView topLeftCell="B1" zoomScale="120" zoomScaleNormal="120" workbookViewId="0">
      <selection activeCell="B1" sqref="B1:E1"/>
    </sheetView>
  </sheetViews>
  <sheetFormatPr defaultRowHeight="12.75" x14ac:dyDescent="0.2"/>
  <cols>
    <col min="1" max="1" width="13" style="89" customWidth="1"/>
    <col min="2" max="2" width="59" style="90" customWidth="1"/>
    <col min="3" max="5" width="15.83203125" style="90" customWidth="1"/>
    <col min="6" max="16384" width="9.33203125" style="90"/>
  </cols>
  <sheetData>
    <row r="1" spans="1:5" s="80" customFormat="1" ht="16.5" thickBot="1" x14ac:dyDescent="0.3">
      <c r="A1" s="365"/>
      <c r="B1" s="855"/>
      <c r="C1" s="856"/>
      <c r="D1" s="856"/>
      <c r="E1" s="856"/>
    </row>
    <row r="2" spans="1:5" s="212" customFormat="1" ht="24.75" thickBot="1" x14ac:dyDescent="0.25">
      <c r="A2" s="366" t="s">
        <v>438</v>
      </c>
      <c r="B2" s="857" t="s">
        <v>746</v>
      </c>
      <c r="C2" s="858"/>
      <c r="D2" s="859"/>
      <c r="E2" s="367" t="s">
        <v>43</v>
      </c>
    </row>
    <row r="3" spans="1:5" s="212" customFormat="1" ht="24.75" thickBot="1" x14ac:dyDescent="0.25">
      <c r="A3" s="366" t="s">
        <v>135</v>
      </c>
      <c r="B3" s="857" t="s">
        <v>304</v>
      </c>
      <c r="C3" s="858"/>
      <c r="D3" s="859"/>
      <c r="E3" s="367" t="s">
        <v>39</v>
      </c>
    </row>
    <row r="4" spans="1:5" s="213" customFormat="1" ht="15.95" customHeight="1" thickBot="1" x14ac:dyDescent="0.3">
      <c r="A4" s="368"/>
      <c r="B4" s="368"/>
      <c r="C4" s="369"/>
      <c r="D4" s="370"/>
      <c r="E4" s="369" t="e">
        <f>Z_6.1.3.sz.mell!E4</f>
        <v>#REF!</v>
      </c>
    </row>
    <row r="5" spans="1:5" ht="24.75" thickBot="1" x14ac:dyDescent="0.25">
      <c r="A5" s="371" t="s">
        <v>136</v>
      </c>
      <c r="B5" s="372" t="s">
        <v>448</v>
      </c>
      <c r="C5" s="372" t="s">
        <v>436</v>
      </c>
      <c r="D5" s="373" t="s">
        <v>437</v>
      </c>
      <c r="E5" s="356" t="e">
        <f>CONCATENATE(Z_6.1.3.sz.mell!E5)</f>
        <v>#REF!</v>
      </c>
    </row>
    <row r="6" spans="1:5" s="214" customFormat="1" ht="12.95" customHeight="1" thickBot="1" x14ac:dyDescent="0.25">
      <c r="A6" s="402" t="s">
        <v>385</v>
      </c>
      <c r="B6" s="403" t="s">
        <v>386</v>
      </c>
      <c r="C6" s="403" t="s">
        <v>387</v>
      </c>
      <c r="D6" s="404" t="s">
        <v>389</v>
      </c>
      <c r="E6" s="405" t="s">
        <v>388</v>
      </c>
    </row>
    <row r="7" spans="1:5" s="214" customFormat="1" ht="15.95" customHeight="1" thickBot="1" x14ac:dyDescent="0.25">
      <c r="A7" s="851" t="s">
        <v>40</v>
      </c>
      <c r="B7" s="852"/>
      <c r="C7" s="852"/>
      <c r="D7" s="852"/>
      <c r="E7" s="853"/>
    </row>
    <row r="8" spans="1:5" s="150" customFormat="1" ht="12" customHeight="1" thickBot="1" x14ac:dyDescent="0.25">
      <c r="A8" s="74" t="s">
        <v>6</v>
      </c>
      <c r="B8" s="81" t="s">
        <v>406</v>
      </c>
      <c r="C8" s="117">
        <f>SUM(C9:C19)</f>
        <v>25000</v>
      </c>
      <c r="D8" s="117">
        <f>SUM(D9:D19)</f>
        <v>15249</v>
      </c>
      <c r="E8" s="145">
        <f>SUM(E9:E19)</f>
        <v>15249</v>
      </c>
    </row>
    <row r="9" spans="1:5" s="150" customFormat="1" ht="12" customHeight="1" x14ac:dyDescent="0.2">
      <c r="A9" s="207" t="s">
        <v>64</v>
      </c>
      <c r="B9" s="8" t="s">
        <v>185</v>
      </c>
      <c r="C9" s="272"/>
      <c r="D9" s="272"/>
      <c r="E9" s="302"/>
    </row>
    <row r="10" spans="1:5" s="150" customFormat="1" ht="12" customHeight="1" x14ac:dyDescent="0.2">
      <c r="A10" s="208" t="s">
        <v>65</v>
      </c>
      <c r="B10" s="6" t="s">
        <v>186</v>
      </c>
      <c r="C10" s="114"/>
      <c r="D10" s="114"/>
      <c r="E10" s="264"/>
    </row>
    <row r="11" spans="1:5" s="150" customFormat="1" ht="12" customHeight="1" x14ac:dyDescent="0.2">
      <c r="A11" s="208" t="s">
        <v>66</v>
      </c>
      <c r="B11" s="6" t="s">
        <v>187</v>
      </c>
      <c r="C11" s="114"/>
      <c r="D11" s="114"/>
      <c r="E11" s="264"/>
    </row>
    <row r="12" spans="1:5" s="150" customFormat="1" ht="12" customHeight="1" x14ac:dyDescent="0.2">
      <c r="A12" s="208" t="s">
        <v>67</v>
      </c>
      <c r="B12" s="6" t="s">
        <v>188</v>
      </c>
      <c r="C12" s="114"/>
      <c r="D12" s="114"/>
      <c r="E12" s="264"/>
    </row>
    <row r="13" spans="1:5" s="150" customFormat="1" ht="12" customHeight="1" x14ac:dyDescent="0.2">
      <c r="A13" s="208" t="s">
        <v>98</v>
      </c>
      <c r="B13" s="6" t="s">
        <v>189</v>
      </c>
      <c r="C13" s="114"/>
      <c r="D13" s="114"/>
      <c r="E13" s="264"/>
    </row>
    <row r="14" spans="1:5" s="150" customFormat="1" ht="12" customHeight="1" x14ac:dyDescent="0.2">
      <c r="A14" s="208" t="s">
        <v>68</v>
      </c>
      <c r="B14" s="6" t="s">
        <v>305</v>
      </c>
      <c r="C14" s="114"/>
      <c r="D14" s="114"/>
      <c r="E14" s="264"/>
    </row>
    <row r="15" spans="1:5" s="150" customFormat="1" ht="12" customHeight="1" x14ac:dyDescent="0.2">
      <c r="A15" s="208" t="s">
        <v>69</v>
      </c>
      <c r="B15" s="5" t="s">
        <v>306</v>
      </c>
      <c r="C15" s="114"/>
      <c r="D15" s="114"/>
      <c r="E15" s="264"/>
    </row>
    <row r="16" spans="1:5" s="150" customFormat="1" ht="12" customHeight="1" x14ac:dyDescent="0.2">
      <c r="A16" s="208" t="s">
        <v>77</v>
      </c>
      <c r="B16" s="6" t="s">
        <v>192</v>
      </c>
      <c r="C16" s="270"/>
      <c r="D16" s="270"/>
      <c r="E16" s="268"/>
    </row>
    <row r="17" spans="1:5" s="215" customFormat="1" ht="12" customHeight="1" x14ac:dyDescent="0.2">
      <c r="A17" s="208" t="s">
        <v>78</v>
      </c>
      <c r="B17" s="6" t="s">
        <v>193</v>
      </c>
      <c r="C17" s="114"/>
      <c r="D17" s="114"/>
      <c r="E17" s="264"/>
    </row>
    <row r="18" spans="1:5" s="215" customFormat="1" ht="12" customHeight="1" x14ac:dyDescent="0.2">
      <c r="A18" s="208" t="s">
        <v>79</v>
      </c>
      <c r="B18" s="6" t="s">
        <v>337</v>
      </c>
      <c r="C18" s="116"/>
      <c r="D18" s="116"/>
      <c r="E18" s="265"/>
    </row>
    <row r="19" spans="1:5" s="215" customFormat="1" ht="12" customHeight="1" thickBot="1" x14ac:dyDescent="0.25">
      <c r="A19" s="208" t="s">
        <v>80</v>
      </c>
      <c r="B19" s="5" t="s">
        <v>194</v>
      </c>
      <c r="C19" s="116">
        <v>25000</v>
      </c>
      <c r="D19" s="116">
        <v>15249</v>
      </c>
      <c r="E19" s="265">
        <v>15249</v>
      </c>
    </row>
    <row r="20" spans="1:5" s="150" customFormat="1" ht="12" customHeight="1" thickBot="1" x14ac:dyDescent="0.25">
      <c r="A20" s="74" t="s">
        <v>7</v>
      </c>
      <c r="B20" s="81" t="s">
        <v>307</v>
      </c>
      <c r="C20" s="117">
        <f>SUM(C21:C23)</f>
        <v>8836267</v>
      </c>
      <c r="D20" s="117">
        <f>SUM(D21:D23)</f>
        <v>9239179</v>
      </c>
      <c r="E20" s="145">
        <f>SUM(E21:E23)</f>
        <v>9239179</v>
      </c>
    </row>
    <row r="21" spans="1:5" s="215" customFormat="1" ht="12" customHeight="1" x14ac:dyDescent="0.2">
      <c r="A21" s="208" t="s">
        <v>70</v>
      </c>
      <c r="B21" s="7" t="s">
        <v>168</v>
      </c>
      <c r="C21" s="114"/>
      <c r="D21" s="114"/>
      <c r="E21" s="264"/>
    </row>
    <row r="22" spans="1:5" s="215" customFormat="1" ht="12" customHeight="1" x14ac:dyDescent="0.2">
      <c r="A22" s="208" t="s">
        <v>71</v>
      </c>
      <c r="B22" s="6" t="s">
        <v>308</v>
      </c>
      <c r="C22" s="114"/>
      <c r="D22" s="114"/>
      <c r="E22" s="264"/>
    </row>
    <row r="23" spans="1:5" s="215" customFormat="1" ht="12" customHeight="1" x14ac:dyDescent="0.2">
      <c r="A23" s="208" t="s">
        <v>72</v>
      </c>
      <c r="B23" s="6" t="s">
        <v>309</v>
      </c>
      <c r="C23" s="114">
        <v>8836267</v>
      </c>
      <c r="D23" s="114">
        <v>9239179</v>
      </c>
      <c r="E23" s="264">
        <v>9239179</v>
      </c>
    </row>
    <row r="24" spans="1:5" s="215" customFormat="1" ht="12" customHeight="1" thickBot="1" x14ac:dyDescent="0.25">
      <c r="A24" s="208" t="s">
        <v>73</v>
      </c>
      <c r="B24" s="6" t="s">
        <v>407</v>
      </c>
      <c r="C24" s="114"/>
      <c r="D24" s="114"/>
      <c r="E24" s="264"/>
    </row>
    <row r="25" spans="1:5" s="215" customFormat="1" ht="12" customHeight="1" thickBot="1" x14ac:dyDescent="0.25">
      <c r="A25" s="78" t="s">
        <v>8</v>
      </c>
      <c r="B25" s="57" t="s">
        <v>113</v>
      </c>
      <c r="C25" s="304"/>
      <c r="D25" s="304"/>
      <c r="E25" s="144"/>
    </row>
    <row r="26" spans="1:5" s="215" customFormat="1" ht="12" customHeight="1" thickBot="1" x14ac:dyDescent="0.25">
      <c r="A26" s="78" t="s">
        <v>9</v>
      </c>
      <c r="B26" s="57" t="s">
        <v>408</v>
      </c>
      <c r="C26" s="117">
        <f>+C27+C28+C29</f>
        <v>0</v>
      </c>
      <c r="D26" s="117">
        <f>+D27+D28+D29</f>
        <v>0</v>
      </c>
      <c r="E26" s="145">
        <f>+E27+E28+E29</f>
        <v>0</v>
      </c>
    </row>
    <row r="27" spans="1:5" s="215" customFormat="1" ht="12" customHeight="1" x14ac:dyDescent="0.2">
      <c r="A27" s="209" t="s">
        <v>177</v>
      </c>
      <c r="B27" s="210" t="s">
        <v>173</v>
      </c>
      <c r="C27" s="271"/>
      <c r="D27" s="271"/>
      <c r="E27" s="269"/>
    </row>
    <row r="28" spans="1:5" s="215" customFormat="1" ht="12" customHeight="1" x14ac:dyDescent="0.2">
      <c r="A28" s="209" t="s">
        <v>178</v>
      </c>
      <c r="B28" s="210" t="s">
        <v>308</v>
      </c>
      <c r="C28" s="114"/>
      <c r="D28" s="114"/>
      <c r="E28" s="264"/>
    </row>
    <row r="29" spans="1:5" s="215" customFormat="1" ht="12" customHeight="1" x14ac:dyDescent="0.2">
      <c r="A29" s="209" t="s">
        <v>179</v>
      </c>
      <c r="B29" s="211" t="s">
        <v>311</v>
      </c>
      <c r="C29" s="114"/>
      <c r="D29" s="114"/>
      <c r="E29" s="264"/>
    </row>
    <row r="30" spans="1:5" s="215" customFormat="1" ht="12" customHeight="1" thickBot="1" x14ac:dyDescent="0.25">
      <c r="A30" s="208" t="s">
        <v>180</v>
      </c>
      <c r="B30" s="62" t="s">
        <v>409</v>
      </c>
      <c r="C30" s="48"/>
      <c r="D30" s="48"/>
      <c r="E30" s="303"/>
    </row>
    <row r="31" spans="1:5" s="215" customFormat="1" ht="12" customHeight="1" thickBot="1" x14ac:dyDescent="0.25">
      <c r="A31" s="78" t="s">
        <v>10</v>
      </c>
      <c r="B31" s="57" t="s">
        <v>312</v>
      </c>
      <c r="C31" s="117">
        <f>+C32+C33+C34</f>
        <v>0</v>
      </c>
      <c r="D31" s="117">
        <f>+D32+D33+D34</f>
        <v>0</v>
      </c>
      <c r="E31" s="145">
        <f>+E32+E33+E34</f>
        <v>0</v>
      </c>
    </row>
    <row r="32" spans="1:5" s="215" customFormat="1" ht="12" customHeight="1" x14ac:dyDescent="0.2">
      <c r="A32" s="209" t="s">
        <v>57</v>
      </c>
      <c r="B32" s="210" t="s">
        <v>199</v>
      </c>
      <c r="C32" s="271"/>
      <c r="D32" s="271"/>
      <c r="E32" s="269"/>
    </row>
    <row r="33" spans="1:5" s="215" customFormat="1" ht="12" customHeight="1" x14ac:dyDescent="0.2">
      <c r="A33" s="209" t="s">
        <v>58</v>
      </c>
      <c r="B33" s="211" t="s">
        <v>200</v>
      </c>
      <c r="C33" s="118"/>
      <c r="D33" s="118"/>
      <c r="E33" s="266"/>
    </row>
    <row r="34" spans="1:5" s="215" customFormat="1" ht="12" customHeight="1" thickBot="1" x14ac:dyDescent="0.25">
      <c r="A34" s="208" t="s">
        <v>59</v>
      </c>
      <c r="B34" s="62" t="s">
        <v>201</v>
      </c>
      <c r="C34" s="48"/>
      <c r="D34" s="48"/>
      <c r="E34" s="303"/>
    </row>
    <row r="35" spans="1:5" s="150" customFormat="1" ht="12" customHeight="1" thickBot="1" x14ac:dyDescent="0.25">
      <c r="A35" s="78" t="s">
        <v>11</v>
      </c>
      <c r="B35" s="57" t="s">
        <v>284</v>
      </c>
      <c r="C35" s="304"/>
      <c r="D35" s="304"/>
      <c r="E35" s="144"/>
    </row>
    <row r="36" spans="1:5" s="150" customFormat="1" ht="12" customHeight="1" thickBot="1" x14ac:dyDescent="0.25">
      <c r="A36" s="78" t="s">
        <v>12</v>
      </c>
      <c r="B36" s="57" t="s">
        <v>313</v>
      </c>
      <c r="C36" s="304"/>
      <c r="D36" s="304"/>
      <c r="E36" s="144"/>
    </row>
    <row r="37" spans="1:5" s="150" customFormat="1" ht="12" customHeight="1" thickBot="1" x14ac:dyDescent="0.25">
      <c r="A37" s="74" t="s">
        <v>13</v>
      </c>
      <c r="B37" s="57" t="s">
        <v>314</v>
      </c>
      <c r="C37" s="117">
        <f>+C8+C20+C25+C26+C31+C35+C36</f>
        <v>8861267</v>
      </c>
      <c r="D37" s="117">
        <f>+D8+D20+D25+D26+D31+D35+D36</f>
        <v>9254428</v>
      </c>
      <c r="E37" s="145">
        <f>+E8+E20+E25+E26+E31+E35+E36</f>
        <v>9254428</v>
      </c>
    </row>
    <row r="38" spans="1:5" s="150" customFormat="1" ht="12" customHeight="1" thickBot="1" x14ac:dyDescent="0.25">
      <c r="A38" s="82" t="s">
        <v>14</v>
      </c>
      <c r="B38" s="57" t="s">
        <v>315</v>
      </c>
      <c r="C38" s="117">
        <f>+C39+C40+C41</f>
        <v>108499612</v>
      </c>
      <c r="D38" s="117">
        <f>+D39+D40+D41</f>
        <v>124343928</v>
      </c>
      <c r="E38" s="145">
        <f>+E39+E40+E41</f>
        <v>124343928</v>
      </c>
    </row>
    <row r="39" spans="1:5" s="150" customFormat="1" ht="12" customHeight="1" x14ac:dyDescent="0.2">
      <c r="A39" s="209" t="s">
        <v>316</v>
      </c>
      <c r="B39" s="210" t="s">
        <v>150</v>
      </c>
      <c r="C39" s="271">
        <v>228412</v>
      </c>
      <c r="D39" s="271">
        <v>468411</v>
      </c>
      <c r="E39" s="269">
        <v>468411</v>
      </c>
    </row>
    <row r="40" spans="1:5" s="150" customFormat="1" ht="12" customHeight="1" x14ac:dyDescent="0.2">
      <c r="A40" s="209" t="s">
        <v>317</v>
      </c>
      <c r="B40" s="211" t="s">
        <v>0</v>
      </c>
      <c r="C40" s="118"/>
      <c r="D40" s="118"/>
      <c r="E40" s="266"/>
    </row>
    <row r="41" spans="1:5" s="215" customFormat="1" ht="12" customHeight="1" thickBot="1" x14ac:dyDescent="0.25">
      <c r="A41" s="208" t="s">
        <v>318</v>
      </c>
      <c r="B41" s="62" t="s">
        <v>319</v>
      </c>
      <c r="C41" s="48">
        <v>108271200</v>
      </c>
      <c r="D41" s="48">
        <v>123875517</v>
      </c>
      <c r="E41" s="303">
        <v>123875517</v>
      </c>
    </row>
    <row r="42" spans="1:5" s="215" customFormat="1" ht="15.2" customHeight="1" thickBot="1" x14ac:dyDescent="0.25">
      <c r="A42" s="82" t="s">
        <v>15</v>
      </c>
      <c r="B42" s="83" t="s">
        <v>320</v>
      </c>
      <c r="C42" s="305">
        <f>+C37+C38</f>
        <v>117360879</v>
      </c>
      <c r="D42" s="305">
        <f>+D37+D38</f>
        <v>133598356</v>
      </c>
      <c r="E42" s="148">
        <f>+E37+E38</f>
        <v>133598356</v>
      </c>
    </row>
    <row r="43" spans="1:5" s="215" customFormat="1" ht="15.2" customHeight="1" x14ac:dyDescent="0.2">
      <c r="A43" s="84"/>
      <c r="B43" s="85"/>
      <c r="C43" s="146"/>
    </row>
    <row r="44" spans="1:5" ht="13.5" thickBot="1" x14ac:dyDescent="0.25">
      <c r="A44" s="86"/>
      <c r="B44" s="87"/>
      <c r="C44" s="147"/>
    </row>
    <row r="45" spans="1:5" s="214" customFormat="1" ht="16.5" customHeight="1" thickBot="1" x14ac:dyDescent="0.25">
      <c r="A45" s="851" t="s">
        <v>41</v>
      </c>
      <c r="B45" s="852"/>
      <c r="C45" s="852"/>
      <c r="D45" s="852"/>
      <c r="E45" s="853"/>
    </row>
    <row r="46" spans="1:5" s="216" customFormat="1" ht="12" customHeight="1" thickBot="1" x14ac:dyDescent="0.25">
      <c r="A46" s="78" t="s">
        <v>6</v>
      </c>
      <c r="B46" s="57" t="s">
        <v>321</v>
      </c>
      <c r="C46" s="117">
        <f>SUM(C47:C51)</f>
        <v>117360879</v>
      </c>
      <c r="D46" s="117">
        <f>SUM(D47:D51)</f>
        <v>133154106</v>
      </c>
      <c r="E46" s="145">
        <f>SUM(E47:E51)</f>
        <v>131209955</v>
      </c>
    </row>
    <row r="47" spans="1:5" ht="12" customHeight="1" x14ac:dyDescent="0.2">
      <c r="A47" s="208" t="s">
        <v>64</v>
      </c>
      <c r="B47" s="7" t="s">
        <v>35</v>
      </c>
      <c r="C47" s="271">
        <v>91620992</v>
      </c>
      <c r="D47" s="271">
        <v>99671070</v>
      </c>
      <c r="E47" s="269">
        <v>97726919</v>
      </c>
    </row>
    <row r="48" spans="1:5" ht="12" customHeight="1" x14ac:dyDescent="0.2">
      <c r="A48" s="208" t="s">
        <v>65</v>
      </c>
      <c r="B48" s="6" t="s">
        <v>122</v>
      </c>
      <c r="C48" s="47">
        <v>16142752</v>
      </c>
      <c r="D48" s="47">
        <v>16497894</v>
      </c>
      <c r="E48" s="267">
        <v>16497894</v>
      </c>
    </row>
    <row r="49" spans="1:5" ht="12" customHeight="1" x14ac:dyDescent="0.2">
      <c r="A49" s="208" t="s">
        <v>66</v>
      </c>
      <c r="B49" s="6" t="s">
        <v>91</v>
      </c>
      <c r="C49" s="47">
        <v>9597135</v>
      </c>
      <c r="D49" s="47">
        <v>16985142</v>
      </c>
      <c r="E49" s="267">
        <v>16985142</v>
      </c>
    </row>
    <row r="50" spans="1:5" ht="12" customHeight="1" x14ac:dyDescent="0.2">
      <c r="A50" s="208" t="s">
        <v>67</v>
      </c>
      <c r="B50" s="6" t="s">
        <v>123</v>
      </c>
      <c r="C50" s="47"/>
      <c r="D50" s="47"/>
      <c r="E50" s="267"/>
    </row>
    <row r="51" spans="1:5" ht="12" customHeight="1" thickBot="1" x14ac:dyDescent="0.25">
      <c r="A51" s="208" t="s">
        <v>98</v>
      </c>
      <c r="B51" s="6" t="s">
        <v>124</v>
      </c>
      <c r="C51" s="47"/>
      <c r="D51" s="47"/>
      <c r="E51" s="267"/>
    </row>
    <row r="52" spans="1:5" ht="12" customHeight="1" thickBot="1" x14ac:dyDescent="0.25">
      <c r="A52" s="78" t="s">
        <v>7</v>
      </c>
      <c r="B52" s="57" t="s">
        <v>322</v>
      </c>
      <c r="C52" s="117">
        <f>SUM(C53:C55)</f>
        <v>0</v>
      </c>
      <c r="D52" s="117">
        <f>SUM(D53:D55)</f>
        <v>444250</v>
      </c>
      <c r="E52" s="145">
        <f>SUM(E53:E55)</f>
        <v>444250</v>
      </c>
    </row>
    <row r="53" spans="1:5" s="216" customFormat="1" ht="12" customHeight="1" x14ac:dyDescent="0.2">
      <c r="A53" s="208" t="s">
        <v>70</v>
      </c>
      <c r="B53" s="7" t="s">
        <v>143</v>
      </c>
      <c r="C53" s="271"/>
      <c r="D53" s="271">
        <v>444250</v>
      </c>
      <c r="E53" s="269">
        <v>444250</v>
      </c>
    </row>
    <row r="54" spans="1:5" ht="12" customHeight="1" x14ac:dyDescent="0.2">
      <c r="A54" s="208" t="s">
        <v>71</v>
      </c>
      <c r="B54" s="6" t="s">
        <v>126</v>
      </c>
      <c r="C54" s="47"/>
      <c r="D54" s="47"/>
      <c r="E54" s="267"/>
    </row>
    <row r="55" spans="1:5" ht="12" customHeight="1" x14ac:dyDescent="0.2">
      <c r="A55" s="208" t="s">
        <v>72</v>
      </c>
      <c r="B55" s="6" t="s">
        <v>42</v>
      </c>
      <c r="C55" s="47"/>
      <c r="D55" s="47"/>
      <c r="E55" s="267"/>
    </row>
    <row r="56" spans="1:5" ht="12" customHeight="1" thickBot="1" x14ac:dyDescent="0.25">
      <c r="A56" s="208" t="s">
        <v>73</v>
      </c>
      <c r="B56" s="6" t="s">
        <v>410</v>
      </c>
      <c r="C56" s="47"/>
      <c r="D56" s="47"/>
      <c r="E56" s="267"/>
    </row>
    <row r="57" spans="1:5" ht="12" customHeight="1" thickBot="1" x14ac:dyDescent="0.25">
      <c r="A57" s="78" t="s">
        <v>8</v>
      </c>
      <c r="B57" s="57" t="s">
        <v>2</v>
      </c>
      <c r="C57" s="304"/>
      <c r="D57" s="304"/>
      <c r="E57" s="144"/>
    </row>
    <row r="58" spans="1:5" ht="15.2" customHeight="1" thickBot="1" x14ac:dyDescent="0.25">
      <c r="A58" s="78" t="s">
        <v>9</v>
      </c>
      <c r="B58" s="88" t="s">
        <v>414</v>
      </c>
      <c r="C58" s="305">
        <f>+C46+C52+C57</f>
        <v>117360879</v>
      </c>
      <c r="D58" s="305">
        <f>+D46+D52+D57</f>
        <v>133598356</v>
      </c>
      <c r="E58" s="148">
        <f>+E46+E52+E57</f>
        <v>131654205</v>
      </c>
    </row>
    <row r="59" spans="1:5" ht="13.5" thickBot="1" x14ac:dyDescent="0.25">
      <c r="C59" s="688">
        <f>C42-C58</f>
        <v>0</v>
      </c>
      <c r="D59" s="688">
        <f>D42-D58</f>
        <v>0</v>
      </c>
      <c r="E59" s="149"/>
    </row>
    <row r="60" spans="1:5" ht="15.2" customHeight="1" thickBot="1" x14ac:dyDescent="0.25">
      <c r="A60" s="310" t="s">
        <v>449</v>
      </c>
      <c r="B60" s="311"/>
      <c r="C60" s="299"/>
      <c r="D60" s="299"/>
      <c r="E60" s="298"/>
    </row>
    <row r="61" spans="1:5" ht="14.45" customHeight="1" thickBot="1" x14ac:dyDescent="0.25">
      <c r="A61" s="312" t="s">
        <v>450</v>
      </c>
      <c r="B61" s="313"/>
      <c r="C61" s="299"/>
      <c r="D61" s="299"/>
      <c r="E61" s="298"/>
    </row>
  </sheetData>
  <sheetProtection formatCells="0"/>
  <mergeCells count="5">
    <mergeCell ref="B2:D2"/>
    <mergeCell ref="B3:D3"/>
    <mergeCell ref="A7:E7"/>
    <mergeCell ref="A45:E45"/>
    <mergeCell ref="B1:E1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60"/>
  <sheetViews>
    <sheetView zoomScale="120" zoomScaleNormal="120" workbookViewId="0">
      <selection activeCell="B1" sqref="B1:E1"/>
    </sheetView>
  </sheetViews>
  <sheetFormatPr defaultRowHeight="12.75" x14ac:dyDescent="0.2"/>
  <cols>
    <col min="1" max="1" width="13.83203125" style="89" customWidth="1"/>
    <col min="2" max="2" width="54.5" style="90" customWidth="1"/>
    <col min="3" max="5" width="15.83203125" style="90" customWidth="1"/>
    <col min="6" max="16384" width="9.33203125" style="90"/>
  </cols>
  <sheetData>
    <row r="1" spans="1:5" s="80" customFormat="1" ht="16.5" thickBot="1" x14ac:dyDescent="0.3">
      <c r="A1" s="365"/>
      <c r="B1" s="855"/>
      <c r="C1" s="856"/>
      <c r="D1" s="856"/>
      <c r="E1" s="856"/>
    </row>
    <row r="2" spans="1:5" s="212" customFormat="1" ht="25.5" customHeight="1" thickBot="1" x14ac:dyDescent="0.25">
      <c r="A2" s="366" t="s">
        <v>438</v>
      </c>
      <c r="B2" s="857" t="e">
        <f>CONCATENATE(#REF!)</f>
        <v>#REF!</v>
      </c>
      <c r="C2" s="858"/>
      <c r="D2" s="859"/>
      <c r="E2" s="367" t="s">
        <v>44</v>
      </c>
    </row>
    <row r="3" spans="1:5" s="212" customFormat="1" ht="24.75" thickBot="1" x14ac:dyDescent="0.25">
      <c r="A3" s="366" t="s">
        <v>135</v>
      </c>
      <c r="B3" s="857" t="s">
        <v>304</v>
      </c>
      <c r="C3" s="858"/>
      <c r="D3" s="859"/>
      <c r="E3" s="367" t="s">
        <v>39</v>
      </c>
    </row>
    <row r="4" spans="1:5" s="213" customFormat="1" ht="15.95" customHeight="1" thickBot="1" x14ac:dyDescent="0.3">
      <c r="A4" s="368"/>
      <c r="B4" s="368"/>
      <c r="C4" s="369"/>
      <c r="D4" s="370"/>
      <c r="E4" s="369" t="e">
        <f>#REF!</f>
        <v>#REF!</v>
      </c>
    </row>
    <row r="5" spans="1:5" ht="24.75" thickBot="1" x14ac:dyDescent="0.25">
      <c r="A5" s="371" t="s">
        <v>136</v>
      </c>
      <c r="B5" s="372" t="s">
        <v>448</v>
      </c>
      <c r="C5" s="372" t="s">
        <v>436</v>
      </c>
      <c r="D5" s="373" t="s">
        <v>437</v>
      </c>
      <c r="E5" s="356" t="e">
        <f>CONCATENATE(#REF!)</f>
        <v>#REF!</v>
      </c>
    </row>
    <row r="6" spans="1:5" s="214" customFormat="1" ht="12.95" customHeight="1" thickBot="1" x14ac:dyDescent="0.25">
      <c r="A6" s="402" t="s">
        <v>385</v>
      </c>
      <c r="B6" s="403" t="s">
        <v>386</v>
      </c>
      <c r="C6" s="403" t="s">
        <v>387</v>
      </c>
      <c r="D6" s="404" t="s">
        <v>389</v>
      </c>
      <c r="E6" s="405" t="s">
        <v>388</v>
      </c>
    </row>
    <row r="7" spans="1:5" s="214" customFormat="1" ht="15.95" customHeight="1" thickBot="1" x14ac:dyDescent="0.25">
      <c r="A7" s="851" t="s">
        <v>40</v>
      </c>
      <c r="B7" s="852"/>
      <c r="C7" s="852"/>
      <c r="D7" s="852"/>
      <c r="E7" s="853"/>
    </row>
    <row r="8" spans="1:5" s="150" customFormat="1" ht="12" customHeight="1" thickBot="1" x14ac:dyDescent="0.25">
      <c r="A8" s="74" t="s">
        <v>6</v>
      </c>
      <c r="B8" s="81" t="s">
        <v>406</v>
      </c>
      <c r="C8" s="117">
        <f>SUM(C9:C19)</f>
        <v>25310000</v>
      </c>
      <c r="D8" s="117">
        <f>SUM(D9:D19)</f>
        <v>21691152</v>
      </c>
      <c r="E8" s="119">
        <f>SUM(E9:E19)</f>
        <v>20766556</v>
      </c>
    </row>
    <row r="9" spans="1:5" s="150" customFormat="1" ht="12" customHeight="1" x14ac:dyDescent="0.2">
      <c r="A9" s="207" t="s">
        <v>64</v>
      </c>
      <c r="B9" s="8" t="s">
        <v>185</v>
      </c>
      <c r="C9" s="272"/>
      <c r="D9" s="272"/>
      <c r="E9" s="302"/>
    </row>
    <row r="10" spans="1:5" s="150" customFormat="1" ht="12" customHeight="1" x14ac:dyDescent="0.2">
      <c r="A10" s="208" t="s">
        <v>65</v>
      </c>
      <c r="B10" s="6" t="s">
        <v>186</v>
      </c>
      <c r="C10" s="114">
        <v>7100000</v>
      </c>
      <c r="D10" s="259">
        <v>2595631</v>
      </c>
      <c r="E10" s="264">
        <v>2559242</v>
      </c>
    </row>
    <row r="11" spans="1:5" s="150" customFormat="1" ht="12" customHeight="1" x14ac:dyDescent="0.2">
      <c r="A11" s="208" t="s">
        <v>66</v>
      </c>
      <c r="B11" s="6" t="s">
        <v>187</v>
      </c>
      <c r="C11" s="114"/>
      <c r="D11" s="259"/>
      <c r="E11" s="264"/>
    </row>
    <row r="12" spans="1:5" s="150" customFormat="1" ht="12" customHeight="1" x14ac:dyDescent="0.2">
      <c r="A12" s="208" t="s">
        <v>67</v>
      </c>
      <c r="B12" s="6" t="s">
        <v>188</v>
      </c>
      <c r="C12" s="114"/>
      <c r="D12" s="259"/>
      <c r="E12" s="264"/>
    </row>
    <row r="13" spans="1:5" s="150" customFormat="1" ht="12" customHeight="1" x14ac:dyDescent="0.2">
      <c r="A13" s="208" t="s">
        <v>98</v>
      </c>
      <c r="B13" s="6" t="s">
        <v>189</v>
      </c>
      <c r="C13" s="114">
        <v>13140000</v>
      </c>
      <c r="D13" s="259">
        <v>14676161</v>
      </c>
      <c r="E13" s="264">
        <v>13976165</v>
      </c>
    </row>
    <row r="14" spans="1:5" s="150" customFormat="1" ht="12" customHeight="1" x14ac:dyDescent="0.2">
      <c r="A14" s="208" t="s">
        <v>68</v>
      </c>
      <c r="B14" s="6" t="s">
        <v>305</v>
      </c>
      <c r="C14" s="114">
        <v>5070000</v>
      </c>
      <c r="D14" s="259">
        <v>4396902</v>
      </c>
      <c r="E14" s="264">
        <v>4208691</v>
      </c>
    </row>
    <row r="15" spans="1:5" s="150" customFormat="1" ht="12" customHeight="1" x14ac:dyDescent="0.2">
      <c r="A15" s="208" t="s">
        <v>69</v>
      </c>
      <c r="B15" s="5" t="s">
        <v>306</v>
      </c>
      <c r="C15" s="114"/>
      <c r="D15" s="259"/>
      <c r="E15" s="264"/>
    </row>
    <row r="16" spans="1:5" s="150" customFormat="1" ht="12" customHeight="1" x14ac:dyDescent="0.2">
      <c r="A16" s="208" t="s">
        <v>77</v>
      </c>
      <c r="B16" s="6" t="s">
        <v>192</v>
      </c>
      <c r="C16" s="270"/>
      <c r="D16" s="307"/>
      <c r="E16" s="268"/>
    </row>
    <row r="17" spans="1:5" s="215" customFormat="1" ht="12" customHeight="1" x14ac:dyDescent="0.2">
      <c r="A17" s="208" t="s">
        <v>78</v>
      </c>
      <c r="B17" s="6" t="s">
        <v>193</v>
      </c>
      <c r="C17" s="114"/>
      <c r="D17" s="259"/>
      <c r="E17" s="264"/>
    </row>
    <row r="18" spans="1:5" s="215" customFormat="1" ht="12" customHeight="1" x14ac:dyDescent="0.2">
      <c r="A18" s="208" t="s">
        <v>79</v>
      </c>
      <c r="B18" s="6" t="s">
        <v>337</v>
      </c>
      <c r="C18" s="116"/>
      <c r="D18" s="260"/>
      <c r="E18" s="265"/>
    </row>
    <row r="19" spans="1:5" s="215" customFormat="1" ht="12" customHeight="1" thickBot="1" x14ac:dyDescent="0.25">
      <c r="A19" s="208" t="s">
        <v>80</v>
      </c>
      <c r="B19" s="5" t="s">
        <v>194</v>
      </c>
      <c r="C19" s="116"/>
      <c r="D19" s="260">
        <v>22458</v>
      </c>
      <c r="E19" s="265">
        <v>22458</v>
      </c>
    </row>
    <row r="20" spans="1:5" s="150" customFormat="1" ht="12" customHeight="1" thickBot="1" x14ac:dyDescent="0.25">
      <c r="A20" s="74" t="s">
        <v>7</v>
      </c>
      <c r="B20" s="81" t="s">
        <v>307</v>
      </c>
      <c r="C20" s="117">
        <f>SUM(C21:C23)</f>
        <v>0</v>
      </c>
      <c r="D20" s="261">
        <f>SUM(D21:D23)</f>
        <v>0</v>
      </c>
      <c r="E20" s="145">
        <f>SUM(E21:E23)</f>
        <v>0</v>
      </c>
    </row>
    <row r="21" spans="1:5" s="215" customFormat="1" ht="12" customHeight="1" x14ac:dyDescent="0.2">
      <c r="A21" s="208" t="s">
        <v>70</v>
      </c>
      <c r="B21" s="7" t="s">
        <v>168</v>
      </c>
      <c r="C21" s="114"/>
      <c r="D21" s="259"/>
      <c r="E21" s="264"/>
    </row>
    <row r="22" spans="1:5" s="215" customFormat="1" ht="12" customHeight="1" x14ac:dyDescent="0.2">
      <c r="A22" s="208" t="s">
        <v>71</v>
      </c>
      <c r="B22" s="6" t="s">
        <v>308</v>
      </c>
      <c r="C22" s="114"/>
      <c r="D22" s="259"/>
      <c r="E22" s="264"/>
    </row>
    <row r="23" spans="1:5" s="215" customFormat="1" ht="12" customHeight="1" x14ac:dyDescent="0.2">
      <c r="A23" s="208" t="s">
        <v>72</v>
      </c>
      <c r="B23" s="6" t="s">
        <v>309</v>
      </c>
      <c r="C23" s="114"/>
      <c r="D23" s="259"/>
      <c r="E23" s="264"/>
    </row>
    <row r="24" spans="1:5" s="215" customFormat="1" ht="12" customHeight="1" thickBot="1" x14ac:dyDescent="0.25">
      <c r="A24" s="208" t="s">
        <v>73</v>
      </c>
      <c r="B24" s="6" t="s">
        <v>411</v>
      </c>
      <c r="C24" s="114"/>
      <c r="D24" s="259"/>
      <c r="E24" s="264"/>
    </row>
    <row r="25" spans="1:5" s="215" customFormat="1" ht="12" customHeight="1" thickBot="1" x14ac:dyDescent="0.25">
      <c r="A25" s="78" t="s">
        <v>8</v>
      </c>
      <c r="B25" s="57" t="s">
        <v>113</v>
      </c>
      <c r="C25" s="304"/>
      <c r="D25" s="306"/>
      <c r="E25" s="144"/>
    </row>
    <row r="26" spans="1:5" s="215" customFormat="1" ht="12" customHeight="1" thickBot="1" x14ac:dyDescent="0.25">
      <c r="A26" s="78" t="s">
        <v>9</v>
      </c>
      <c r="B26" s="57" t="s">
        <v>310</v>
      </c>
      <c r="C26" s="117">
        <f>+C27+C28</f>
        <v>0</v>
      </c>
      <c r="D26" s="261">
        <f>+D27+D28</f>
        <v>0</v>
      </c>
      <c r="E26" s="145">
        <f>+E27+E28</f>
        <v>0</v>
      </c>
    </row>
    <row r="27" spans="1:5" s="215" customFormat="1" ht="12" customHeight="1" x14ac:dyDescent="0.2">
      <c r="A27" s="209" t="s">
        <v>177</v>
      </c>
      <c r="B27" s="210" t="s">
        <v>308</v>
      </c>
      <c r="C27" s="271"/>
      <c r="D27" s="59"/>
      <c r="E27" s="269"/>
    </row>
    <row r="28" spans="1:5" s="215" customFormat="1" ht="12" customHeight="1" x14ac:dyDescent="0.2">
      <c r="A28" s="209" t="s">
        <v>178</v>
      </c>
      <c r="B28" s="211" t="s">
        <v>311</v>
      </c>
      <c r="C28" s="118"/>
      <c r="D28" s="262"/>
      <c r="E28" s="266"/>
    </row>
    <row r="29" spans="1:5" s="215" customFormat="1" ht="12" customHeight="1" thickBot="1" x14ac:dyDescent="0.25">
      <c r="A29" s="208" t="s">
        <v>179</v>
      </c>
      <c r="B29" s="62" t="s">
        <v>412</v>
      </c>
      <c r="C29" s="48"/>
      <c r="D29" s="308"/>
      <c r="E29" s="303"/>
    </row>
    <row r="30" spans="1:5" s="215" customFormat="1" ht="12" customHeight="1" thickBot="1" x14ac:dyDescent="0.25">
      <c r="A30" s="78" t="s">
        <v>10</v>
      </c>
      <c r="B30" s="57" t="s">
        <v>312</v>
      </c>
      <c r="C30" s="117">
        <f>+C31+C32+C33</f>
        <v>0</v>
      </c>
      <c r="D30" s="261">
        <f>+D31+D32+D33</f>
        <v>0</v>
      </c>
      <c r="E30" s="145">
        <f>+E31+E32+E33</f>
        <v>0</v>
      </c>
    </row>
    <row r="31" spans="1:5" s="215" customFormat="1" ht="12" customHeight="1" x14ac:dyDescent="0.2">
      <c r="A31" s="209" t="s">
        <v>57</v>
      </c>
      <c r="B31" s="210" t="s">
        <v>199</v>
      </c>
      <c r="C31" s="271"/>
      <c r="D31" s="59"/>
      <c r="E31" s="269"/>
    </row>
    <row r="32" spans="1:5" s="215" customFormat="1" ht="12" customHeight="1" x14ac:dyDescent="0.2">
      <c r="A32" s="209" t="s">
        <v>58</v>
      </c>
      <c r="B32" s="211" t="s">
        <v>200</v>
      </c>
      <c r="C32" s="118"/>
      <c r="D32" s="262"/>
      <c r="E32" s="266"/>
    </row>
    <row r="33" spans="1:5" s="215" customFormat="1" ht="12" customHeight="1" thickBot="1" x14ac:dyDescent="0.25">
      <c r="A33" s="208" t="s">
        <v>59</v>
      </c>
      <c r="B33" s="62" t="s">
        <v>201</v>
      </c>
      <c r="C33" s="48"/>
      <c r="D33" s="308"/>
      <c r="E33" s="303"/>
    </row>
    <row r="34" spans="1:5" s="150" customFormat="1" ht="12" customHeight="1" thickBot="1" x14ac:dyDescent="0.25">
      <c r="A34" s="78" t="s">
        <v>11</v>
      </c>
      <c r="B34" s="57" t="s">
        <v>284</v>
      </c>
      <c r="C34" s="304"/>
      <c r="D34" s="306"/>
      <c r="E34" s="144"/>
    </row>
    <row r="35" spans="1:5" s="150" customFormat="1" ht="12" customHeight="1" thickBot="1" x14ac:dyDescent="0.25">
      <c r="A35" s="78" t="s">
        <v>12</v>
      </c>
      <c r="B35" s="57" t="s">
        <v>313</v>
      </c>
      <c r="C35" s="304"/>
      <c r="D35" s="306"/>
      <c r="E35" s="144"/>
    </row>
    <row r="36" spans="1:5" s="150" customFormat="1" ht="12" customHeight="1" thickBot="1" x14ac:dyDescent="0.25">
      <c r="A36" s="74" t="s">
        <v>13</v>
      </c>
      <c r="B36" s="57" t="s">
        <v>413</v>
      </c>
      <c r="C36" s="117">
        <f>+C8+C20+C25+C26+C30+C34+C35</f>
        <v>25310000</v>
      </c>
      <c r="D36" s="261">
        <f>+D8+D20+D25+D26+D30+D34+D35</f>
        <v>21691152</v>
      </c>
      <c r="E36" s="145">
        <f>+E8+E20+E25+E26+E30+E34+E35</f>
        <v>20766556</v>
      </c>
    </row>
    <row r="37" spans="1:5" s="150" customFormat="1" ht="12" customHeight="1" thickBot="1" x14ac:dyDescent="0.25">
      <c r="A37" s="82" t="s">
        <v>14</v>
      </c>
      <c r="B37" s="57" t="s">
        <v>315</v>
      </c>
      <c r="C37" s="117">
        <f>+C38+C39+C40</f>
        <v>184107270</v>
      </c>
      <c r="D37" s="261">
        <f>+D38+D39+D40</f>
        <v>188942787</v>
      </c>
      <c r="E37" s="145">
        <f>+E38+E39+E40</f>
        <v>188942787</v>
      </c>
    </row>
    <row r="38" spans="1:5" s="150" customFormat="1" ht="12" customHeight="1" x14ac:dyDescent="0.2">
      <c r="A38" s="209" t="s">
        <v>316</v>
      </c>
      <c r="B38" s="210" t="s">
        <v>150</v>
      </c>
      <c r="C38" s="271">
        <v>431003</v>
      </c>
      <c r="D38" s="59">
        <v>431003</v>
      </c>
      <c r="E38" s="269">
        <v>431003</v>
      </c>
    </row>
    <row r="39" spans="1:5" s="150" customFormat="1" ht="12" customHeight="1" x14ac:dyDescent="0.2">
      <c r="A39" s="209" t="s">
        <v>317</v>
      </c>
      <c r="B39" s="211" t="s">
        <v>0</v>
      </c>
      <c r="C39" s="118"/>
      <c r="D39" s="262"/>
      <c r="E39" s="266"/>
    </row>
    <row r="40" spans="1:5" s="215" customFormat="1" ht="12" customHeight="1" thickBot="1" x14ac:dyDescent="0.25">
      <c r="A40" s="208" t="s">
        <v>318</v>
      </c>
      <c r="B40" s="62" t="s">
        <v>319</v>
      </c>
      <c r="C40" s="48">
        <v>183676267</v>
      </c>
      <c r="D40" s="308">
        <v>188511784</v>
      </c>
      <c r="E40" s="303">
        <v>188511784</v>
      </c>
    </row>
    <row r="41" spans="1:5" s="215" customFormat="1" ht="15.2" customHeight="1" thickBot="1" x14ac:dyDescent="0.25">
      <c r="A41" s="82" t="s">
        <v>15</v>
      </c>
      <c r="B41" s="83" t="s">
        <v>320</v>
      </c>
      <c r="C41" s="305">
        <f>+C36+C37</f>
        <v>209417270</v>
      </c>
      <c r="D41" s="301">
        <f>+D36+D37</f>
        <v>210633939</v>
      </c>
      <c r="E41" s="148">
        <f>+E36+E37</f>
        <v>209709343</v>
      </c>
    </row>
    <row r="42" spans="1:5" s="215" customFormat="1" ht="15.2" customHeight="1" x14ac:dyDescent="0.2">
      <c r="A42" s="84"/>
      <c r="B42" s="85"/>
      <c r="C42" s="146"/>
    </row>
    <row r="43" spans="1:5" ht="13.5" thickBot="1" x14ac:dyDescent="0.25">
      <c r="A43" s="86"/>
      <c r="B43" s="87"/>
      <c r="C43" s="147"/>
    </row>
    <row r="44" spans="1:5" s="214" customFormat="1" ht="16.5" customHeight="1" thickBot="1" x14ac:dyDescent="0.25">
      <c r="A44" s="851" t="s">
        <v>41</v>
      </c>
      <c r="B44" s="852"/>
      <c r="C44" s="852"/>
      <c r="D44" s="852"/>
      <c r="E44" s="853"/>
    </row>
    <row r="45" spans="1:5" s="216" customFormat="1" ht="12" customHeight="1" thickBot="1" x14ac:dyDescent="0.25">
      <c r="A45" s="78" t="s">
        <v>6</v>
      </c>
      <c r="B45" s="57" t="s">
        <v>321</v>
      </c>
      <c r="C45" s="117">
        <f>SUM(C46:C50)</f>
        <v>209417270</v>
      </c>
      <c r="D45" s="261">
        <f>SUM(D46:D50)</f>
        <v>210381690</v>
      </c>
      <c r="E45" s="145">
        <f>SUM(E46:E50)</f>
        <v>208425096</v>
      </c>
    </row>
    <row r="46" spans="1:5" ht="12" customHeight="1" x14ac:dyDescent="0.2">
      <c r="A46" s="208" t="s">
        <v>64</v>
      </c>
      <c r="B46" s="7" t="s">
        <v>35</v>
      </c>
      <c r="C46" s="271">
        <v>138148868</v>
      </c>
      <c r="D46" s="59">
        <v>139275305</v>
      </c>
      <c r="E46" s="269">
        <v>138711893</v>
      </c>
    </row>
    <row r="47" spans="1:5" ht="12" customHeight="1" x14ac:dyDescent="0.2">
      <c r="A47" s="208" t="s">
        <v>65</v>
      </c>
      <c r="B47" s="6" t="s">
        <v>122</v>
      </c>
      <c r="C47" s="47">
        <v>26228402</v>
      </c>
      <c r="D47" s="60">
        <v>26228402</v>
      </c>
      <c r="E47" s="267">
        <v>24985281</v>
      </c>
    </row>
    <row r="48" spans="1:5" ht="12" customHeight="1" x14ac:dyDescent="0.2">
      <c r="A48" s="208" t="s">
        <v>66</v>
      </c>
      <c r="B48" s="6" t="s">
        <v>91</v>
      </c>
      <c r="C48" s="47">
        <v>45040000</v>
      </c>
      <c r="D48" s="60">
        <v>44877983</v>
      </c>
      <c r="E48" s="267">
        <v>44727922</v>
      </c>
    </row>
    <row r="49" spans="1:5" ht="12" customHeight="1" x14ac:dyDescent="0.2">
      <c r="A49" s="208" t="s">
        <v>67</v>
      </c>
      <c r="B49" s="6" t="s">
        <v>123</v>
      </c>
      <c r="C49" s="47"/>
      <c r="D49" s="60"/>
      <c r="E49" s="267"/>
    </row>
    <row r="50" spans="1:5" ht="12" customHeight="1" thickBot="1" x14ac:dyDescent="0.25">
      <c r="A50" s="208" t="s">
        <v>98</v>
      </c>
      <c r="B50" s="6" t="s">
        <v>124</v>
      </c>
      <c r="C50" s="47"/>
      <c r="D50" s="60"/>
      <c r="E50" s="267"/>
    </row>
    <row r="51" spans="1:5" ht="12" customHeight="1" thickBot="1" x14ac:dyDescent="0.25">
      <c r="A51" s="78" t="s">
        <v>7</v>
      </c>
      <c r="B51" s="57" t="s">
        <v>322</v>
      </c>
      <c r="C51" s="117">
        <f>SUM(C52:C54)</f>
        <v>0</v>
      </c>
      <c r="D51" s="261">
        <f>SUM(D52:D54)</f>
        <v>252249</v>
      </c>
      <c r="E51" s="145">
        <f>SUM(E52:E54)</f>
        <v>252249</v>
      </c>
    </row>
    <row r="52" spans="1:5" s="216" customFormat="1" ht="12" customHeight="1" x14ac:dyDescent="0.2">
      <c r="A52" s="208" t="s">
        <v>70</v>
      </c>
      <c r="B52" s="7" t="s">
        <v>143</v>
      </c>
      <c r="C52" s="271"/>
      <c r="D52" s="59">
        <v>252249</v>
      </c>
      <c r="E52" s="269">
        <v>252249</v>
      </c>
    </row>
    <row r="53" spans="1:5" ht="12" customHeight="1" x14ac:dyDescent="0.2">
      <c r="A53" s="208" t="s">
        <v>71</v>
      </c>
      <c r="B53" s="6" t="s">
        <v>126</v>
      </c>
      <c r="C53" s="47"/>
      <c r="D53" s="60"/>
      <c r="E53" s="267"/>
    </row>
    <row r="54" spans="1:5" ht="12" customHeight="1" x14ac:dyDescent="0.2">
      <c r="A54" s="208" t="s">
        <v>72</v>
      </c>
      <c r="B54" s="6" t="s">
        <v>42</v>
      </c>
      <c r="C54" s="47"/>
      <c r="D54" s="60"/>
      <c r="E54" s="267"/>
    </row>
    <row r="55" spans="1:5" ht="12" customHeight="1" thickBot="1" x14ac:dyDescent="0.25">
      <c r="A55" s="208" t="s">
        <v>73</v>
      </c>
      <c r="B55" s="6" t="s">
        <v>410</v>
      </c>
      <c r="C55" s="47"/>
      <c r="D55" s="60"/>
      <c r="E55" s="267"/>
    </row>
    <row r="56" spans="1:5" ht="15.2" customHeight="1" thickBot="1" x14ac:dyDescent="0.25">
      <c r="A56" s="78" t="s">
        <v>8</v>
      </c>
      <c r="B56" s="57" t="s">
        <v>2</v>
      </c>
      <c r="C56" s="304"/>
      <c r="D56" s="306"/>
      <c r="E56" s="144"/>
    </row>
    <row r="57" spans="1:5" ht="13.5" thickBot="1" x14ac:dyDescent="0.25">
      <c r="A57" s="78" t="s">
        <v>9</v>
      </c>
      <c r="B57" s="88" t="s">
        <v>414</v>
      </c>
      <c r="C57" s="305">
        <f>+C45+C51+C56</f>
        <v>209417270</v>
      </c>
      <c r="D57" s="301">
        <f>+D45+D51+D56</f>
        <v>210633939</v>
      </c>
      <c r="E57" s="148">
        <f>+E45+E51+E56</f>
        <v>208677345</v>
      </c>
    </row>
    <row r="58" spans="1:5" ht="15.2" customHeight="1" thickBot="1" x14ac:dyDescent="0.25">
      <c r="C58" s="688">
        <f>C41-C57</f>
        <v>0</v>
      </c>
      <c r="D58" s="688">
        <f>D41-D57</f>
        <v>0</v>
      </c>
    </row>
    <row r="59" spans="1:5" ht="14.45" customHeight="1" thickBot="1" x14ac:dyDescent="0.25">
      <c r="A59" s="310" t="s">
        <v>449</v>
      </c>
      <c r="B59" s="311"/>
      <c r="C59" s="299"/>
      <c r="D59" s="299"/>
      <c r="E59" s="298"/>
    </row>
    <row r="60" spans="1:5" ht="13.5" thickBot="1" x14ac:dyDescent="0.25">
      <c r="A60" s="312" t="s">
        <v>450</v>
      </c>
      <c r="B60" s="313"/>
      <c r="C60" s="299"/>
      <c r="D60" s="299"/>
      <c r="E60" s="298"/>
    </row>
  </sheetData>
  <sheetProtection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60"/>
  <sheetViews>
    <sheetView zoomScale="120" zoomScaleNormal="120" workbookViewId="0">
      <selection activeCell="B1" sqref="B1:E1"/>
    </sheetView>
  </sheetViews>
  <sheetFormatPr defaultRowHeight="12.75" x14ac:dyDescent="0.2"/>
  <cols>
    <col min="1" max="1" width="13.83203125" style="89" customWidth="1"/>
    <col min="2" max="2" width="54.5" style="90" customWidth="1"/>
    <col min="3" max="5" width="15.83203125" style="90" customWidth="1"/>
    <col min="6" max="8" width="9.33203125" style="90"/>
    <col min="9" max="9" width="15.33203125" style="90" customWidth="1"/>
    <col min="10" max="10" width="9.33203125" style="90"/>
    <col min="11" max="11" width="11.1640625" style="90" bestFit="1" customWidth="1"/>
    <col min="12" max="16384" width="9.33203125" style="90"/>
  </cols>
  <sheetData>
    <row r="1" spans="1:5" s="80" customFormat="1" ht="16.5" thickBot="1" x14ac:dyDescent="0.3">
      <c r="A1" s="365"/>
      <c r="B1" s="860"/>
      <c r="C1" s="861"/>
      <c r="D1" s="861"/>
      <c r="E1" s="861"/>
    </row>
    <row r="2" spans="1:5" s="212" customFormat="1" ht="25.5" customHeight="1" thickBot="1" x14ac:dyDescent="0.25">
      <c r="A2" s="366" t="s">
        <v>438</v>
      </c>
      <c r="B2" s="857" t="e">
        <f>CONCATENATE(Z_6.3.sz.mell!B2:D2)</f>
        <v>#REF!</v>
      </c>
      <c r="C2" s="858"/>
      <c r="D2" s="859"/>
      <c r="E2" s="367" t="s">
        <v>44</v>
      </c>
    </row>
    <row r="3" spans="1:5" s="212" customFormat="1" ht="24.75" thickBot="1" x14ac:dyDescent="0.25">
      <c r="A3" s="366" t="s">
        <v>135</v>
      </c>
      <c r="B3" s="857" t="s">
        <v>323</v>
      </c>
      <c r="C3" s="858"/>
      <c r="D3" s="859"/>
      <c r="E3" s="367" t="s">
        <v>43</v>
      </c>
    </row>
    <row r="4" spans="1:5" s="213" customFormat="1" ht="15.95" customHeight="1" thickBot="1" x14ac:dyDescent="0.3">
      <c r="A4" s="368"/>
      <c r="B4" s="368"/>
      <c r="C4" s="369"/>
      <c r="D4" s="370"/>
      <c r="E4" s="369" t="e">
        <f>Z_6.3.sz.mell!E4</f>
        <v>#REF!</v>
      </c>
    </row>
    <row r="5" spans="1:5" ht="24.75" thickBot="1" x14ac:dyDescent="0.25">
      <c r="A5" s="371" t="s">
        <v>136</v>
      </c>
      <c r="B5" s="372" t="s">
        <v>448</v>
      </c>
      <c r="C5" s="372" t="s">
        <v>436</v>
      </c>
      <c r="D5" s="373" t="s">
        <v>437</v>
      </c>
      <c r="E5" s="356" t="e">
        <f>CONCATENATE(Z_6.3.sz.mell!E5)</f>
        <v>#REF!</v>
      </c>
    </row>
    <row r="6" spans="1:5" s="214" customFormat="1" ht="12.95" customHeight="1" thickBot="1" x14ac:dyDescent="0.25">
      <c r="A6" s="402" t="s">
        <v>385</v>
      </c>
      <c r="B6" s="403" t="s">
        <v>386</v>
      </c>
      <c r="C6" s="403" t="s">
        <v>387</v>
      </c>
      <c r="D6" s="404" t="s">
        <v>389</v>
      </c>
      <c r="E6" s="405" t="s">
        <v>388</v>
      </c>
    </row>
    <row r="7" spans="1:5" s="214" customFormat="1" ht="15.95" customHeight="1" thickBot="1" x14ac:dyDescent="0.25">
      <c r="A7" s="851" t="s">
        <v>40</v>
      </c>
      <c r="B7" s="852"/>
      <c r="C7" s="852"/>
      <c r="D7" s="852"/>
      <c r="E7" s="853"/>
    </row>
    <row r="8" spans="1:5" s="150" customFormat="1" ht="12" customHeight="1" thickBot="1" x14ac:dyDescent="0.25">
      <c r="A8" s="74" t="s">
        <v>6</v>
      </c>
      <c r="B8" s="81" t="s">
        <v>406</v>
      </c>
      <c r="C8" s="117">
        <f>SUM(C9:C19)</f>
        <v>24410000</v>
      </c>
      <c r="D8" s="117">
        <f>SUM(D9:D19)</f>
        <v>20791152</v>
      </c>
      <c r="E8" s="119">
        <f>SUM(E9:E19)</f>
        <v>19869556</v>
      </c>
    </row>
    <row r="9" spans="1:5" s="150" customFormat="1" ht="12" customHeight="1" x14ac:dyDescent="0.2">
      <c r="A9" s="207" t="s">
        <v>64</v>
      </c>
      <c r="B9" s="8" t="s">
        <v>185</v>
      </c>
      <c r="C9" s="272"/>
      <c r="D9" s="272"/>
      <c r="E9" s="302"/>
    </row>
    <row r="10" spans="1:5" s="150" customFormat="1" ht="12" customHeight="1" x14ac:dyDescent="0.2">
      <c r="A10" s="208" t="s">
        <v>65</v>
      </c>
      <c r="B10" s="6" t="s">
        <v>186</v>
      </c>
      <c r="C10" s="114">
        <v>7100000</v>
      </c>
      <c r="D10" s="259">
        <v>2595631</v>
      </c>
      <c r="E10" s="264">
        <v>2559242</v>
      </c>
    </row>
    <row r="11" spans="1:5" s="150" customFormat="1" ht="12" customHeight="1" x14ac:dyDescent="0.2">
      <c r="A11" s="208" t="s">
        <v>66</v>
      </c>
      <c r="B11" s="6" t="s">
        <v>187</v>
      </c>
      <c r="C11" s="114"/>
      <c r="D11" s="259"/>
      <c r="E11" s="264"/>
    </row>
    <row r="12" spans="1:5" s="150" customFormat="1" ht="12" customHeight="1" x14ac:dyDescent="0.2">
      <c r="A12" s="208" t="s">
        <v>67</v>
      </c>
      <c r="B12" s="6" t="s">
        <v>188</v>
      </c>
      <c r="C12" s="114"/>
      <c r="D12" s="259"/>
      <c r="E12" s="264"/>
    </row>
    <row r="13" spans="1:5" s="150" customFormat="1" ht="12" customHeight="1" x14ac:dyDescent="0.2">
      <c r="A13" s="208" t="s">
        <v>98</v>
      </c>
      <c r="B13" s="6" t="s">
        <v>189</v>
      </c>
      <c r="C13" s="114">
        <v>12240000</v>
      </c>
      <c r="D13" s="259">
        <v>13776161</v>
      </c>
      <c r="E13" s="264">
        <v>13079165</v>
      </c>
    </row>
    <row r="14" spans="1:5" s="150" customFormat="1" ht="12" customHeight="1" x14ac:dyDescent="0.2">
      <c r="A14" s="208" t="s">
        <v>68</v>
      </c>
      <c r="B14" s="6" t="s">
        <v>305</v>
      </c>
      <c r="C14" s="114">
        <v>5070000</v>
      </c>
      <c r="D14" s="259">
        <v>4396902</v>
      </c>
      <c r="E14" s="264">
        <v>4208691</v>
      </c>
    </row>
    <row r="15" spans="1:5" s="150" customFormat="1" ht="12" customHeight="1" x14ac:dyDescent="0.2">
      <c r="A15" s="208" t="s">
        <v>69</v>
      </c>
      <c r="B15" s="5" t="s">
        <v>306</v>
      </c>
      <c r="C15" s="114"/>
      <c r="D15" s="259"/>
      <c r="E15" s="264"/>
    </row>
    <row r="16" spans="1:5" s="150" customFormat="1" ht="12" customHeight="1" x14ac:dyDescent="0.2">
      <c r="A16" s="208" t="s">
        <v>77</v>
      </c>
      <c r="B16" s="6" t="s">
        <v>192</v>
      </c>
      <c r="C16" s="270"/>
      <c r="D16" s="307"/>
      <c r="E16" s="268"/>
    </row>
    <row r="17" spans="1:5" s="215" customFormat="1" ht="12" customHeight="1" x14ac:dyDescent="0.2">
      <c r="A17" s="208" t="s">
        <v>78</v>
      </c>
      <c r="B17" s="6" t="s">
        <v>193</v>
      </c>
      <c r="C17" s="114"/>
      <c r="D17" s="259"/>
      <c r="E17" s="264"/>
    </row>
    <row r="18" spans="1:5" s="215" customFormat="1" ht="12" customHeight="1" x14ac:dyDescent="0.2">
      <c r="A18" s="208" t="s">
        <v>79</v>
      </c>
      <c r="B18" s="6" t="s">
        <v>337</v>
      </c>
      <c r="C18" s="116"/>
      <c r="D18" s="260"/>
      <c r="E18" s="265"/>
    </row>
    <row r="19" spans="1:5" s="215" customFormat="1" ht="12" customHeight="1" thickBot="1" x14ac:dyDescent="0.25">
      <c r="A19" s="208" t="s">
        <v>80</v>
      </c>
      <c r="B19" s="5" t="s">
        <v>194</v>
      </c>
      <c r="C19" s="116"/>
      <c r="D19" s="260">
        <v>22458</v>
      </c>
      <c r="E19" s="265">
        <v>22458</v>
      </c>
    </row>
    <row r="20" spans="1:5" s="150" customFormat="1" ht="12" customHeight="1" thickBot="1" x14ac:dyDescent="0.25">
      <c r="A20" s="74" t="s">
        <v>7</v>
      </c>
      <c r="B20" s="81" t="s">
        <v>307</v>
      </c>
      <c r="C20" s="117">
        <f>SUM(C21:C23)</f>
        <v>0</v>
      </c>
      <c r="D20" s="261">
        <f>SUM(D21:D23)</f>
        <v>0</v>
      </c>
      <c r="E20" s="145">
        <f>SUM(E21:E23)</f>
        <v>0</v>
      </c>
    </row>
    <row r="21" spans="1:5" s="215" customFormat="1" ht="12" customHeight="1" x14ac:dyDescent="0.2">
      <c r="A21" s="208" t="s">
        <v>70</v>
      </c>
      <c r="B21" s="7" t="s">
        <v>168</v>
      </c>
      <c r="C21" s="114"/>
      <c r="D21" s="259"/>
      <c r="E21" s="264"/>
    </row>
    <row r="22" spans="1:5" s="215" customFormat="1" ht="12" customHeight="1" x14ac:dyDescent="0.2">
      <c r="A22" s="208" t="s">
        <v>71</v>
      </c>
      <c r="B22" s="6" t="s">
        <v>308</v>
      </c>
      <c r="C22" s="114"/>
      <c r="D22" s="259"/>
      <c r="E22" s="264"/>
    </row>
    <row r="23" spans="1:5" s="215" customFormat="1" ht="12" customHeight="1" x14ac:dyDescent="0.2">
      <c r="A23" s="208" t="s">
        <v>72</v>
      </c>
      <c r="B23" s="6" t="s">
        <v>309</v>
      </c>
      <c r="C23" s="114"/>
      <c r="D23" s="259"/>
      <c r="E23" s="264"/>
    </row>
    <row r="24" spans="1:5" s="215" customFormat="1" ht="12" customHeight="1" thickBot="1" x14ac:dyDescent="0.25">
      <c r="A24" s="208" t="s">
        <v>73</v>
      </c>
      <c r="B24" s="6" t="s">
        <v>411</v>
      </c>
      <c r="C24" s="114"/>
      <c r="D24" s="259"/>
      <c r="E24" s="264"/>
    </row>
    <row r="25" spans="1:5" s="215" customFormat="1" ht="12" customHeight="1" thickBot="1" x14ac:dyDescent="0.25">
      <c r="A25" s="78" t="s">
        <v>8</v>
      </c>
      <c r="B25" s="57" t="s">
        <v>113</v>
      </c>
      <c r="C25" s="304"/>
      <c r="D25" s="306"/>
      <c r="E25" s="144"/>
    </row>
    <row r="26" spans="1:5" s="215" customFormat="1" ht="12" customHeight="1" thickBot="1" x14ac:dyDescent="0.25">
      <c r="A26" s="78" t="s">
        <v>9</v>
      </c>
      <c r="B26" s="57" t="s">
        <v>310</v>
      </c>
      <c r="C26" s="117">
        <f>+C27+C28</f>
        <v>0</v>
      </c>
      <c r="D26" s="261">
        <f>+D27+D28</f>
        <v>0</v>
      </c>
      <c r="E26" s="145">
        <f>+E27+E28</f>
        <v>0</v>
      </c>
    </row>
    <row r="27" spans="1:5" s="215" customFormat="1" ht="12" customHeight="1" x14ac:dyDescent="0.2">
      <c r="A27" s="209" t="s">
        <v>177</v>
      </c>
      <c r="B27" s="210" t="s">
        <v>308</v>
      </c>
      <c r="C27" s="271"/>
      <c r="D27" s="59"/>
      <c r="E27" s="269"/>
    </row>
    <row r="28" spans="1:5" s="215" customFormat="1" ht="12" customHeight="1" x14ac:dyDescent="0.2">
      <c r="A28" s="209" t="s">
        <v>178</v>
      </c>
      <c r="B28" s="211" t="s">
        <v>311</v>
      </c>
      <c r="C28" s="118"/>
      <c r="D28" s="262"/>
      <c r="E28" s="266"/>
    </row>
    <row r="29" spans="1:5" s="215" customFormat="1" ht="12" customHeight="1" thickBot="1" x14ac:dyDescent="0.25">
      <c r="A29" s="208" t="s">
        <v>179</v>
      </c>
      <c r="B29" s="62" t="s">
        <v>412</v>
      </c>
      <c r="C29" s="48"/>
      <c r="D29" s="308"/>
      <c r="E29" s="303"/>
    </row>
    <row r="30" spans="1:5" s="215" customFormat="1" ht="12" customHeight="1" thickBot="1" x14ac:dyDescent="0.25">
      <c r="A30" s="78" t="s">
        <v>10</v>
      </c>
      <c r="B30" s="57" t="s">
        <v>312</v>
      </c>
      <c r="C30" s="117">
        <f>+C31+C32+C33</f>
        <v>0</v>
      </c>
      <c r="D30" s="261">
        <f>+D31+D32+D33</f>
        <v>0</v>
      </c>
      <c r="E30" s="145">
        <f>+E31+E32+E33</f>
        <v>0</v>
      </c>
    </row>
    <row r="31" spans="1:5" s="215" customFormat="1" ht="12" customHeight="1" x14ac:dyDescent="0.2">
      <c r="A31" s="209" t="s">
        <v>57</v>
      </c>
      <c r="B31" s="210" t="s">
        <v>199</v>
      </c>
      <c r="C31" s="271"/>
      <c r="D31" s="59"/>
      <c r="E31" s="269"/>
    </row>
    <row r="32" spans="1:5" s="215" customFormat="1" ht="12" customHeight="1" x14ac:dyDescent="0.2">
      <c r="A32" s="209" t="s">
        <v>58</v>
      </c>
      <c r="B32" s="211" t="s">
        <v>200</v>
      </c>
      <c r="C32" s="118"/>
      <c r="D32" s="262"/>
      <c r="E32" s="266"/>
    </row>
    <row r="33" spans="1:5" s="215" customFormat="1" ht="12" customHeight="1" thickBot="1" x14ac:dyDescent="0.25">
      <c r="A33" s="208" t="s">
        <v>59</v>
      </c>
      <c r="B33" s="62" t="s">
        <v>201</v>
      </c>
      <c r="C33" s="48"/>
      <c r="D33" s="308"/>
      <c r="E33" s="303"/>
    </row>
    <row r="34" spans="1:5" s="150" customFormat="1" ht="12" customHeight="1" thickBot="1" x14ac:dyDescent="0.25">
      <c r="A34" s="78" t="s">
        <v>11</v>
      </c>
      <c r="B34" s="57" t="s">
        <v>284</v>
      </c>
      <c r="C34" s="304"/>
      <c r="D34" s="306"/>
      <c r="E34" s="144"/>
    </row>
    <row r="35" spans="1:5" s="150" customFormat="1" ht="12" customHeight="1" thickBot="1" x14ac:dyDescent="0.25">
      <c r="A35" s="78" t="s">
        <v>12</v>
      </c>
      <c r="B35" s="57" t="s">
        <v>313</v>
      </c>
      <c r="C35" s="304"/>
      <c r="D35" s="306"/>
      <c r="E35" s="144"/>
    </row>
    <row r="36" spans="1:5" s="150" customFormat="1" ht="12" customHeight="1" thickBot="1" x14ac:dyDescent="0.25">
      <c r="A36" s="74" t="s">
        <v>13</v>
      </c>
      <c r="B36" s="57" t="s">
        <v>413</v>
      </c>
      <c r="C36" s="117">
        <f>+C8+C20+C25+C26+C30+C34+C35</f>
        <v>24410000</v>
      </c>
      <c r="D36" s="261">
        <f>+D8+D20+D25+D26+D30+D34+D35</f>
        <v>20791152</v>
      </c>
      <c r="E36" s="145">
        <f>+E8+E20+E25+E26+E30+E34+E35</f>
        <v>19869556</v>
      </c>
    </row>
    <row r="37" spans="1:5" s="150" customFormat="1" ht="12" customHeight="1" thickBot="1" x14ac:dyDescent="0.25">
      <c r="A37" s="82" t="s">
        <v>14</v>
      </c>
      <c r="B37" s="57" t="s">
        <v>315</v>
      </c>
      <c r="C37" s="117">
        <f>+C38+C39+C40</f>
        <v>163395492</v>
      </c>
      <c r="D37" s="261">
        <f>+D38+D39+D40</f>
        <v>167978760</v>
      </c>
      <c r="E37" s="145">
        <f>+E38+E39+E40</f>
        <v>167978760</v>
      </c>
    </row>
    <row r="38" spans="1:5" s="150" customFormat="1" ht="12" customHeight="1" x14ac:dyDescent="0.2">
      <c r="A38" s="209" t="s">
        <v>316</v>
      </c>
      <c r="B38" s="210" t="s">
        <v>150</v>
      </c>
      <c r="C38" s="271">
        <v>431003</v>
      </c>
      <c r="D38" s="59">
        <v>431003</v>
      </c>
      <c r="E38" s="269">
        <v>431003</v>
      </c>
    </row>
    <row r="39" spans="1:5" s="150" customFormat="1" ht="12" customHeight="1" x14ac:dyDescent="0.2">
      <c r="A39" s="209" t="s">
        <v>317</v>
      </c>
      <c r="B39" s="211" t="s">
        <v>0</v>
      </c>
      <c r="C39" s="118"/>
      <c r="D39" s="262"/>
      <c r="E39" s="266"/>
    </row>
    <row r="40" spans="1:5" s="215" customFormat="1" ht="12" customHeight="1" thickBot="1" x14ac:dyDescent="0.25">
      <c r="A40" s="208" t="s">
        <v>318</v>
      </c>
      <c r="B40" s="62" t="s">
        <v>319</v>
      </c>
      <c r="C40" s="48">
        <v>162964489</v>
      </c>
      <c r="D40" s="308">
        <v>167547757</v>
      </c>
      <c r="E40" s="303">
        <v>167547757</v>
      </c>
    </row>
    <row r="41" spans="1:5" s="215" customFormat="1" ht="15.2" customHeight="1" thickBot="1" x14ac:dyDescent="0.25">
      <c r="A41" s="82" t="s">
        <v>15</v>
      </c>
      <c r="B41" s="83" t="s">
        <v>320</v>
      </c>
      <c r="C41" s="305">
        <f>+C36+C37</f>
        <v>187805492</v>
      </c>
      <c r="D41" s="301">
        <f>+D36+D37</f>
        <v>188769912</v>
      </c>
      <c r="E41" s="148">
        <f>+E36+E37</f>
        <v>187848316</v>
      </c>
    </row>
    <row r="42" spans="1:5" s="215" customFormat="1" ht="15.2" customHeight="1" x14ac:dyDescent="0.2">
      <c r="A42" s="84"/>
      <c r="B42" s="85"/>
      <c r="C42" s="146"/>
    </row>
    <row r="43" spans="1:5" ht="13.5" thickBot="1" x14ac:dyDescent="0.25">
      <c r="A43" s="86"/>
      <c r="B43" s="87"/>
      <c r="C43" s="147"/>
    </row>
    <row r="44" spans="1:5" s="214" customFormat="1" ht="16.5" customHeight="1" thickBot="1" x14ac:dyDescent="0.25">
      <c r="A44" s="851" t="s">
        <v>41</v>
      </c>
      <c r="B44" s="852"/>
      <c r="C44" s="852"/>
      <c r="D44" s="852"/>
      <c r="E44" s="853"/>
    </row>
    <row r="45" spans="1:5" s="216" customFormat="1" ht="12" customHeight="1" thickBot="1" x14ac:dyDescent="0.25">
      <c r="A45" s="78" t="s">
        <v>6</v>
      </c>
      <c r="B45" s="57" t="s">
        <v>321</v>
      </c>
      <c r="C45" s="117">
        <f>SUM(C46:C50)</f>
        <v>187805492</v>
      </c>
      <c r="D45" s="261">
        <f>SUM(D46:D50)</f>
        <v>188769912</v>
      </c>
      <c r="E45" s="145">
        <f>SUM(E46:E50)</f>
        <v>186813318</v>
      </c>
    </row>
    <row r="46" spans="1:5" ht="12" customHeight="1" x14ac:dyDescent="0.2">
      <c r="A46" s="208" t="s">
        <v>64</v>
      </c>
      <c r="B46" s="7" t="s">
        <v>35</v>
      </c>
      <c r="C46" s="271">
        <v>122875748</v>
      </c>
      <c r="D46" s="59">
        <v>124002185</v>
      </c>
      <c r="E46" s="269">
        <v>123438773</v>
      </c>
    </row>
    <row r="47" spans="1:5" ht="12" customHeight="1" x14ac:dyDescent="0.2">
      <c r="A47" s="208" t="s">
        <v>65</v>
      </c>
      <c r="B47" s="6" t="s">
        <v>122</v>
      </c>
      <c r="C47" s="47">
        <v>23239744</v>
      </c>
      <c r="D47" s="60">
        <v>23239744</v>
      </c>
      <c r="E47" s="267">
        <v>21996623</v>
      </c>
    </row>
    <row r="48" spans="1:5" ht="12" customHeight="1" x14ac:dyDescent="0.2">
      <c r="A48" s="208" t="s">
        <v>66</v>
      </c>
      <c r="B48" s="6" t="s">
        <v>91</v>
      </c>
      <c r="C48" s="47">
        <v>41690000</v>
      </c>
      <c r="D48" s="60">
        <v>41527983</v>
      </c>
      <c r="E48" s="267">
        <v>41377922</v>
      </c>
    </row>
    <row r="49" spans="1:5" ht="12" customHeight="1" x14ac:dyDescent="0.2">
      <c r="A49" s="208" t="s">
        <v>67</v>
      </c>
      <c r="B49" s="6" t="s">
        <v>123</v>
      </c>
      <c r="C49" s="47"/>
      <c r="D49" s="60"/>
      <c r="E49" s="267"/>
    </row>
    <row r="50" spans="1:5" ht="12" customHeight="1" thickBot="1" x14ac:dyDescent="0.25">
      <c r="A50" s="208" t="s">
        <v>98</v>
      </c>
      <c r="B50" s="6" t="s">
        <v>124</v>
      </c>
      <c r="C50" s="47"/>
      <c r="D50" s="60"/>
      <c r="E50" s="267"/>
    </row>
    <row r="51" spans="1:5" ht="12" customHeight="1" thickBot="1" x14ac:dyDescent="0.25">
      <c r="A51" s="78" t="s">
        <v>7</v>
      </c>
      <c r="B51" s="57" t="s">
        <v>322</v>
      </c>
      <c r="C51" s="117">
        <f>SUM(C52:C54)</f>
        <v>0</v>
      </c>
      <c r="D51" s="261">
        <f>SUM(D52:D54)</f>
        <v>0</v>
      </c>
      <c r="E51" s="145">
        <f>SUM(E52:E54)</f>
        <v>0</v>
      </c>
    </row>
    <row r="52" spans="1:5" s="216" customFormat="1" ht="12" customHeight="1" x14ac:dyDescent="0.2">
      <c r="A52" s="208" t="s">
        <v>70</v>
      </c>
      <c r="B52" s="7" t="s">
        <v>143</v>
      </c>
      <c r="C52" s="271"/>
      <c r="D52" s="59"/>
      <c r="E52" s="269"/>
    </row>
    <row r="53" spans="1:5" ht="12" customHeight="1" x14ac:dyDescent="0.2">
      <c r="A53" s="208" t="s">
        <v>71</v>
      </c>
      <c r="B53" s="6" t="s">
        <v>126</v>
      </c>
      <c r="C53" s="47"/>
      <c r="D53" s="60"/>
      <c r="E53" s="267"/>
    </row>
    <row r="54" spans="1:5" ht="12" customHeight="1" x14ac:dyDescent="0.2">
      <c r="A54" s="208" t="s">
        <v>72</v>
      </c>
      <c r="B54" s="6" t="s">
        <v>42</v>
      </c>
      <c r="C54" s="47"/>
      <c r="D54" s="60"/>
      <c r="E54" s="267"/>
    </row>
    <row r="55" spans="1:5" ht="12" customHeight="1" thickBot="1" x14ac:dyDescent="0.25">
      <c r="A55" s="208" t="s">
        <v>73</v>
      </c>
      <c r="B55" s="6" t="s">
        <v>410</v>
      </c>
      <c r="C55" s="47"/>
      <c r="D55" s="60"/>
      <c r="E55" s="267"/>
    </row>
    <row r="56" spans="1:5" ht="15.2" customHeight="1" thickBot="1" x14ac:dyDescent="0.25">
      <c r="A56" s="78" t="s">
        <v>8</v>
      </c>
      <c r="B56" s="57" t="s">
        <v>2</v>
      </c>
      <c r="C56" s="304"/>
      <c r="D56" s="306"/>
      <c r="E56" s="144"/>
    </row>
    <row r="57" spans="1:5" ht="13.5" thickBot="1" x14ac:dyDescent="0.25">
      <c r="A57" s="78" t="s">
        <v>9</v>
      </c>
      <c r="B57" s="88" t="s">
        <v>414</v>
      </c>
      <c r="C57" s="305">
        <f>+C45+C51+C56</f>
        <v>187805492</v>
      </c>
      <c r="D57" s="301">
        <f>+D45+D51+D56</f>
        <v>188769912</v>
      </c>
      <c r="E57" s="148">
        <f>+E45+E51+E56</f>
        <v>186813318</v>
      </c>
    </row>
    <row r="58" spans="1:5" ht="15.2" customHeight="1" thickBot="1" x14ac:dyDescent="0.25">
      <c r="C58" s="688">
        <f>C41-C57</f>
        <v>0</v>
      </c>
      <c r="D58" s="688">
        <f>D41-D57</f>
        <v>0</v>
      </c>
      <c r="E58" s="688"/>
    </row>
    <row r="59" spans="1:5" ht="14.45" customHeight="1" thickBot="1" x14ac:dyDescent="0.25">
      <c r="A59" s="310" t="s">
        <v>449</v>
      </c>
      <c r="B59" s="311"/>
      <c r="C59" s="299"/>
      <c r="D59" s="299"/>
      <c r="E59" s="298"/>
    </row>
    <row r="60" spans="1:5" ht="13.5" thickBot="1" x14ac:dyDescent="0.25">
      <c r="A60" s="312" t="s">
        <v>450</v>
      </c>
      <c r="B60" s="313"/>
      <c r="C60" s="299"/>
      <c r="D60" s="299"/>
      <c r="E60" s="298"/>
    </row>
  </sheetData>
  <sheetProtection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60"/>
  <sheetViews>
    <sheetView zoomScale="120" zoomScaleNormal="120" workbookViewId="0">
      <selection activeCell="B1" sqref="B1:E1"/>
    </sheetView>
  </sheetViews>
  <sheetFormatPr defaultRowHeight="12.75" x14ac:dyDescent="0.2"/>
  <cols>
    <col min="1" max="1" width="13.83203125" style="89" customWidth="1"/>
    <col min="2" max="2" width="54.5" style="90" customWidth="1"/>
    <col min="3" max="5" width="15.83203125" style="90" customWidth="1"/>
    <col min="6" max="7" width="9.33203125" style="90"/>
    <col min="8" max="8" width="11.1640625" style="90" bestFit="1" customWidth="1"/>
    <col min="9" max="9" width="12.5" style="90" bestFit="1" customWidth="1"/>
    <col min="10" max="16384" width="9.33203125" style="90"/>
  </cols>
  <sheetData>
    <row r="1" spans="1:5" s="80" customFormat="1" ht="16.5" thickBot="1" x14ac:dyDescent="0.3">
      <c r="A1" s="365"/>
      <c r="B1" s="860"/>
      <c r="C1" s="861"/>
      <c r="D1" s="861"/>
      <c r="E1" s="861"/>
    </row>
    <row r="2" spans="1:5" s="212" customFormat="1" ht="25.5" customHeight="1" thickBot="1" x14ac:dyDescent="0.25">
      <c r="A2" s="366" t="s">
        <v>438</v>
      </c>
      <c r="B2" s="857" t="e">
        <f>CONCATENATE(Z_6.3.1.sz.mell!B2:D2)</f>
        <v>#REF!</v>
      </c>
      <c r="C2" s="858"/>
      <c r="D2" s="859"/>
      <c r="E2" s="367" t="s">
        <v>44</v>
      </c>
    </row>
    <row r="3" spans="1:5" s="212" customFormat="1" ht="24.75" thickBot="1" x14ac:dyDescent="0.25">
      <c r="A3" s="366" t="s">
        <v>135</v>
      </c>
      <c r="B3" s="857" t="s">
        <v>324</v>
      </c>
      <c r="C3" s="858"/>
      <c r="D3" s="859"/>
      <c r="E3" s="367" t="s">
        <v>44</v>
      </c>
    </row>
    <row r="4" spans="1:5" s="213" customFormat="1" ht="15.95" customHeight="1" thickBot="1" x14ac:dyDescent="0.3">
      <c r="A4" s="368"/>
      <c r="B4" s="368"/>
      <c r="C4" s="369"/>
      <c r="D4" s="370"/>
      <c r="E4" s="369" t="e">
        <f>Z_6.3.1.sz.mell!E4</f>
        <v>#REF!</v>
      </c>
    </row>
    <row r="5" spans="1:5" ht="24.75" thickBot="1" x14ac:dyDescent="0.25">
      <c r="A5" s="371" t="s">
        <v>136</v>
      </c>
      <c r="B5" s="372" t="s">
        <v>448</v>
      </c>
      <c r="C5" s="372" t="s">
        <v>436</v>
      </c>
      <c r="D5" s="373" t="s">
        <v>437</v>
      </c>
      <c r="E5" s="356" t="s">
        <v>816</v>
      </c>
    </row>
    <row r="6" spans="1:5" s="214" customFormat="1" ht="12.95" customHeight="1" thickBot="1" x14ac:dyDescent="0.25">
      <c r="A6" s="402" t="s">
        <v>385</v>
      </c>
      <c r="B6" s="403" t="s">
        <v>386</v>
      </c>
      <c r="C6" s="403" t="s">
        <v>387</v>
      </c>
      <c r="D6" s="404" t="s">
        <v>389</v>
      </c>
      <c r="E6" s="405" t="s">
        <v>388</v>
      </c>
    </row>
    <row r="7" spans="1:5" s="214" customFormat="1" ht="15.95" customHeight="1" thickBot="1" x14ac:dyDescent="0.25">
      <c r="A7" s="851" t="s">
        <v>40</v>
      </c>
      <c r="B7" s="852"/>
      <c r="C7" s="852"/>
      <c r="D7" s="852"/>
      <c r="E7" s="853"/>
    </row>
    <row r="8" spans="1:5" s="150" customFormat="1" ht="12" customHeight="1" thickBot="1" x14ac:dyDescent="0.25">
      <c r="A8" s="74" t="s">
        <v>6</v>
      </c>
      <c r="B8" s="81" t="s">
        <v>406</v>
      </c>
      <c r="C8" s="117">
        <f>SUM(C9:C19)</f>
        <v>900000</v>
      </c>
      <c r="D8" s="117">
        <f>SUM(D9:D19)</f>
        <v>900000</v>
      </c>
      <c r="E8" s="119">
        <f>SUM(E9:E19)</f>
        <v>897000</v>
      </c>
    </row>
    <row r="9" spans="1:5" s="150" customFormat="1" ht="12" customHeight="1" x14ac:dyDescent="0.2">
      <c r="A9" s="207" t="s">
        <v>64</v>
      </c>
      <c r="B9" s="8" t="s">
        <v>185</v>
      </c>
      <c r="C9" s="272"/>
      <c r="D9" s="272"/>
      <c r="E9" s="302"/>
    </row>
    <row r="10" spans="1:5" s="150" customFormat="1" ht="12" customHeight="1" x14ac:dyDescent="0.2">
      <c r="A10" s="208" t="s">
        <v>65</v>
      </c>
      <c r="B10" s="6" t="s">
        <v>186</v>
      </c>
      <c r="C10" s="114"/>
      <c r="D10" s="259"/>
      <c r="E10" s="264"/>
    </row>
    <row r="11" spans="1:5" s="150" customFormat="1" ht="12" customHeight="1" x14ac:dyDescent="0.2">
      <c r="A11" s="208" t="s">
        <v>66</v>
      </c>
      <c r="B11" s="6" t="s">
        <v>187</v>
      </c>
      <c r="C11" s="114"/>
      <c r="D11" s="259"/>
      <c r="E11" s="264"/>
    </row>
    <row r="12" spans="1:5" s="150" customFormat="1" ht="12" customHeight="1" x14ac:dyDescent="0.2">
      <c r="A12" s="208" t="s">
        <v>67</v>
      </c>
      <c r="B12" s="6" t="s">
        <v>188</v>
      </c>
      <c r="C12" s="114"/>
      <c r="D12" s="259"/>
      <c r="E12" s="264"/>
    </row>
    <row r="13" spans="1:5" s="150" customFormat="1" ht="12" customHeight="1" x14ac:dyDescent="0.2">
      <c r="A13" s="208" t="s">
        <v>98</v>
      </c>
      <c r="B13" s="6" t="s">
        <v>189</v>
      </c>
      <c r="C13" s="114">
        <v>900000</v>
      </c>
      <c r="D13" s="259">
        <v>900000</v>
      </c>
      <c r="E13" s="264">
        <v>897000</v>
      </c>
    </row>
    <row r="14" spans="1:5" s="150" customFormat="1" ht="12" customHeight="1" x14ac:dyDescent="0.2">
      <c r="A14" s="208" t="s">
        <v>68</v>
      </c>
      <c r="B14" s="6" t="s">
        <v>305</v>
      </c>
      <c r="C14" s="114"/>
      <c r="D14" s="259"/>
      <c r="E14" s="264"/>
    </row>
    <row r="15" spans="1:5" s="150" customFormat="1" ht="12" customHeight="1" x14ac:dyDescent="0.2">
      <c r="A15" s="208" t="s">
        <v>69</v>
      </c>
      <c r="B15" s="5" t="s">
        <v>306</v>
      </c>
      <c r="C15" s="114"/>
      <c r="D15" s="259"/>
      <c r="E15" s="264"/>
    </row>
    <row r="16" spans="1:5" s="150" customFormat="1" ht="12" customHeight="1" x14ac:dyDescent="0.2">
      <c r="A16" s="208" t="s">
        <v>77</v>
      </c>
      <c r="B16" s="6" t="s">
        <v>192</v>
      </c>
      <c r="C16" s="270"/>
      <c r="D16" s="307"/>
      <c r="E16" s="268"/>
    </row>
    <row r="17" spans="1:5" s="215" customFormat="1" ht="12" customHeight="1" x14ac:dyDescent="0.2">
      <c r="A17" s="208" t="s">
        <v>78</v>
      </c>
      <c r="B17" s="6" t="s">
        <v>193</v>
      </c>
      <c r="C17" s="114"/>
      <c r="D17" s="259"/>
      <c r="E17" s="264"/>
    </row>
    <row r="18" spans="1:5" s="215" customFormat="1" ht="12" customHeight="1" x14ac:dyDescent="0.2">
      <c r="A18" s="208" t="s">
        <v>79</v>
      </c>
      <c r="B18" s="6" t="s">
        <v>337</v>
      </c>
      <c r="C18" s="116"/>
      <c r="D18" s="260"/>
      <c r="E18" s="265"/>
    </row>
    <row r="19" spans="1:5" s="215" customFormat="1" ht="12" customHeight="1" thickBot="1" x14ac:dyDescent="0.25">
      <c r="A19" s="208" t="s">
        <v>80</v>
      </c>
      <c r="B19" s="5" t="s">
        <v>194</v>
      </c>
      <c r="C19" s="116"/>
      <c r="D19" s="260"/>
      <c r="E19" s="265"/>
    </row>
    <row r="20" spans="1:5" s="150" customFormat="1" ht="12" customHeight="1" thickBot="1" x14ac:dyDescent="0.25">
      <c r="A20" s="74" t="s">
        <v>7</v>
      </c>
      <c r="B20" s="81" t="s">
        <v>307</v>
      </c>
      <c r="C20" s="117">
        <f>SUM(C21:C23)</f>
        <v>0</v>
      </c>
      <c r="D20" s="261">
        <f>SUM(D21:D23)</f>
        <v>0</v>
      </c>
      <c r="E20" s="145">
        <f>SUM(E21:E23)</f>
        <v>0</v>
      </c>
    </row>
    <row r="21" spans="1:5" s="215" customFormat="1" ht="12" customHeight="1" x14ac:dyDescent="0.2">
      <c r="A21" s="208" t="s">
        <v>70</v>
      </c>
      <c r="B21" s="7" t="s">
        <v>168</v>
      </c>
      <c r="C21" s="114"/>
      <c r="D21" s="259"/>
      <c r="E21" s="264"/>
    </row>
    <row r="22" spans="1:5" s="215" customFormat="1" ht="12" customHeight="1" x14ac:dyDescent="0.2">
      <c r="A22" s="208" t="s">
        <v>71</v>
      </c>
      <c r="B22" s="6" t="s">
        <v>308</v>
      </c>
      <c r="C22" s="114"/>
      <c r="D22" s="259"/>
      <c r="E22" s="264"/>
    </row>
    <row r="23" spans="1:5" s="215" customFormat="1" ht="12" customHeight="1" x14ac:dyDescent="0.2">
      <c r="A23" s="208" t="s">
        <v>72</v>
      </c>
      <c r="B23" s="6" t="s">
        <v>309</v>
      </c>
      <c r="C23" s="114"/>
      <c r="D23" s="259"/>
      <c r="E23" s="264"/>
    </row>
    <row r="24" spans="1:5" s="215" customFormat="1" ht="12" customHeight="1" thickBot="1" x14ac:dyDescent="0.25">
      <c r="A24" s="208" t="s">
        <v>73</v>
      </c>
      <c r="B24" s="6" t="s">
        <v>411</v>
      </c>
      <c r="C24" s="114"/>
      <c r="D24" s="259"/>
      <c r="E24" s="264"/>
    </row>
    <row r="25" spans="1:5" s="215" customFormat="1" ht="12" customHeight="1" thickBot="1" x14ac:dyDescent="0.25">
      <c r="A25" s="78" t="s">
        <v>8</v>
      </c>
      <c r="B25" s="57" t="s">
        <v>113</v>
      </c>
      <c r="C25" s="304"/>
      <c r="D25" s="306"/>
      <c r="E25" s="144"/>
    </row>
    <row r="26" spans="1:5" s="215" customFormat="1" ht="12" customHeight="1" thickBot="1" x14ac:dyDescent="0.25">
      <c r="A26" s="78" t="s">
        <v>9</v>
      </c>
      <c r="B26" s="57" t="s">
        <v>310</v>
      </c>
      <c r="C26" s="117">
        <f>+C27+C28</f>
        <v>0</v>
      </c>
      <c r="D26" s="261">
        <f>+D27+D28</f>
        <v>0</v>
      </c>
      <c r="E26" s="145">
        <f>+E27+E28</f>
        <v>0</v>
      </c>
    </row>
    <row r="27" spans="1:5" s="215" customFormat="1" ht="12" customHeight="1" x14ac:dyDescent="0.2">
      <c r="A27" s="209" t="s">
        <v>177</v>
      </c>
      <c r="B27" s="210" t="s">
        <v>308</v>
      </c>
      <c r="C27" s="271"/>
      <c r="D27" s="59"/>
      <c r="E27" s="269"/>
    </row>
    <row r="28" spans="1:5" s="215" customFormat="1" ht="12" customHeight="1" x14ac:dyDescent="0.2">
      <c r="A28" s="209" t="s">
        <v>178</v>
      </c>
      <c r="B28" s="211" t="s">
        <v>311</v>
      </c>
      <c r="C28" s="118"/>
      <c r="D28" s="262"/>
      <c r="E28" s="266"/>
    </row>
    <row r="29" spans="1:5" s="215" customFormat="1" ht="12" customHeight="1" thickBot="1" x14ac:dyDescent="0.25">
      <c r="A29" s="208" t="s">
        <v>179</v>
      </c>
      <c r="B29" s="62" t="s">
        <v>412</v>
      </c>
      <c r="C29" s="48"/>
      <c r="D29" s="308"/>
      <c r="E29" s="303"/>
    </row>
    <row r="30" spans="1:5" s="215" customFormat="1" ht="12" customHeight="1" thickBot="1" x14ac:dyDescent="0.25">
      <c r="A30" s="78" t="s">
        <v>10</v>
      </c>
      <c r="B30" s="57" t="s">
        <v>312</v>
      </c>
      <c r="C30" s="117">
        <f>+C31+C32+C33</f>
        <v>0</v>
      </c>
      <c r="D30" s="261">
        <f>+D31+D32+D33</f>
        <v>0</v>
      </c>
      <c r="E30" s="145">
        <f>+E31+E32+E33</f>
        <v>0</v>
      </c>
    </row>
    <row r="31" spans="1:5" s="215" customFormat="1" ht="12" customHeight="1" x14ac:dyDescent="0.2">
      <c r="A31" s="209" t="s">
        <v>57</v>
      </c>
      <c r="B31" s="210" t="s">
        <v>199</v>
      </c>
      <c r="C31" s="271"/>
      <c r="D31" s="59"/>
      <c r="E31" s="269"/>
    </row>
    <row r="32" spans="1:5" s="215" customFormat="1" ht="12" customHeight="1" x14ac:dyDescent="0.2">
      <c r="A32" s="209" t="s">
        <v>58</v>
      </c>
      <c r="B32" s="211" t="s">
        <v>200</v>
      </c>
      <c r="C32" s="118"/>
      <c r="D32" s="262"/>
      <c r="E32" s="266"/>
    </row>
    <row r="33" spans="1:5" s="215" customFormat="1" ht="12" customHeight="1" thickBot="1" x14ac:dyDescent="0.25">
      <c r="A33" s="208" t="s">
        <v>59</v>
      </c>
      <c r="B33" s="62" t="s">
        <v>201</v>
      </c>
      <c r="C33" s="48"/>
      <c r="D33" s="308"/>
      <c r="E33" s="303"/>
    </row>
    <row r="34" spans="1:5" s="150" customFormat="1" ht="12" customHeight="1" thickBot="1" x14ac:dyDescent="0.25">
      <c r="A34" s="78" t="s">
        <v>11</v>
      </c>
      <c r="B34" s="57" t="s">
        <v>284</v>
      </c>
      <c r="C34" s="304"/>
      <c r="D34" s="306"/>
      <c r="E34" s="144"/>
    </row>
    <row r="35" spans="1:5" s="150" customFormat="1" ht="12" customHeight="1" thickBot="1" x14ac:dyDescent="0.25">
      <c r="A35" s="78" t="s">
        <v>12</v>
      </c>
      <c r="B35" s="57" t="s">
        <v>313</v>
      </c>
      <c r="C35" s="304"/>
      <c r="D35" s="306"/>
      <c r="E35" s="144"/>
    </row>
    <row r="36" spans="1:5" s="150" customFormat="1" ht="12" customHeight="1" thickBot="1" x14ac:dyDescent="0.25">
      <c r="A36" s="74" t="s">
        <v>13</v>
      </c>
      <c r="B36" s="57" t="s">
        <v>413</v>
      </c>
      <c r="C36" s="117">
        <f>+C8+C20+C25+C26+C30+C34+C35</f>
        <v>900000</v>
      </c>
      <c r="D36" s="261">
        <f>+D8+D20+D25+D26+D30+D34+D35</f>
        <v>900000</v>
      </c>
      <c r="E36" s="145">
        <f>+E8+E20+E25+E26+E30+E34+E35</f>
        <v>897000</v>
      </c>
    </row>
    <row r="37" spans="1:5" s="150" customFormat="1" ht="12" customHeight="1" thickBot="1" x14ac:dyDescent="0.25">
      <c r="A37" s="82" t="s">
        <v>14</v>
      </c>
      <c r="B37" s="57" t="s">
        <v>315</v>
      </c>
      <c r="C37" s="117">
        <f>+C38+C39+C40</f>
        <v>20711778</v>
      </c>
      <c r="D37" s="261">
        <f>+D38+D39+D40</f>
        <v>20964027</v>
      </c>
      <c r="E37" s="145">
        <f>+E38+E39+E40</f>
        <v>20964027</v>
      </c>
    </row>
    <row r="38" spans="1:5" s="150" customFormat="1" ht="12" customHeight="1" x14ac:dyDescent="0.2">
      <c r="A38" s="209" t="s">
        <v>316</v>
      </c>
      <c r="B38" s="210" t="s">
        <v>150</v>
      </c>
      <c r="C38" s="271"/>
      <c r="D38" s="59"/>
      <c r="E38" s="269"/>
    </row>
    <row r="39" spans="1:5" s="150" customFormat="1" ht="12" customHeight="1" x14ac:dyDescent="0.2">
      <c r="A39" s="209" t="s">
        <v>317</v>
      </c>
      <c r="B39" s="211" t="s">
        <v>0</v>
      </c>
      <c r="C39" s="118"/>
      <c r="D39" s="262"/>
      <c r="E39" s="266"/>
    </row>
    <row r="40" spans="1:5" s="215" customFormat="1" ht="12" customHeight="1" thickBot="1" x14ac:dyDescent="0.25">
      <c r="A40" s="208" t="s">
        <v>318</v>
      </c>
      <c r="B40" s="62" t="s">
        <v>319</v>
      </c>
      <c r="C40" s="48">
        <v>20711778</v>
      </c>
      <c r="D40" s="308">
        <v>20964027</v>
      </c>
      <c r="E40" s="303">
        <v>20964027</v>
      </c>
    </row>
    <row r="41" spans="1:5" s="215" customFormat="1" ht="15.2" customHeight="1" thickBot="1" x14ac:dyDescent="0.25">
      <c r="A41" s="82" t="s">
        <v>15</v>
      </c>
      <c r="B41" s="83" t="s">
        <v>320</v>
      </c>
      <c r="C41" s="305">
        <f>+C36+C37</f>
        <v>21611778</v>
      </c>
      <c r="D41" s="301">
        <f>+D36+D37</f>
        <v>21864027</v>
      </c>
      <c r="E41" s="148">
        <f>+E36+E37</f>
        <v>21861027</v>
      </c>
    </row>
    <row r="42" spans="1:5" s="215" customFormat="1" ht="15.2" customHeight="1" x14ac:dyDescent="0.2">
      <c r="A42" s="84"/>
      <c r="B42" s="85"/>
      <c r="C42" s="146"/>
    </row>
    <row r="43" spans="1:5" ht="13.5" thickBot="1" x14ac:dyDescent="0.25">
      <c r="A43" s="86"/>
      <c r="B43" s="87"/>
      <c r="C43" s="147"/>
    </row>
    <row r="44" spans="1:5" s="214" customFormat="1" ht="16.5" customHeight="1" thickBot="1" x14ac:dyDescent="0.25">
      <c r="A44" s="851" t="s">
        <v>41</v>
      </c>
      <c r="B44" s="852"/>
      <c r="C44" s="852"/>
      <c r="D44" s="852"/>
      <c r="E44" s="853"/>
    </row>
    <row r="45" spans="1:5" s="216" customFormat="1" ht="12" customHeight="1" thickBot="1" x14ac:dyDescent="0.25">
      <c r="A45" s="78" t="s">
        <v>6</v>
      </c>
      <c r="B45" s="57" t="s">
        <v>321</v>
      </c>
      <c r="C45" s="117">
        <f>SUM(C46:C50)</f>
        <v>21611778</v>
      </c>
      <c r="D45" s="261">
        <f>SUM(D46:D50)</f>
        <v>21611778</v>
      </c>
      <c r="E45" s="145">
        <f>SUM(E46:E50)</f>
        <v>21611778</v>
      </c>
    </row>
    <row r="46" spans="1:5" ht="12" customHeight="1" x14ac:dyDescent="0.2">
      <c r="A46" s="208" t="s">
        <v>64</v>
      </c>
      <c r="B46" s="7" t="s">
        <v>35</v>
      </c>
      <c r="C46" s="271">
        <v>15273120</v>
      </c>
      <c r="D46" s="59">
        <v>15273120</v>
      </c>
      <c r="E46" s="269">
        <v>15273120</v>
      </c>
    </row>
    <row r="47" spans="1:5" ht="12" customHeight="1" x14ac:dyDescent="0.2">
      <c r="A47" s="208" t="s">
        <v>65</v>
      </c>
      <c r="B47" s="6" t="s">
        <v>122</v>
      </c>
      <c r="C47" s="47">
        <v>2988658</v>
      </c>
      <c r="D47" s="60">
        <v>2988658</v>
      </c>
      <c r="E47" s="267">
        <v>2988658</v>
      </c>
    </row>
    <row r="48" spans="1:5" ht="12" customHeight="1" x14ac:dyDescent="0.2">
      <c r="A48" s="208" t="s">
        <v>66</v>
      </c>
      <c r="B48" s="6" t="s">
        <v>91</v>
      </c>
      <c r="C48" s="47">
        <v>3350000</v>
      </c>
      <c r="D48" s="60">
        <v>3350000</v>
      </c>
      <c r="E48" s="267">
        <v>3350000</v>
      </c>
    </row>
    <row r="49" spans="1:5" ht="12" customHeight="1" x14ac:dyDescent="0.2">
      <c r="A49" s="208" t="s">
        <v>67</v>
      </c>
      <c r="B49" s="6" t="s">
        <v>123</v>
      </c>
      <c r="C49" s="47"/>
      <c r="D49" s="60"/>
      <c r="E49" s="267"/>
    </row>
    <row r="50" spans="1:5" ht="12" customHeight="1" thickBot="1" x14ac:dyDescent="0.25">
      <c r="A50" s="208" t="s">
        <v>98</v>
      </c>
      <c r="B50" s="6" t="s">
        <v>124</v>
      </c>
      <c r="C50" s="47"/>
      <c r="D50" s="60"/>
      <c r="E50" s="267"/>
    </row>
    <row r="51" spans="1:5" ht="12" customHeight="1" thickBot="1" x14ac:dyDescent="0.25">
      <c r="A51" s="78" t="s">
        <v>7</v>
      </c>
      <c r="B51" s="57" t="s">
        <v>322</v>
      </c>
      <c r="C51" s="117">
        <f>SUM(C52:C54)</f>
        <v>0</v>
      </c>
      <c r="D51" s="261">
        <f>SUM(D52:D54)</f>
        <v>252249</v>
      </c>
      <c r="E51" s="145">
        <f>SUM(E52:E54)</f>
        <v>252249</v>
      </c>
    </row>
    <row r="52" spans="1:5" s="216" customFormat="1" ht="12" customHeight="1" x14ac:dyDescent="0.2">
      <c r="A52" s="208" t="s">
        <v>70</v>
      </c>
      <c r="B52" s="7" t="s">
        <v>143</v>
      </c>
      <c r="C52" s="271"/>
      <c r="D52" s="59">
        <v>252249</v>
      </c>
      <c r="E52" s="269">
        <v>252249</v>
      </c>
    </row>
    <row r="53" spans="1:5" ht="12" customHeight="1" x14ac:dyDescent="0.2">
      <c r="A53" s="208" t="s">
        <v>71</v>
      </c>
      <c r="B53" s="6" t="s">
        <v>126</v>
      </c>
      <c r="C53" s="47"/>
      <c r="D53" s="60"/>
      <c r="E53" s="267"/>
    </row>
    <row r="54" spans="1:5" ht="12" customHeight="1" x14ac:dyDescent="0.2">
      <c r="A54" s="208" t="s">
        <v>72</v>
      </c>
      <c r="B54" s="6" t="s">
        <v>42</v>
      </c>
      <c r="C54" s="47"/>
      <c r="D54" s="60"/>
      <c r="E54" s="267"/>
    </row>
    <row r="55" spans="1:5" ht="12" customHeight="1" thickBot="1" x14ac:dyDescent="0.25">
      <c r="A55" s="208" t="s">
        <v>73</v>
      </c>
      <c r="B55" s="6" t="s">
        <v>410</v>
      </c>
      <c r="C55" s="47"/>
      <c r="D55" s="60"/>
      <c r="E55" s="267"/>
    </row>
    <row r="56" spans="1:5" ht="15.2" customHeight="1" thickBot="1" x14ac:dyDescent="0.25">
      <c r="A56" s="78" t="s">
        <v>8</v>
      </c>
      <c r="B56" s="57" t="s">
        <v>2</v>
      </c>
      <c r="C56" s="304"/>
      <c r="D56" s="306"/>
      <c r="E56" s="144"/>
    </row>
    <row r="57" spans="1:5" ht="13.5" thickBot="1" x14ac:dyDescent="0.25">
      <c r="A57" s="78" t="s">
        <v>9</v>
      </c>
      <c r="B57" s="88" t="s">
        <v>414</v>
      </c>
      <c r="C57" s="305">
        <f>+C45+C51+C56</f>
        <v>21611778</v>
      </c>
      <c r="D57" s="301">
        <f>+D45+D51+D56</f>
        <v>21864027</v>
      </c>
      <c r="E57" s="148">
        <f>+E45+E51+E56</f>
        <v>21864027</v>
      </c>
    </row>
    <row r="58" spans="1:5" ht="15.2" customHeight="1" thickBot="1" x14ac:dyDescent="0.25">
      <c r="C58" s="688">
        <f>C41-C57</f>
        <v>0</v>
      </c>
      <c r="D58" s="688">
        <f>D41-D57</f>
        <v>0</v>
      </c>
    </row>
    <row r="59" spans="1:5" ht="14.45" customHeight="1" thickBot="1" x14ac:dyDescent="0.25">
      <c r="A59" s="310" t="s">
        <v>449</v>
      </c>
      <c r="B59" s="311"/>
      <c r="C59" s="299"/>
      <c r="D59" s="299"/>
      <c r="E59" s="298"/>
    </row>
    <row r="60" spans="1:5" ht="13.5" thickBot="1" x14ac:dyDescent="0.25">
      <c r="A60" s="312" t="s">
        <v>450</v>
      </c>
      <c r="B60" s="313"/>
      <c r="C60" s="299"/>
      <c r="D60" s="299"/>
      <c r="E60" s="298"/>
    </row>
  </sheetData>
  <sheetProtection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0"/>
  <sheetViews>
    <sheetView zoomScale="120" zoomScaleNormal="120" workbookViewId="0">
      <selection sqref="A1:G1"/>
    </sheetView>
  </sheetViews>
  <sheetFormatPr defaultRowHeight="12.75" x14ac:dyDescent="0.2"/>
  <cols>
    <col min="1" max="1" width="7" style="696" customWidth="1"/>
    <col min="2" max="2" width="32" style="90" customWidth="1"/>
    <col min="3" max="3" width="12.5" style="90" customWidth="1"/>
    <col min="4" max="6" width="11.83203125" style="90" customWidth="1"/>
    <col min="7" max="7" width="12.83203125" style="90" customWidth="1"/>
    <col min="8" max="16384" width="9.33203125" style="90"/>
  </cols>
  <sheetData>
    <row r="1" spans="1:7" ht="18.75" customHeight="1" x14ac:dyDescent="0.2">
      <c r="A1" s="866"/>
      <c r="B1" s="867"/>
      <c r="C1" s="867"/>
      <c r="D1" s="867"/>
      <c r="E1" s="867"/>
      <c r="F1" s="867"/>
      <c r="G1" s="867"/>
    </row>
    <row r="3" spans="1:7" ht="15.75" x14ac:dyDescent="0.2">
      <c r="A3" s="864" t="s">
        <v>734</v>
      </c>
      <c r="B3" s="865"/>
      <c r="C3" s="865"/>
      <c r="D3" s="865"/>
      <c r="E3" s="865"/>
      <c r="F3" s="865"/>
      <c r="G3" s="865"/>
    </row>
    <row r="5" spans="1:7" ht="14.25" thickBot="1" x14ac:dyDescent="0.25">
      <c r="G5" s="697" t="s">
        <v>735</v>
      </c>
    </row>
    <row r="6" spans="1:7" ht="17.25" customHeight="1" thickBot="1" x14ac:dyDescent="0.25">
      <c r="A6" s="868" t="s">
        <v>4</v>
      </c>
      <c r="B6" s="870" t="s">
        <v>726</v>
      </c>
      <c r="C6" s="870" t="s">
        <v>727</v>
      </c>
      <c r="D6" s="870" t="s">
        <v>728</v>
      </c>
      <c r="E6" s="872" t="s">
        <v>729</v>
      </c>
      <c r="F6" s="872"/>
      <c r="G6" s="873"/>
    </row>
    <row r="7" spans="1:7" s="700" customFormat="1" ht="57.75" customHeight="1" thickBot="1" x14ac:dyDescent="0.25">
      <c r="A7" s="869"/>
      <c r="B7" s="871"/>
      <c r="C7" s="871"/>
      <c r="D7" s="871"/>
      <c r="E7" s="698" t="s">
        <v>730</v>
      </c>
      <c r="F7" s="698" t="s">
        <v>731</v>
      </c>
      <c r="G7" s="699" t="s">
        <v>732</v>
      </c>
    </row>
    <row r="8" spans="1:7" s="216" customFormat="1" ht="15" customHeight="1" thickBot="1" x14ac:dyDescent="0.25">
      <c r="A8" s="74" t="s">
        <v>385</v>
      </c>
      <c r="B8" s="75" t="s">
        <v>386</v>
      </c>
      <c r="C8" s="75" t="s">
        <v>387</v>
      </c>
      <c r="D8" s="75" t="s">
        <v>389</v>
      </c>
      <c r="E8" s="75" t="s">
        <v>733</v>
      </c>
      <c r="F8" s="75" t="s">
        <v>390</v>
      </c>
      <c r="G8" s="76" t="s">
        <v>391</v>
      </c>
    </row>
    <row r="9" spans="1:7" ht="15" customHeight="1" x14ac:dyDescent="0.2">
      <c r="A9" s="701" t="s">
        <v>6</v>
      </c>
      <c r="B9" s="702" t="s">
        <v>744</v>
      </c>
      <c r="C9" s="703">
        <v>1031998</v>
      </c>
      <c r="D9" s="703"/>
      <c r="E9" s="704">
        <f>C9+D9</f>
        <v>1031998</v>
      </c>
      <c r="F9" s="703">
        <v>1031998</v>
      </c>
      <c r="G9" s="705"/>
    </row>
    <row r="10" spans="1:7" ht="15" customHeight="1" x14ac:dyDescent="0.2">
      <c r="A10" s="706" t="s">
        <v>7</v>
      </c>
      <c r="B10" s="707" t="s">
        <v>796</v>
      </c>
      <c r="C10" s="21">
        <v>1944151</v>
      </c>
      <c r="D10" s="21"/>
      <c r="E10" s="704">
        <f t="shared" ref="E10:E39" si="0">C10+D10</f>
        <v>1944151</v>
      </c>
      <c r="F10" s="21">
        <v>1944151</v>
      </c>
      <c r="G10" s="494"/>
    </row>
    <row r="11" spans="1:7" ht="15" customHeight="1" x14ac:dyDescent="0.2">
      <c r="A11" s="706" t="s">
        <v>8</v>
      </c>
      <c r="B11" s="707"/>
      <c r="C11" s="21"/>
      <c r="D11" s="21"/>
      <c r="E11" s="704">
        <f t="shared" si="0"/>
        <v>0</v>
      </c>
      <c r="F11" s="21"/>
      <c r="G11" s="494"/>
    </row>
    <row r="12" spans="1:7" ht="15" customHeight="1" x14ac:dyDescent="0.2">
      <c r="A12" s="706" t="s">
        <v>9</v>
      </c>
      <c r="B12" s="707"/>
      <c r="C12" s="21"/>
      <c r="D12" s="21"/>
      <c r="E12" s="704">
        <f t="shared" si="0"/>
        <v>0</v>
      </c>
      <c r="F12" s="21"/>
      <c r="G12" s="494"/>
    </row>
    <row r="13" spans="1:7" ht="15" customHeight="1" x14ac:dyDescent="0.2">
      <c r="A13" s="706" t="s">
        <v>10</v>
      </c>
      <c r="B13" s="707"/>
      <c r="C13" s="21"/>
      <c r="D13" s="21"/>
      <c r="E13" s="704">
        <f t="shared" si="0"/>
        <v>0</v>
      </c>
      <c r="F13" s="21"/>
      <c r="G13" s="494"/>
    </row>
    <row r="14" spans="1:7" ht="15" customHeight="1" x14ac:dyDescent="0.2">
      <c r="A14" s="706" t="s">
        <v>11</v>
      </c>
      <c r="B14" s="707"/>
      <c r="C14" s="21"/>
      <c r="D14" s="21"/>
      <c r="E14" s="704">
        <f t="shared" si="0"/>
        <v>0</v>
      </c>
      <c r="F14" s="21"/>
      <c r="G14" s="494"/>
    </row>
    <row r="15" spans="1:7" ht="15" customHeight="1" x14ac:dyDescent="0.2">
      <c r="A15" s="706" t="s">
        <v>12</v>
      </c>
      <c r="B15" s="707"/>
      <c r="C15" s="21"/>
      <c r="D15" s="21"/>
      <c r="E15" s="704">
        <f t="shared" si="0"/>
        <v>0</v>
      </c>
      <c r="F15" s="21"/>
      <c r="G15" s="494"/>
    </row>
    <row r="16" spans="1:7" ht="15" customHeight="1" x14ac:dyDescent="0.2">
      <c r="A16" s="706" t="s">
        <v>13</v>
      </c>
      <c r="B16" s="707"/>
      <c r="C16" s="21"/>
      <c r="D16" s="21"/>
      <c r="E16" s="704">
        <f t="shared" si="0"/>
        <v>0</v>
      </c>
      <c r="F16" s="21"/>
      <c r="G16" s="494"/>
    </row>
    <row r="17" spans="1:7" ht="15" customHeight="1" x14ac:dyDescent="0.2">
      <c r="A17" s="706" t="s">
        <v>14</v>
      </c>
      <c r="B17" s="707"/>
      <c r="C17" s="21"/>
      <c r="D17" s="21"/>
      <c r="E17" s="704">
        <f t="shared" si="0"/>
        <v>0</v>
      </c>
      <c r="F17" s="21"/>
      <c r="G17" s="494"/>
    </row>
    <row r="18" spans="1:7" ht="15" customHeight="1" x14ac:dyDescent="0.2">
      <c r="A18" s="706" t="s">
        <v>15</v>
      </c>
      <c r="B18" s="707"/>
      <c r="C18" s="21"/>
      <c r="D18" s="21"/>
      <c r="E18" s="704">
        <f t="shared" si="0"/>
        <v>0</v>
      </c>
      <c r="F18" s="21"/>
      <c r="G18" s="494"/>
    </row>
    <row r="19" spans="1:7" ht="15" customHeight="1" x14ac:dyDescent="0.2">
      <c r="A19" s="706" t="s">
        <v>16</v>
      </c>
      <c r="B19" s="707"/>
      <c r="C19" s="21"/>
      <c r="D19" s="21"/>
      <c r="E19" s="704">
        <f t="shared" si="0"/>
        <v>0</v>
      </c>
      <c r="F19" s="21"/>
      <c r="G19" s="494"/>
    </row>
    <row r="20" spans="1:7" ht="15" customHeight="1" x14ac:dyDescent="0.2">
      <c r="A20" s="706" t="s">
        <v>17</v>
      </c>
      <c r="B20" s="707"/>
      <c r="C20" s="21"/>
      <c r="D20" s="21"/>
      <c r="E20" s="704">
        <f t="shared" si="0"/>
        <v>0</v>
      </c>
      <c r="F20" s="21"/>
      <c r="G20" s="494"/>
    </row>
    <row r="21" spans="1:7" ht="15" customHeight="1" x14ac:dyDescent="0.2">
      <c r="A21" s="706" t="s">
        <v>18</v>
      </c>
      <c r="B21" s="707"/>
      <c r="C21" s="21"/>
      <c r="D21" s="21"/>
      <c r="E21" s="704">
        <f t="shared" si="0"/>
        <v>0</v>
      </c>
      <c r="F21" s="21"/>
      <c r="G21" s="494"/>
    </row>
    <row r="22" spans="1:7" ht="15" customHeight="1" x14ac:dyDescent="0.2">
      <c r="A22" s="706" t="s">
        <v>19</v>
      </c>
      <c r="B22" s="707"/>
      <c r="C22" s="21"/>
      <c r="D22" s="21"/>
      <c r="E22" s="704">
        <f t="shared" si="0"/>
        <v>0</v>
      </c>
      <c r="F22" s="21"/>
      <c r="G22" s="494"/>
    </row>
    <row r="23" spans="1:7" ht="15" customHeight="1" x14ac:dyDescent="0.2">
      <c r="A23" s="706" t="s">
        <v>20</v>
      </c>
      <c r="B23" s="707"/>
      <c r="C23" s="21"/>
      <c r="D23" s="21"/>
      <c r="E23" s="704">
        <f t="shared" si="0"/>
        <v>0</v>
      </c>
      <c r="F23" s="21"/>
      <c r="G23" s="494"/>
    </row>
    <row r="24" spans="1:7" ht="15" customHeight="1" x14ac:dyDescent="0.2">
      <c r="A24" s="706" t="s">
        <v>21</v>
      </c>
      <c r="B24" s="707"/>
      <c r="C24" s="21"/>
      <c r="D24" s="21"/>
      <c r="E24" s="704">
        <f t="shared" si="0"/>
        <v>0</v>
      </c>
      <c r="F24" s="21"/>
      <c r="G24" s="494"/>
    </row>
    <row r="25" spans="1:7" ht="15" customHeight="1" x14ac:dyDescent="0.2">
      <c r="A25" s="706" t="s">
        <v>22</v>
      </c>
      <c r="B25" s="707"/>
      <c r="C25" s="21"/>
      <c r="D25" s="21"/>
      <c r="E25" s="704">
        <f t="shared" si="0"/>
        <v>0</v>
      </c>
      <c r="F25" s="21"/>
      <c r="G25" s="494"/>
    </row>
    <row r="26" spans="1:7" ht="15" customHeight="1" x14ac:dyDescent="0.2">
      <c r="A26" s="706" t="s">
        <v>23</v>
      </c>
      <c r="B26" s="707"/>
      <c r="C26" s="21"/>
      <c r="D26" s="21"/>
      <c r="E26" s="704">
        <f t="shared" si="0"/>
        <v>0</v>
      </c>
      <c r="F26" s="21"/>
      <c r="G26" s="494"/>
    </row>
    <row r="27" spans="1:7" ht="15" customHeight="1" x14ac:dyDescent="0.2">
      <c r="A27" s="706" t="s">
        <v>24</v>
      </c>
      <c r="B27" s="707"/>
      <c r="C27" s="21"/>
      <c r="D27" s="21"/>
      <c r="E27" s="704">
        <f t="shared" si="0"/>
        <v>0</v>
      </c>
      <c r="F27" s="21"/>
      <c r="G27" s="494"/>
    </row>
    <row r="28" spans="1:7" ht="15" customHeight="1" x14ac:dyDescent="0.2">
      <c r="A28" s="706" t="s">
        <v>25</v>
      </c>
      <c r="B28" s="707"/>
      <c r="C28" s="21"/>
      <c r="D28" s="21"/>
      <c r="E28" s="704">
        <f t="shared" si="0"/>
        <v>0</v>
      </c>
      <c r="F28" s="21"/>
      <c r="G28" s="494"/>
    </row>
    <row r="29" spans="1:7" ht="15" customHeight="1" x14ac:dyDescent="0.2">
      <c r="A29" s="706" t="s">
        <v>26</v>
      </c>
      <c r="B29" s="707"/>
      <c r="C29" s="21"/>
      <c r="D29" s="21"/>
      <c r="E29" s="704">
        <f t="shared" si="0"/>
        <v>0</v>
      </c>
      <c r="F29" s="21"/>
      <c r="G29" s="494"/>
    </row>
    <row r="30" spans="1:7" ht="15" customHeight="1" x14ac:dyDescent="0.2">
      <c r="A30" s="706" t="s">
        <v>27</v>
      </c>
      <c r="B30" s="707"/>
      <c r="C30" s="21"/>
      <c r="D30" s="21"/>
      <c r="E30" s="704">
        <f t="shared" si="0"/>
        <v>0</v>
      </c>
      <c r="F30" s="21"/>
      <c r="G30" s="494"/>
    </row>
    <row r="31" spans="1:7" ht="15" customHeight="1" x14ac:dyDescent="0.2">
      <c r="A31" s="706" t="s">
        <v>28</v>
      </c>
      <c r="B31" s="707"/>
      <c r="C31" s="21"/>
      <c r="D31" s="21"/>
      <c r="E31" s="704">
        <f t="shared" si="0"/>
        <v>0</v>
      </c>
      <c r="F31" s="21"/>
      <c r="G31" s="494"/>
    </row>
    <row r="32" spans="1:7" ht="15" customHeight="1" x14ac:dyDescent="0.2">
      <c r="A32" s="706" t="s">
        <v>29</v>
      </c>
      <c r="B32" s="707"/>
      <c r="C32" s="21"/>
      <c r="D32" s="21"/>
      <c r="E32" s="704">
        <f t="shared" si="0"/>
        <v>0</v>
      </c>
      <c r="F32" s="21"/>
      <c r="G32" s="494"/>
    </row>
    <row r="33" spans="1:7" ht="15" customHeight="1" x14ac:dyDescent="0.2">
      <c r="A33" s="706" t="s">
        <v>30</v>
      </c>
      <c r="B33" s="707"/>
      <c r="C33" s="21"/>
      <c r="D33" s="21"/>
      <c r="E33" s="704">
        <f t="shared" si="0"/>
        <v>0</v>
      </c>
      <c r="F33" s="21"/>
      <c r="G33" s="494"/>
    </row>
    <row r="34" spans="1:7" ht="15" customHeight="1" x14ac:dyDescent="0.2">
      <c r="A34" s="706" t="s">
        <v>31</v>
      </c>
      <c r="B34" s="707"/>
      <c r="C34" s="21"/>
      <c r="D34" s="21"/>
      <c r="E34" s="704"/>
      <c r="F34" s="21"/>
      <c r="G34" s="494"/>
    </row>
    <row r="35" spans="1:7" ht="15" customHeight="1" x14ac:dyDescent="0.2">
      <c r="A35" s="706" t="s">
        <v>32</v>
      </c>
      <c r="B35" s="707"/>
      <c r="C35" s="21"/>
      <c r="D35" s="21"/>
      <c r="E35" s="704">
        <f t="shared" si="0"/>
        <v>0</v>
      </c>
      <c r="F35" s="21"/>
      <c r="G35" s="494"/>
    </row>
    <row r="36" spans="1:7" ht="15" customHeight="1" x14ac:dyDescent="0.2">
      <c r="A36" s="706" t="s">
        <v>33</v>
      </c>
      <c r="B36" s="707"/>
      <c r="C36" s="21"/>
      <c r="D36" s="21"/>
      <c r="E36" s="704">
        <f t="shared" si="0"/>
        <v>0</v>
      </c>
      <c r="F36" s="21"/>
      <c r="G36" s="494"/>
    </row>
    <row r="37" spans="1:7" ht="15" customHeight="1" x14ac:dyDescent="0.2">
      <c r="A37" s="706" t="s">
        <v>553</v>
      </c>
      <c r="B37" s="707"/>
      <c r="C37" s="21"/>
      <c r="D37" s="21"/>
      <c r="E37" s="704">
        <f t="shared" si="0"/>
        <v>0</v>
      </c>
      <c r="F37" s="21"/>
      <c r="G37" s="494"/>
    </row>
    <row r="38" spans="1:7" ht="15" customHeight="1" x14ac:dyDescent="0.2">
      <c r="A38" s="706" t="s">
        <v>554</v>
      </c>
      <c r="B38" s="707"/>
      <c r="C38" s="21"/>
      <c r="D38" s="21"/>
      <c r="E38" s="704">
        <f t="shared" si="0"/>
        <v>0</v>
      </c>
      <c r="F38" s="21"/>
      <c r="G38" s="494"/>
    </row>
    <row r="39" spans="1:7" ht="15" customHeight="1" thickBot="1" x14ac:dyDescent="0.25">
      <c r="A39" s="706" t="s">
        <v>555</v>
      </c>
      <c r="B39" s="708"/>
      <c r="C39" s="22"/>
      <c r="D39" s="22"/>
      <c r="E39" s="704">
        <f t="shared" si="0"/>
        <v>0</v>
      </c>
      <c r="F39" s="22"/>
      <c r="G39" s="709"/>
    </row>
    <row r="40" spans="1:7" ht="15" customHeight="1" thickBot="1" x14ac:dyDescent="0.25">
      <c r="A40" s="862" t="s">
        <v>38</v>
      </c>
      <c r="B40" s="863"/>
      <c r="C40" s="35">
        <f>SUM(C9:C39)</f>
        <v>2976149</v>
      </c>
      <c r="D40" s="35">
        <f>SUM(D9:D39)</f>
        <v>0</v>
      </c>
      <c r="E40" s="35">
        <f>SUM(E9:E39)</f>
        <v>2976149</v>
      </c>
      <c r="F40" s="35">
        <f>SUM(F9:F39)</f>
        <v>2976149</v>
      </c>
      <c r="G40" s="36">
        <f>SUM(G9:G39)</f>
        <v>0</v>
      </c>
    </row>
  </sheetData>
  <mergeCells count="8">
    <mergeCell ref="A40:B40"/>
    <mergeCell ref="A3:G3"/>
    <mergeCell ref="A1:G1"/>
    <mergeCell ref="A6:A7"/>
    <mergeCell ref="B6:B7"/>
    <mergeCell ref="C6:C7"/>
    <mergeCell ref="D6:D7"/>
    <mergeCell ref="E6:G6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KÖLTSÉGVETÉSI SZERVEK PÉNZMARADVÁNYÁNAK ALAKULÁSA&amp;R&amp;"Times New Roman CE,Félkövér dőlt"&amp;12 &amp;"Times New Roman CE,Dőlt"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43"/>
  <sheetViews>
    <sheetView topLeftCell="A25" zoomScale="120" zoomScaleNormal="120" zoomScalePageLayoutView="120" workbookViewId="0">
      <selection activeCell="F1" sqref="F1:F42"/>
    </sheetView>
  </sheetViews>
  <sheetFormatPr defaultRowHeight="12.75" x14ac:dyDescent="0.2"/>
  <cols>
    <col min="1" max="1" width="13.83203125" style="738" customWidth="1"/>
    <col min="2" max="2" width="88.6640625" style="738" customWidth="1"/>
    <col min="3" max="3" width="15.83203125" style="738" customWidth="1"/>
    <col min="4" max="5" width="15.83203125" style="751" customWidth="1"/>
    <col min="6" max="6" width="4.83203125" style="695" customWidth="1"/>
    <col min="7" max="8" width="12.1640625" style="31" bestFit="1" customWidth="1"/>
    <col min="9" max="16384" width="9.33203125" style="31"/>
  </cols>
  <sheetData>
    <row r="1" spans="1:8" ht="47.25" customHeight="1" x14ac:dyDescent="0.2">
      <c r="B1" s="874" t="s">
        <v>817</v>
      </c>
      <c r="C1" s="874"/>
      <c r="D1" s="874"/>
      <c r="E1" s="874"/>
      <c r="F1" s="875"/>
    </row>
    <row r="2" spans="1:8" ht="22.5" customHeight="1" thickBot="1" x14ac:dyDescent="0.25">
      <c r="B2" s="876"/>
      <c r="C2" s="876"/>
      <c r="D2" s="876"/>
      <c r="E2" s="739" t="s">
        <v>723</v>
      </c>
      <c r="F2" s="875"/>
    </row>
    <row r="3" spans="1:8" s="32" customFormat="1" ht="60.75" thickBot="1" x14ac:dyDescent="0.25">
      <c r="A3" s="737" t="s">
        <v>830</v>
      </c>
      <c r="B3" s="691" t="s">
        <v>724</v>
      </c>
      <c r="C3" s="692" t="e">
        <f>+CONCATENATE(#REF!,". évi tervezett támogatás összesen")</f>
        <v>#REF!</v>
      </c>
      <c r="D3" s="731" t="s">
        <v>749</v>
      </c>
      <c r="E3" s="732" t="s">
        <v>725</v>
      </c>
      <c r="F3" s="875"/>
    </row>
    <row r="4" spans="1:8" s="693" customFormat="1" ht="13.5" thickBot="1" x14ac:dyDescent="0.25">
      <c r="A4" s="740" t="s">
        <v>385</v>
      </c>
      <c r="B4" s="691" t="s">
        <v>386</v>
      </c>
      <c r="C4" s="692" t="s">
        <v>387</v>
      </c>
      <c r="D4" s="734" t="s">
        <v>389</v>
      </c>
      <c r="E4" s="735" t="s">
        <v>388</v>
      </c>
      <c r="F4" s="875"/>
    </row>
    <row r="5" spans="1:8" x14ac:dyDescent="0.2">
      <c r="A5" s="741" t="s">
        <v>751</v>
      </c>
      <c r="B5" s="753" t="s">
        <v>760</v>
      </c>
      <c r="C5" s="757">
        <v>108271200</v>
      </c>
      <c r="D5" s="742">
        <v>129056000</v>
      </c>
      <c r="E5" s="743">
        <v>129056000</v>
      </c>
      <c r="F5" s="875"/>
    </row>
    <row r="6" spans="1:8" ht="12.75" customHeight="1" x14ac:dyDescent="0.2">
      <c r="A6" s="744" t="s">
        <v>805</v>
      </c>
      <c r="B6" s="754" t="s">
        <v>755</v>
      </c>
      <c r="C6" s="805">
        <v>7756595</v>
      </c>
      <c r="D6" s="745">
        <v>7756595</v>
      </c>
      <c r="E6" s="746">
        <v>7756595</v>
      </c>
      <c r="F6" s="875"/>
    </row>
    <row r="7" spans="1:8" x14ac:dyDescent="0.2">
      <c r="A7" s="744" t="s">
        <v>752</v>
      </c>
      <c r="B7" s="754" t="s">
        <v>756</v>
      </c>
      <c r="C7" s="758">
        <v>8864000</v>
      </c>
      <c r="D7" s="745">
        <v>8864000</v>
      </c>
      <c r="E7" s="746">
        <v>8864000</v>
      </c>
      <c r="F7" s="875"/>
    </row>
    <row r="8" spans="1:8" x14ac:dyDescent="0.2">
      <c r="A8" s="744" t="s">
        <v>753</v>
      </c>
      <c r="B8" s="754" t="s">
        <v>761</v>
      </c>
      <c r="C8" s="758">
        <v>1255399</v>
      </c>
      <c r="D8" s="745">
        <v>1255399</v>
      </c>
      <c r="E8" s="746">
        <v>1255399</v>
      </c>
      <c r="F8" s="875"/>
    </row>
    <row r="9" spans="1:8" x14ac:dyDescent="0.2">
      <c r="A9" s="744" t="s">
        <v>754</v>
      </c>
      <c r="B9" s="754" t="s">
        <v>757</v>
      </c>
      <c r="C9" s="758">
        <v>4687550</v>
      </c>
      <c r="D9" s="745">
        <v>4687550</v>
      </c>
      <c r="E9" s="746">
        <v>4687550</v>
      </c>
      <c r="F9" s="875"/>
      <c r="H9" s="733"/>
    </row>
    <row r="10" spans="1:8" ht="12.95" customHeight="1" x14ac:dyDescent="0.2">
      <c r="A10" s="744" t="s">
        <v>758</v>
      </c>
      <c r="B10" s="754" t="s">
        <v>759</v>
      </c>
      <c r="C10" s="758">
        <v>840800</v>
      </c>
      <c r="D10" s="745">
        <v>840800</v>
      </c>
      <c r="E10" s="746">
        <v>840800</v>
      </c>
      <c r="F10" s="875"/>
    </row>
    <row r="11" spans="1:8" ht="12.95" customHeight="1" x14ac:dyDescent="0.2">
      <c r="A11" s="744"/>
      <c r="B11" s="754" t="s">
        <v>846</v>
      </c>
      <c r="C11" s="758"/>
      <c r="D11" s="745">
        <v>592000</v>
      </c>
      <c r="E11" s="746">
        <v>592000</v>
      </c>
      <c r="F11" s="875"/>
      <c r="G11" s="733">
        <f>SUM(E5:E11)</f>
        <v>153052344</v>
      </c>
    </row>
    <row r="12" spans="1:8" x14ac:dyDescent="0.2">
      <c r="A12" s="744"/>
      <c r="B12" s="747"/>
      <c r="C12" s="759"/>
      <c r="D12" s="745"/>
      <c r="E12" s="746"/>
      <c r="F12" s="875"/>
    </row>
    <row r="13" spans="1:8" x14ac:dyDescent="0.2">
      <c r="A13" s="744" t="s">
        <v>765</v>
      </c>
      <c r="B13" s="755" t="s">
        <v>762</v>
      </c>
      <c r="C13" s="760">
        <v>75189800</v>
      </c>
      <c r="D13" s="745">
        <v>74752650</v>
      </c>
      <c r="E13" s="746">
        <v>74752650</v>
      </c>
      <c r="F13" s="875"/>
    </row>
    <row r="14" spans="1:8" x14ac:dyDescent="0.2">
      <c r="A14" s="744" t="s">
        <v>766</v>
      </c>
      <c r="B14" s="755" t="s">
        <v>763</v>
      </c>
      <c r="C14" s="760">
        <v>26400000</v>
      </c>
      <c r="D14" s="745">
        <v>26400000</v>
      </c>
      <c r="E14" s="746">
        <v>26400000</v>
      </c>
      <c r="F14" s="875"/>
    </row>
    <row r="15" spans="1:8" x14ac:dyDescent="0.2">
      <c r="A15" s="744" t="s">
        <v>764</v>
      </c>
      <c r="B15" s="755" t="s">
        <v>769</v>
      </c>
      <c r="C15" s="760">
        <v>19090400</v>
      </c>
      <c r="D15" s="745">
        <v>19022220</v>
      </c>
      <c r="E15" s="746">
        <v>19022220</v>
      </c>
      <c r="F15" s="875"/>
    </row>
    <row r="16" spans="1:8" x14ac:dyDescent="0.2">
      <c r="A16" s="744" t="s">
        <v>767</v>
      </c>
      <c r="B16" s="755" t="s">
        <v>768</v>
      </c>
      <c r="C16" s="760">
        <v>2380200</v>
      </c>
      <c r="D16" s="745">
        <v>4240184</v>
      </c>
      <c r="E16" s="746">
        <v>4240184</v>
      </c>
      <c r="F16" s="875"/>
      <c r="G16" s="733"/>
      <c r="H16" s="733"/>
    </row>
    <row r="17" spans="1:8" x14ac:dyDescent="0.2">
      <c r="A17" s="744"/>
      <c r="B17" s="747" t="s">
        <v>846</v>
      </c>
      <c r="C17" s="759"/>
      <c r="D17" s="745">
        <v>9189466</v>
      </c>
      <c r="E17" s="746">
        <v>9189466</v>
      </c>
      <c r="F17" s="875"/>
      <c r="G17" s="733">
        <f>SUM(E13:E17)</f>
        <v>133604520</v>
      </c>
    </row>
    <row r="18" spans="1:8" x14ac:dyDescent="0.2">
      <c r="A18" s="744"/>
      <c r="B18" s="747"/>
      <c r="C18" s="759"/>
      <c r="D18" s="745"/>
      <c r="E18" s="746"/>
      <c r="F18" s="875"/>
    </row>
    <row r="19" spans="1:8" x14ac:dyDescent="0.2">
      <c r="A19" s="744" t="s">
        <v>832</v>
      </c>
      <c r="B19" s="755" t="s">
        <v>770</v>
      </c>
      <c r="C19" s="758">
        <v>15206000</v>
      </c>
      <c r="D19" s="758">
        <v>15206000</v>
      </c>
      <c r="E19" s="746">
        <v>15206000</v>
      </c>
      <c r="F19" s="875"/>
      <c r="G19" s="733"/>
    </row>
    <row r="20" spans="1:8" x14ac:dyDescent="0.2">
      <c r="A20" s="744" t="s">
        <v>833</v>
      </c>
      <c r="B20" s="755" t="s">
        <v>771</v>
      </c>
      <c r="C20" s="760">
        <v>27200000</v>
      </c>
      <c r="D20" s="748">
        <v>30618000</v>
      </c>
      <c r="E20" s="748">
        <v>30618000</v>
      </c>
      <c r="F20" s="875"/>
    </row>
    <row r="21" spans="1:8" x14ac:dyDescent="0.2">
      <c r="A21" s="744" t="s">
        <v>834</v>
      </c>
      <c r="B21" s="755" t="s">
        <v>772</v>
      </c>
      <c r="C21" s="760">
        <v>14850000</v>
      </c>
      <c r="D21" s="748">
        <v>14850000</v>
      </c>
      <c r="E21" s="748">
        <v>14850000</v>
      </c>
      <c r="F21" s="875"/>
    </row>
    <row r="22" spans="1:8" x14ac:dyDescent="0.2">
      <c r="A22" s="744" t="s">
        <v>835</v>
      </c>
      <c r="B22" s="755" t="s">
        <v>773</v>
      </c>
      <c r="C22" s="760">
        <v>1960800</v>
      </c>
      <c r="D22" s="748">
        <v>2287600</v>
      </c>
      <c r="E22" s="748">
        <v>2287600</v>
      </c>
      <c r="F22" s="875"/>
    </row>
    <row r="23" spans="1:8" x14ac:dyDescent="0.2">
      <c r="A23" s="744" t="s">
        <v>836</v>
      </c>
      <c r="B23" s="755" t="s">
        <v>774</v>
      </c>
      <c r="C23" s="760">
        <v>12870000</v>
      </c>
      <c r="D23" s="745">
        <v>6435000</v>
      </c>
      <c r="E23" s="746">
        <v>6435000</v>
      </c>
      <c r="F23" s="875"/>
    </row>
    <row r="24" spans="1:8" x14ac:dyDescent="0.2">
      <c r="A24" s="744" t="s">
        <v>837</v>
      </c>
      <c r="B24" s="755" t="s">
        <v>775</v>
      </c>
      <c r="C24" s="760">
        <v>4250000</v>
      </c>
      <c r="D24" s="748">
        <v>4250000</v>
      </c>
      <c r="E24" s="748">
        <v>4250000</v>
      </c>
      <c r="F24" s="875"/>
    </row>
    <row r="25" spans="1:8" x14ac:dyDescent="0.2">
      <c r="A25" s="744" t="s">
        <v>838</v>
      </c>
      <c r="B25" s="755" t="s">
        <v>776</v>
      </c>
      <c r="C25" s="760">
        <v>4845000</v>
      </c>
      <c r="D25" s="748">
        <v>6270000</v>
      </c>
      <c r="E25" s="748">
        <v>6270000</v>
      </c>
      <c r="F25" s="875"/>
    </row>
    <row r="26" spans="1:8" x14ac:dyDescent="0.2">
      <c r="A26" s="744" t="s">
        <v>839</v>
      </c>
      <c r="B26" s="755" t="s">
        <v>777</v>
      </c>
      <c r="C26" s="760">
        <v>13650000</v>
      </c>
      <c r="D26" s="748">
        <v>12740000</v>
      </c>
      <c r="E26" s="748">
        <v>12740000</v>
      </c>
      <c r="F26" s="875"/>
    </row>
    <row r="27" spans="1:8" x14ac:dyDescent="0.2">
      <c r="A27" s="744" t="s">
        <v>840</v>
      </c>
      <c r="B27" s="755" t="s">
        <v>750</v>
      </c>
      <c r="C27" s="760">
        <v>15995000</v>
      </c>
      <c r="D27" s="748">
        <v>15995400</v>
      </c>
      <c r="E27" s="748">
        <v>15995400</v>
      </c>
      <c r="F27" s="875"/>
    </row>
    <row r="28" spans="1:8" x14ac:dyDescent="0.2">
      <c r="A28" s="744" t="s">
        <v>841</v>
      </c>
      <c r="B28" s="755" t="s">
        <v>778</v>
      </c>
      <c r="C28" s="760">
        <v>4868761</v>
      </c>
      <c r="D28" s="748">
        <v>4868761</v>
      </c>
      <c r="E28" s="748">
        <v>4868761</v>
      </c>
      <c r="F28" s="875"/>
    </row>
    <row r="29" spans="1:8" x14ac:dyDescent="0.2">
      <c r="A29" s="744" t="s">
        <v>843</v>
      </c>
      <c r="B29" s="755" t="s">
        <v>779</v>
      </c>
      <c r="C29" s="760">
        <v>18722000</v>
      </c>
      <c r="D29" s="748">
        <v>14190000</v>
      </c>
      <c r="E29" s="748">
        <v>14190000</v>
      </c>
      <c r="F29" s="875"/>
      <c r="G29" s="764">
        <f>SUM(E29:E31)</f>
        <v>35497581</v>
      </c>
    </row>
    <row r="30" spans="1:8" x14ac:dyDescent="0.2">
      <c r="A30" s="744" t="s">
        <v>844</v>
      </c>
      <c r="B30" s="755" t="s">
        <v>780</v>
      </c>
      <c r="C30" s="760">
        <v>14912262</v>
      </c>
      <c r="D30" s="748">
        <v>20975643</v>
      </c>
      <c r="E30" s="748">
        <v>20975643</v>
      </c>
      <c r="F30" s="875"/>
      <c r="H30" s="764"/>
    </row>
    <row r="31" spans="1:8" x14ac:dyDescent="0.2">
      <c r="A31" s="744" t="s">
        <v>845</v>
      </c>
      <c r="B31" s="755" t="s">
        <v>781</v>
      </c>
      <c r="C31" s="760">
        <v>365256</v>
      </c>
      <c r="D31" s="745">
        <v>331938</v>
      </c>
      <c r="E31" s="746">
        <v>331938</v>
      </c>
      <c r="F31" s="875"/>
    </row>
    <row r="32" spans="1:8" x14ac:dyDescent="0.2">
      <c r="A32" s="744" t="s">
        <v>842</v>
      </c>
      <c r="B32" s="755" t="s">
        <v>782</v>
      </c>
      <c r="C32" s="784">
        <v>11074100</v>
      </c>
      <c r="D32" s="785">
        <v>11074100</v>
      </c>
      <c r="E32" s="746">
        <v>11074100</v>
      </c>
      <c r="F32" s="875"/>
      <c r="G32" s="733"/>
      <c r="H32" s="764"/>
    </row>
    <row r="33" spans="1:8" x14ac:dyDescent="0.2">
      <c r="A33" s="744"/>
      <c r="B33" s="755" t="s">
        <v>806</v>
      </c>
      <c r="C33" s="784">
        <v>3705000</v>
      </c>
      <c r="D33" s="785">
        <v>1439000</v>
      </c>
      <c r="E33" s="746">
        <v>1439000</v>
      </c>
      <c r="F33" s="875"/>
      <c r="G33" s="733">
        <f>E32+E33</f>
        <v>12513100</v>
      </c>
      <c r="H33" s="764"/>
    </row>
    <row r="34" spans="1:8" x14ac:dyDescent="0.2">
      <c r="A34" s="744"/>
      <c r="B34" s="755" t="s">
        <v>786</v>
      </c>
      <c r="C34" s="760"/>
      <c r="D34" s="785">
        <v>16868752</v>
      </c>
      <c r="E34" s="786">
        <v>16868752</v>
      </c>
      <c r="F34" s="875"/>
      <c r="G34" s="764"/>
      <c r="H34" s="764"/>
    </row>
    <row r="35" spans="1:8" x14ac:dyDescent="0.2">
      <c r="A35" s="744"/>
      <c r="B35" s="755" t="s">
        <v>846</v>
      </c>
      <c r="C35" s="760"/>
      <c r="D35" s="785">
        <v>9938700</v>
      </c>
      <c r="E35" s="786">
        <v>9938700</v>
      </c>
      <c r="F35" s="875"/>
      <c r="G35" s="764">
        <f>SUM(E19:E36)</f>
        <v>188338894</v>
      </c>
      <c r="H35" s="764"/>
    </row>
    <row r="36" spans="1:8" x14ac:dyDescent="0.2">
      <c r="A36" s="744"/>
      <c r="B36" s="755"/>
      <c r="C36" s="760"/>
      <c r="D36" s="745"/>
      <c r="E36" s="746"/>
      <c r="F36" s="875"/>
    </row>
    <row r="37" spans="1:8" x14ac:dyDescent="0.2">
      <c r="A37" s="752" t="s">
        <v>783</v>
      </c>
      <c r="B37" s="756" t="s">
        <v>784</v>
      </c>
      <c r="C37" s="761">
        <v>5091570</v>
      </c>
      <c r="D37" s="745">
        <v>5091570</v>
      </c>
      <c r="E37" s="746">
        <v>5091570</v>
      </c>
      <c r="F37" s="875"/>
      <c r="G37" s="733">
        <f>SUM(E37:E39)</f>
        <v>7177670</v>
      </c>
    </row>
    <row r="38" spans="1:8" x14ac:dyDescent="0.2">
      <c r="A38" s="744"/>
      <c r="B38" s="755" t="s">
        <v>785</v>
      </c>
      <c r="C38" s="760"/>
      <c r="D38" s="762">
        <v>336000</v>
      </c>
      <c r="E38" s="763">
        <v>336000</v>
      </c>
      <c r="F38" s="875"/>
    </row>
    <row r="39" spans="1:8" x14ac:dyDescent="0.2">
      <c r="A39" s="744"/>
      <c r="B39" s="755" t="s">
        <v>846</v>
      </c>
      <c r="C39" s="760"/>
      <c r="D39" s="762">
        <v>1750100</v>
      </c>
      <c r="E39" s="763">
        <v>1750100</v>
      </c>
      <c r="F39" s="875"/>
    </row>
    <row r="40" spans="1:8" x14ac:dyDescent="0.2">
      <c r="A40" s="744"/>
      <c r="B40" s="755" t="s">
        <v>808</v>
      </c>
      <c r="C40" s="760"/>
      <c r="D40" s="762">
        <v>2514600</v>
      </c>
      <c r="E40" s="763">
        <v>2514600</v>
      </c>
      <c r="F40" s="875"/>
      <c r="G40" s="733">
        <f>SUM(E40:E41)</f>
        <v>12627336</v>
      </c>
    </row>
    <row r="41" spans="1:8" x14ac:dyDescent="0.2">
      <c r="A41" s="787"/>
      <c r="B41" s="788" t="s">
        <v>807</v>
      </c>
      <c r="C41" s="789"/>
      <c r="D41" s="762">
        <v>10112736</v>
      </c>
      <c r="E41" s="763">
        <v>10112736</v>
      </c>
      <c r="F41" s="875"/>
      <c r="G41" s="733"/>
    </row>
    <row r="42" spans="1:8" s="694" customFormat="1" ht="19.5" customHeight="1" thickBot="1" x14ac:dyDescent="0.25">
      <c r="A42" s="749"/>
      <c r="B42" s="729" t="s">
        <v>38</v>
      </c>
      <c r="C42" s="730">
        <f>SUM(C5:C41)</f>
        <v>424301693</v>
      </c>
      <c r="D42" s="736">
        <f>SUM(D5:D41)</f>
        <v>494800764</v>
      </c>
      <c r="E42" s="750">
        <f>SUM(E5:E41)</f>
        <v>494800764</v>
      </c>
      <c r="F42" s="875"/>
    </row>
    <row r="43" spans="1:8" x14ac:dyDescent="0.2">
      <c r="A43" s="877" t="s">
        <v>831</v>
      </c>
      <c r="B43" s="877"/>
    </row>
  </sheetData>
  <mergeCells count="4">
    <mergeCell ref="B1:E1"/>
    <mergeCell ref="F1:F42"/>
    <mergeCell ref="B2:D2"/>
    <mergeCell ref="A43:B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60"/>
  <sheetViews>
    <sheetView zoomScale="120" zoomScaleNormal="120" zoomScaleSheetLayoutView="100" workbookViewId="0">
      <selection sqref="A1:E1"/>
    </sheetView>
  </sheetViews>
  <sheetFormatPr defaultRowHeight="15.75" x14ac:dyDescent="0.25"/>
  <cols>
    <col min="1" max="1" width="9" style="152" customWidth="1"/>
    <col min="2" max="2" width="68.83203125" style="152" customWidth="1"/>
    <col min="3" max="3" width="18.83203125" style="152" customWidth="1"/>
    <col min="4" max="5" width="18.83203125" style="153" customWidth="1"/>
    <col min="6" max="16384" width="9.33203125" style="174"/>
  </cols>
  <sheetData>
    <row r="1" spans="1:5" x14ac:dyDescent="0.25">
      <c r="A1" s="806"/>
      <c r="B1" s="807"/>
      <c r="C1" s="807"/>
      <c r="D1" s="807"/>
      <c r="E1" s="807"/>
    </row>
    <row r="2" spans="1:5" x14ac:dyDescent="0.25">
      <c r="A2" s="808" t="e">
        <f>CONCATENATE(#REF!)</f>
        <v>#REF!</v>
      </c>
      <c r="B2" s="809"/>
      <c r="C2" s="809"/>
      <c r="D2" s="809"/>
      <c r="E2" s="809"/>
    </row>
    <row r="3" spans="1:5" x14ac:dyDescent="0.25">
      <c r="A3" s="808" t="s">
        <v>818</v>
      </c>
      <c r="B3" s="809"/>
      <c r="C3" s="809"/>
      <c r="D3" s="809"/>
      <c r="E3" s="809"/>
    </row>
    <row r="4" spans="1:5" ht="15.95" customHeight="1" x14ac:dyDescent="0.25">
      <c r="A4" s="820" t="s">
        <v>3</v>
      </c>
      <c r="B4" s="820"/>
      <c r="C4" s="820"/>
      <c r="D4" s="820"/>
      <c r="E4" s="820"/>
    </row>
    <row r="5" spans="1:5" ht="15.95" customHeight="1" thickBot="1" x14ac:dyDescent="0.3">
      <c r="A5" s="639" t="s">
        <v>101</v>
      </c>
      <c r="B5" s="639"/>
      <c r="C5" s="639"/>
      <c r="D5" s="640"/>
      <c r="E5" s="640"/>
    </row>
    <row r="6" spans="1:5" ht="15.95" customHeight="1" x14ac:dyDescent="0.25">
      <c r="A6" s="883" t="s">
        <v>52</v>
      </c>
      <c r="B6" s="885" t="s">
        <v>5</v>
      </c>
      <c r="C6" s="887" t="s">
        <v>819</v>
      </c>
      <c r="D6" s="889" t="s">
        <v>810</v>
      </c>
      <c r="E6" s="890"/>
    </row>
    <row r="7" spans="1:5" ht="38.1" customHeight="1" thickBot="1" x14ac:dyDescent="0.3">
      <c r="A7" s="884"/>
      <c r="B7" s="886"/>
      <c r="C7" s="888"/>
      <c r="D7" s="641" t="s">
        <v>437</v>
      </c>
      <c r="E7" s="349" t="s">
        <v>427</v>
      </c>
    </row>
    <row r="8" spans="1:5" s="175" customFormat="1" ht="12" customHeight="1" thickBot="1" x14ac:dyDescent="0.25">
      <c r="A8" s="642" t="s">
        <v>385</v>
      </c>
      <c r="B8" s="643" t="s">
        <v>386</v>
      </c>
      <c r="C8" s="643" t="s">
        <v>387</v>
      </c>
      <c r="D8" s="643" t="s">
        <v>388</v>
      </c>
      <c r="E8" s="644" t="s">
        <v>390</v>
      </c>
    </row>
    <row r="9" spans="1:5" s="176" customFormat="1" ht="12" customHeight="1" thickBot="1" x14ac:dyDescent="0.25">
      <c r="A9" s="18" t="s">
        <v>6</v>
      </c>
      <c r="B9" s="407" t="s">
        <v>162</v>
      </c>
      <c r="C9" s="164">
        <f>+C10+C11+C12+C13+C14+C15</f>
        <v>466555362</v>
      </c>
      <c r="D9" s="164">
        <f>+D10+D11+D12+D13+D14+D15</f>
        <v>498810049</v>
      </c>
      <c r="E9" s="100">
        <f>+E10+E11+E12+E13+E14+E15</f>
        <v>498810049</v>
      </c>
    </row>
    <row r="10" spans="1:5" s="176" customFormat="1" ht="12" customHeight="1" x14ac:dyDescent="0.2">
      <c r="A10" s="13" t="s">
        <v>64</v>
      </c>
      <c r="B10" s="408" t="s">
        <v>163</v>
      </c>
      <c r="C10" s="166">
        <v>132137898</v>
      </c>
      <c r="D10" s="166">
        <v>153235035</v>
      </c>
      <c r="E10" s="102">
        <v>153235035</v>
      </c>
    </row>
    <row r="11" spans="1:5" s="176" customFormat="1" ht="12" customHeight="1" x14ac:dyDescent="0.2">
      <c r="A11" s="12" t="s">
        <v>65</v>
      </c>
      <c r="B11" s="409" t="s">
        <v>164</v>
      </c>
      <c r="C11" s="165">
        <v>119658300</v>
      </c>
      <c r="D11" s="165">
        <v>133604520</v>
      </c>
      <c r="E11" s="101">
        <v>133604520</v>
      </c>
    </row>
    <row r="12" spans="1:5" s="176" customFormat="1" ht="12" customHeight="1" x14ac:dyDescent="0.2">
      <c r="A12" s="12" t="s">
        <v>66</v>
      </c>
      <c r="B12" s="409" t="s">
        <v>165</v>
      </c>
      <c r="C12" s="165">
        <v>184585311</v>
      </c>
      <c r="D12" s="165">
        <v>190130868</v>
      </c>
      <c r="E12" s="101">
        <v>190130868</v>
      </c>
    </row>
    <row r="13" spans="1:5" s="176" customFormat="1" ht="12" customHeight="1" x14ac:dyDescent="0.2">
      <c r="A13" s="12" t="s">
        <v>67</v>
      </c>
      <c r="B13" s="409" t="s">
        <v>166</v>
      </c>
      <c r="C13" s="165">
        <v>5776564</v>
      </c>
      <c r="D13" s="165">
        <v>7177670</v>
      </c>
      <c r="E13" s="101">
        <v>7177670</v>
      </c>
    </row>
    <row r="14" spans="1:5" s="176" customFormat="1" ht="12" customHeight="1" x14ac:dyDescent="0.2">
      <c r="A14" s="12" t="s">
        <v>98</v>
      </c>
      <c r="B14" s="409" t="s">
        <v>789</v>
      </c>
      <c r="C14" s="410">
        <v>24397289</v>
      </c>
      <c r="D14" s="165">
        <v>12627336</v>
      </c>
      <c r="E14" s="101">
        <v>12627336</v>
      </c>
    </row>
    <row r="15" spans="1:5" s="176" customFormat="1" ht="12" customHeight="1" thickBot="1" x14ac:dyDescent="0.25">
      <c r="A15" s="14" t="s">
        <v>68</v>
      </c>
      <c r="B15" s="411" t="s">
        <v>790</v>
      </c>
      <c r="C15" s="412"/>
      <c r="D15" s="167">
        <v>2034620</v>
      </c>
      <c r="E15" s="103">
        <v>2034620</v>
      </c>
    </row>
    <row r="16" spans="1:5" s="176" customFormat="1" ht="12" customHeight="1" thickBot="1" x14ac:dyDescent="0.25">
      <c r="A16" s="18" t="s">
        <v>7</v>
      </c>
      <c r="B16" s="413" t="s">
        <v>167</v>
      </c>
      <c r="C16" s="164">
        <f>+C17+C18+C19+C20+C21</f>
        <v>201508285</v>
      </c>
      <c r="D16" s="164">
        <f>+D17+D18+D19+D20+D21</f>
        <v>56443762</v>
      </c>
      <c r="E16" s="100">
        <f>+E17+E18+E19+E20+E21</f>
        <v>56443762</v>
      </c>
    </row>
    <row r="17" spans="1:5" s="176" customFormat="1" ht="12" customHeight="1" x14ac:dyDescent="0.2">
      <c r="A17" s="13" t="s">
        <v>70</v>
      </c>
      <c r="B17" s="408" t="s">
        <v>168</v>
      </c>
      <c r="C17" s="166"/>
      <c r="D17" s="166"/>
      <c r="E17" s="102"/>
    </row>
    <row r="18" spans="1:5" s="176" customFormat="1" ht="12" customHeight="1" x14ac:dyDescent="0.2">
      <c r="A18" s="12" t="s">
        <v>71</v>
      </c>
      <c r="B18" s="409" t="s">
        <v>169</v>
      </c>
      <c r="C18" s="165"/>
      <c r="D18" s="165"/>
      <c r="E18" s="101"/>
    </row>
    <row r="19" spans="1:5" s="176" customFormat="1" ht="12" customHeight="1" x14ac:dyDescent="0.2">
      <c r="A19" s="12" t="s">
        <v>72</v>
      </c>
      <c r="B19" s="409" t="s">
        <v>326</v>
      </c>
      <c r="C19" s="165"/>
      <c r="D19" s="165"/>
      <c r="E19" s="101"/>
    </row>
    <row r="20" spans="1:5" s="176" customFormat="1" ht="12" customHeight="1" x14ac:dyDescent="0.2">
      <c r="A20" s="12" t="s">
        <v>73</v>
      </c>
      <c r="B20" s="409" t="s">
        <v>327</v>
      </c>
      <c r="C20" s="165"/>
      <c r="D20" s="165"/>
      <c r="E20" s="101"/>
    </row>
    <row r="21" spans="1:5" s="176" customFormat="1" ht="12" customHeight="1" x14ac:dyDescent="0.2">
      <c r="A21" s="12" t="s">
        <v>74</v>
      </c>
      <c r="B21" s="409" t="s">
        <v>170</v>
      </c>
      <c r="C21" s="165">
        <v>201508285</v>
      </c>
      <c r="D21" s="165">
        <v>56443762</v>
      </c>
      <c r="E21" s="101">
        <v>56443762</v>
      </c>
    </row>
    <row r="22" spans="1:5" s="176" customFormat="1" ht="12" customHeight="1" thickBot="1" x14ac:dyDescent="0.25">
      <c r="A22" s="14" t="s">
        <v>81</v>
      </c>
      <c r="B22" s="411" t="s">
        <v>171</v>
      </c>
      <c r="C22" s="167"/>
      <c r="D22" s="167"/>
      <c r="E22" s="103"/>
    </row>
    <row r="23" spans="1:5" s="176" customFormat="1" ht="12" customHeight="1" thickBot="1" x14ac:dyDescent="0.25">
      <c r="A23" s="18" t="s">
        <v>8</v>
      </c>
      <c r="B23" s="407" t="s">
        <v>172</v>
      </c>
      <c r="C23" s="164">
        <f>+C24+C25+C26+C27+C28</f>
        <v>58376107</v>
      </c>
      <c r="D23" s="164">
        <f>+D24+D25+D26+D27+D28</f>
        <v>327465379</v>
      </c>
      <c r="E23" s="100">
        <f>+E24+E25+E26+E27+E28</f>
        <v>327465379</v>
      </c>
    </row>
    <row r="24" spans="1:5" s="176" customFormat="1" ht="12" customHeight="1" x14ac:dyDescent="0.2">
      <c r="A24" s="13" t="s">
        <v>53</v>
      </c>
      <c r="B24" s="408" t="s">
        <v>173</v>
      </c>
      <c r="C24" s="166"/>
      <c r="D24" s="166"/>
      <c r="E24" s="102"/>
    </row>
    <row r="25" spans="1:5" s="176" customFormat="1" ht="12" customHeight="1" x14ac:dyDescent="0.2">
      <c r="A25" s="12" t="s">
        <v>54</v>
      </c>
      <c r="B25" s="409" t="s">
        <v>174</v>
      </c>
      <c r="C25" s="165"/>
      <c r="D25" s="165"/>
      <c r="E25" s="101"/>
    </row>
    <row r="26" spans="1:5" s="176" customFormat="1" ht="12" customHeight="1" x14ac:dyDescent="0.2">
      <c r="A26" s="12" t="s">
        <v>55</v>
      </c>
      <c r="B26" s="409" t="s">
        <v>328</v>
      </c>
      <c r="C26" s="165"/>
      <c r="D26" s="165"/>
      <c r="E26" s="101"/>
    </row>
    <row r="27" spans="1:5" s="176" customFormat="1" ht="12" customHeight="1" x14ac:dyDescent="0.2">
      <c r="A27" s="12" t="s">
        <v>56</v>
      </c>
      <c r="B27" s="409" t="s">
        <v>329</v>
      </c>
      <c r="C27" s="165"/>
      <c r="D27" s="165"/>
      <c r="E27" s="101"/>
    </row>
    <row r="28" spans="1:5" s="176" customFormat="1" ht="12" customHeight="1" x14ac:dyDescent="0.2">
      <c r="A28" s="12" t="s">
        <v>110</v>
      </c>
      <c r="B28" s="409" t="s">
        <v>175</v>
      </c>
      <c r="C28" s="165">
        <v>58376107</v>
      </c>
      <c r="D28" s="252">
        <v>327465379</v>
      </c>
      <c r="E28" s="101">
        <v>327465379</v>
      </c>
    </row>
    <row r="29" spans="1:5" s="176" customFormat="1" ht="12" customHeight="1" thickBot="1" x14ac:dyDescent="0.25">
      <c r="A29" s="14" t="s">
        <v>111</v>
      </c>
      <c r="B29" s="411" t="s">
        <v>176</v>
      </c>
      <c r="C29" s="167"/>
      <c r="D29" s="167"/>
      <c r="E29" s="103"/>
    </row>
    <row r="30" spans="1:5" s="176" customFormat="1" ht="12" customHeight="1" thickBot="1" x14ac:dyDescent="0.25">
      <c r="A30" s="25" t="s">
        <v>112</v>
      </c>
      <c r="B30" s="19" t="s">
        <v>462</v>
      </c>
      <c r="C30" s="170">
        <f>SUM(C31:C36)</f>
        <v>143241911</v>
      </c>
      <c r="D30" s="170">
        <f>SUM(D31:D36)</f>
        <v>92372041</v>
      </c>
      <c r="E30" s="206">
        <f>SUM(E31:E36)</f>
        <v>89948311</v>
      </c>
    </row>
    <row r="31" spans="1:5" s="176" customFormat="1" ht="12" customHeight="1" x14ac:dyDescent="0.2">
      <c r="A31" s="194" t="s">
        <v>177</v>
      </c>
      <c r="B31" s="177" t="s">
        <v>745</v>
      </c>
      <c r="C31" s="166">
        <v>8542588</v>
      </c>
      <c r="D31" s="166">
        <v>8804793</v>
      </c>
      <c r="E31" s="102">
        <v>8260268</v>
      </c>
    </row>
    <row r="32" spans="1:5" s="176" customFormat="1" ht="12" customHeight="1" x14ac:dyDescent="0.2">
      <c r="A32" s="195" t="s">
        <v>178</v>
      </c>
      <c r="B32" s="178" t="s">
        <v>441</v>
      </c>
      <c r="C32" s="165"/>
      <c r="D32" s="165"/>
      <c r="E32" s="101"/>
    </row>
    <row r="33" spans="1:5" s="176" customFormat="1" ht="12" customHeight="1" x14ac:dyDescent="0.2">
      <c r="A33" s="195" t="s">
        <v>179</v>
      </c>
      <c r="B33" s="178" t="s">
        <v>442</v>
      </c>
      <c r="C33" s="165">
        <v>121877571</v>
      </c>
      <c r="D33" s="165">
        <v>81793642</v>
      </c>
      <c r="E33" s="101">
        <v>80460176</v>
      </c>
    </row>
    <row r="34" spans="1:5" s="176" customFormat="1" ht="12" customHeight="1" x14ac:dyDescent="0.2">
      <c r="A34" s="195" t="s">
        <v>444</v>
      </c>
      <c r="B34" s="178" t="s">
        <v>788</v>
      </c>
      <c r="C34" s="165">
        <v>11332334</v>
      </c>
      <c r="D34" s="165"/>
      <c r="E34" s="101"/>
    </row>
    <row r="35" spans="1:5" s="176" customFormat="1" ht="12" customHeight="1" x14ac:dyDescent="0.2">
      <c r="A35" s="195" t="s">
        <v>445</v>
      </c>
      <c r="B35" s="178" t="s">
        <v>743</v>
      </c>
      <c r="C35" s="165"/>
      <c r="D35" s="165"/>
      <c r="E35" s="101"/>
    </row>
    <row r="36" spans="1:5" s="176" customFormat="1" ht="12" customHeight="1" thickBot="1" x14ac:dyDescent="0.25">
      <c r="A36" s="196" t="s">
        <v>446</v>
      </c>
      <c r="B36" s="109" t="s">
        <v>182</v>
      </c>
      <c r="C36" s="167">
        <v>1489418</v>
      </c>
      <c r="D36" s="165">
        <v>1773606</v>
      </c>
      <c r="E36" s="101">
        <v>1227867</v>
      </c>
    </row>
    <row r="37" spans="1:5" s="176" customFormat="1" ht="12" customHeight="1" thickBot="1" x14ac:dyDescent="0.25">
      <c r="A37" s="18" t="s">
        <v>10</v>
      </c>
      <c r="B37" s="407" t="s">
        <v>463</v>
      </c>
      <c r="C37" s="164">
        <f>SUM(C38:C47)</f>
        <v>38760489</v>
      </c>
      <c r="D37" s="164">
        <f>SUM(D38:D47)</f>
        <v>47754595</v>
      </c>
      <c r="E37" s="164">
        <f>SUM(E38:E47)</f>
        <v>46581999</v>
      </c>
    </row>
    <row r="38" spans="1:5" s="176" customFormat="1" ht="12" customHeight="1" x14ac:dyDescent="0.2">
      <c r="A38" s="13" t="s">
        <v>57</v>
      </c>
      <c r="B38" s="408" t="s">
        <v>185</v>
      </c>
      <c r="C38" s="166">
        <v>6884593</v>
      </c>
      <c r="D38" s="251">
        <v>785921</v>
      </c>
      <c r="E38" s="102">
        <v>785921</v>
      </c>
    </row>
    <row r="39" spans="1:5" s="176" customFormat="1" ht="12" customHeight="1" x14ac:dyDescent="0.2">
      <c r="A39" s="12" t="s">
        <v>58</v>
      </c>
      <c r="B39" s="409" t="s">
        <v>186</v>
      </c>
      <c r="C39" s="165">
        <v>8835702</v>
      </c>
      <c r="D39" s="252">
        <v>6335408</v>
      </c>
      <c r="E39" s="101">
        <v>6051019</v>
      </c>
    </row>
    <row r="40" spans="1:5" s="176" customFormat="1" ht="12" customHeight="1" x14ac:dyDescent="0.2">
      <c r="A40" s="12" t="s">
        <v>59</v>
      </c>
      <c r="B40" s="409" t="s">
        <v>187</v>
      </c>
      <c r="C40" s="165">
        <v>14252975</v>
      </c>
      <c r="D40" s="252">
        <v>15038845</v>
      </c>
      <c r="E40" s="101">
        <v>15038845</v>
      </c>
    </row>
    <row r="41" spans="1:5" s="176" customFormat="1" ht="12" customHeight="1" x14ac:dyDescent="0.2">
      <c r="A41" s="12" t="s">
        <v>114</v>
      </c>
      <c r="B41" s="409" t="s">
        <v>188</v>
      </c>
      <c r="C41" s="165">
        <v>207582</v>
      </c>
      <c r="D41" s="252">
        <v>138386</v>
      </c>
      <c r="E41" s="101">
        <v>138386</v>
      </c>
    </row>
    <row r="42" spans="1:5" s="176" customFormat="1" ht="12" customHeight="1" x14ac:dyDescent="0.2">
      <c r="A42" s="12" t="s">
        <v>115</v>
      </c>
      <c r="B42" s="409" t="s">
        <v>189</v>
      </c>
      <c r="C42" s="165"/>
      <c r="D42" s="252">
        <v>14676161</v>
      </c>
      <c r="E42" s="101">
        <v>13976165</v>
      </c>
    </row>
    <row r="43" spans="1:5" s="176" customFormat="1" ht="12" customHeight="1" x14ac:dyDescent="0.2">
      <c r="A43" s="12" t="s">
        <v>116</v>
      </c>
      <c r="B43" s="409" t="s">
        <v>190</v>
      </c>
      <c r="C43" s="165">
        <v>3736950</v>
      </c>
      <c r="D43" s="252">
        <v>4646465</v>
      </c>
      <c r="E43" s="101">
        <v>4458254</v>
      </c>
    </row>
    <row r="44" spans="1:5" s="176" customFormat="1" ht="12" customHeight="1" x14ac:dyDescent="0.2">
      <c r="A44" s="12" t="s">
        <v>117</v>
      </c>
      <c r="B44" s="409" t="s">
        <v>191</v>
      </c>
      <c r="C44" s="165"/>
      <c r="D44" s="252"/>
      <c r="E44" s="101"/>
    </row>
    <row r="45" spans="1:5" s="176" customFormat="1" ht="12" customHeight="1" x14ac:dyDescent="0.2">
      <c r="A45" s="12" t="s">
        <v>118</v>
      </c>
      <c r="B45" s="409" t="s">
        <v>192</v>
      </c>
      <c r="C45" s="165"/>
      <c r="D45" s="252"/>
      <c r="E45" s="101"/>
    </row>
    <row r="46" spans="1:5" s="176" customFormat="1" ht="12" customHeight="1" x14ac:dyDescent="0.2">
      <c r="A46" s="12" t="s">
        <v>183</v>
      </c>
      <c r="B46" s="409" t="s">
        <v>193</v>
      </c>
      <c r="C46" s="168"/>
      <c r="D46" s="294"/>
      <c r="E46" s="104"/>
    </row>
    <row r="47" spans="1:5" s="176" customFormat="1" ht="12" customHeight="1" thickBot="1" x14ac:dyDescent="0.25">
      <c r="A47" s="14" t="s">
        <v>184</v>
      </c>
      <c r="B47" s="411" t="s">
        <v>194</v>
      </c>
      <c r="C47" s="169">
        <v>4842687</v>
      </c>
      <c r="D47" s="295">
        <v>6133409</v>
      </c>
      <c r="E47" s="105">
        <v>6133409</v>
      </c>
    </row>
    <row r="48" spans="1:5" s="176" customFormat="1" ht="12" customHeight="1" thickBot="1" x14ac:dyDescent="0.25">
      <c r="A48" s="18" t="s">
        <v>11</v>
      </c>
      <c r="B48" s="407" t="s">
        <v>195</v>
      </c>
      <c r="C48" s="164">
        <f>SUM(C49:C53)</f>
        <v>16418000</v>
      </c>
      <c r="D48" s="164">
        <f>SUM(D49:D53)</f>
        <v>0</v>
      </c>
      <c r="E48" s="164">
        <f>SUM(E49:E53)</f>
        <v>0</v>
      </c>
    </row>
    <row r="49" spans="1:5" s="176" customFormat="1" ht="12" customHeight="1" x14ac:dyDescent="0.2">
      <c r="A49" s="13" t="s">
        <v>60</v>
      </c>
      <c r="B49" s="408" t="s">
        <v>199</v>
      </c>
      <c r="C49" s="217"/>
      <c r="D49" s="217"/>
      <c r="E49" s="106"/>
    </row>
    <row r="50" spans="1:5" s="176" customFormat="1" ht="12" customHeight="1" x14ac:dyDescent="0.2">
      <c r="A50" s="12" t="s">
        <v>61</v>
      </c>
      <c r="B50" s="409" t="s">
        <v>200</v>
      </c>
      <c r="C50" s="168">
        <v>16118000</v>
      </c>
      <c r="D50" s="168"/>
      <c r="E50" s="104"/>
    </row>
    <row r="51" spans="1:5" s="176" customFormat="1" ht="12" customHeight="1" x14ac:dyDescent="0.2">
      <c r="A51" s="12" t="s">
        <v>196</v>
      </c>
      <c r="B51" s="409" t="s">
        <v>201</v>
      </c>
      <c r="C51" s="168">
        <v>300000</v>
      </c>
      <c r="D51" s="168"/>
      <c r="E51" s="104"/>
    </row>
    <row r="52" spans="1:5" s="176" customFormat="1" ht="12" customHeight="1" x14ac:dyDescent="0.2">
      <c r="A52" s="12" t="s">
        <v>197</v>
      </c>
      <c r="B52" s="409" t="s">
        <v>202</v>
      </c>
      <c r="C52" s="168"/>
      <c r="D52" s="168"/>
      <c r="E52" s="104"/>
    </row>
    <row r="53" spans="1:5" s="176" customFormat="1" ht="12" customHeight="1" thickBot="1" x14ac:dyDescent="0.25">
      <c r="A53" s="14" t="s">
        <v>198</v>
      </c>
      <c r="B53" s="411" t="s">
        <v>203</v>
      </c>
      <c r="C53" s="169"/>
      <c r="D53" s="169"/>
      <c r="E53" s="105"/>
    </row>
    <row r="54" spans="1:5" s="176" customFormat="1" ht="13.5" thickBot="1" x14ac:dyDescent="0.25">
      <c r="A54" s="18" t="s">
        <v>119</v>
      </c>
      <c r="B54" s="407" t="s">
        <v>204</v>
      </c>
      <c r="C54" s="164">
        <f>SUM(C55:C57)</f>
        <v>0</v>
      </c>
      <c r="D54" s="164">
        <f>SUM(D55:D57)</f>
        <v>0</v>
      </c>
      <c r="E54" s="100">
        <f>SUM(E55:E57)</f>
        <v>0</v>
      </c>
    </row>
    <row r="55" spans="1:5" s="176" customFormat="1" ht="12.75" x14ac:dyDescent="0.2">
      <c r="A55" s="13" t="s">
        <v>62</v>
      </c>
      <c r="B55" s="408" t="s">
        <v>205</v>
      </c>
      <c r="C55" s="166"/>
      <c r="D55" s="166"/>
      <c r="E55" s="102"/>
    </row>
    <row r="56" spans="1:5" s="176" customFormat="1" ht="14.45" customHeight="1" x14ac:dyDescent="0.2">
      <c r="A56" s="12" t="s">
        <v>63</v>
      </c>
      <c r="B56" s="409" t="s">
        <v>464</v>
      </c>
      <c r="C56" s="165"/>
      <c r="D56" s="165"/>
      <c r="E56" s="101"/>
    </row>
    <row r="57" spans="1:5" s="176" customFormat="1" ht="12.75" x14ac:dyDescent="0.2">
      <c r="A57" s="12" t="s">
        <v>208</v>
      </c>
      <c r="B57" s="409" t="s">
        <v>206</v>
      </c>
      <c r="C57" s="165"/>
      <c r="D57" s="165"/>
      <c r="E57" s="101"/>
    </row>
    <row r="58" spans="1:5" s="176" customFormat="1" ht="13.5" thickBot="1" x14ac:dyDescent="0.25">
      <c r="A58" s="14" t="s">
        <v>209</v>
      </c>
      <c r="B58" s="411" t="s">
        <v>207</v>
      </c>
      <c r="C58" s="167"/>
      <c r="D58" s="167"/>
      <c r="E58" s="103"/>
    </row>
    <row r="59" spans="1:5" s="176" customFormat="1" ht="13.5" thickBot="1" x14ac:dyDescent="0.25">
      <c r="A59" s="18" t="s">
        <v>13</v>
      </c>
      <c r="B59" s="413" t="s">
        <v>210</v>
      </c>
      <c r="C59" s="164">
        <f>SUM(C60:C62)</f>
        <v>2244855</v>
      </c>
      <c r="D59" s="164">
        <f>SUM(D60:D62)</f>
        <v>2359717</v>
      </c>
      <c r="E59" s="100">
        <f>SUM(E60:E62)</f>
        <v>2359717</v>
      </c>
    </row>
    <row r="60" spans="1:5" s="176" customFormat="1" ht="12.75" x14ac:dyDescent="0.2">
      <c r="A60" s="12" t="s">
        <v>120</v>
      </c>
      <c r="B60" s="408" t="s">
        <v>212</v>
      </c>
      <c r="C60" s="168"/>
      <c r="D60" s="168"/>
      <c r="E60" s="104"/>
    </row>
    <row r="61" spans="1:5" s="176" customFormat="1" ht="12.75" customHeight="1" x14ac:dyDescent="0.2">
      <c r="A61" s="12" t="s">
        <v>121</v>
      </c>
      <c r="B61" s="409" t="s">
        <v>465</v>
      </c>
      <c r="C61" s="168"/>
      <c r="D61" s="168"/>
      <c r="E61" s="104"/>
    </row>
    <row r="62" spans="1:5" s="176" customFormat="1" ht="12.75" x14ac:dyDescent="0.2">
      <c r="A62" s="12" t="s">
        <v>144</v>
      </c>
      <c r="B62" s="409" t="s">
        <v>213</v>
      </c>
      <c r="C62" s="168">
        <v>2244855</v>
      </c>
      <c r="D62" s="168">
        <v>2359717</v>
      </c>
      <c r="E62" s="104">
        <v>2359717</v>
      </c>
    </row>
    <row r="63" spans="1:5" s="176" customFormat="1" ht="13.5" thickBot="1" x14ac:dyDescent="0.25">
      <c r="A63" s="12" t="s">
        <v>211</v>
      </c>
      <c r="B63" s="411" t="s">
        <v>214</v>
      </c>
      <c r="C63" s="168"/>
      <c r="D63" s="168"/>
      <c r="E63" s="104"/>
    </row>
    <row r="64" spans="1:5" s="176" customFormat="1" ht="13.5" thickBot="1" x14ac:dyDescent="0.25">
      <c r="A64" s="18" t="s">
        <v>14</v>
      </c>
      <c r="B64" s="407" t="s">
        <v>215</v>
      </c>
      <c r="C64" s="170">
        <f>+C9+C16+C23+C30+C37+C48+C54+C59</f>
        <v>927105009</v>
      </c>
      <c r="D64" s="170">
        <f>+D9+D16+D23+D30+D37+D48+D54+D59</f>
        <v>1025205543</v>
      </c>
      <c r="E64" s="206">
        <f>+E9+E16+E23+E30+E37+E48+E54+E59</f>
        <v>1021609217</v>
      </c>
    </row>
    <row r="65" spans="1:5" s="176" customFormat="1" ht="13.5" thickBot="1" x14ac:dyDescent="0.25">
      <c r="A65" s="218" t="s">
        <v>216</v>
      </c>
      <c r="B65" s="413" t="s">
        <v>466</v>
      </c>
      <c r="C65" s="164">
        <f>SUM(C66:C68)</f>
        <v>0</v>
      </c>
      <c r="D65" s="164">
        <f>SUM(D66:D68)</f>
        <v>0</v>
      </c>
      <c r="E65" s="100">
        <f>SUM(E66:E68)</f>
        <v>0</v>
      </c>
    </row>
    <row r="66" spans="1:5" s="176" customFormat="1" ht="12.75" x14ac:dyDescent="0.2">
      <c r="A66" s="12" t="s">
        <v>245</v>
      </c>
      <c r="B66" s="408" t="s">
        <v>218</v>
      </c>
      <c r="C66" s="168"/>
      <c r="D66" s="168"/>
      <c r="E66" s="104"/>
    </row>
    <row r="67" spans="1:5" s="176" customFormat="1" ht="12.75" x14ac:dyDescent="0.2">
      <c r="A67" s="12" t="s">
        <v>254</v>
      </c>
      <c r="B67" s="409" t="s">
        <v>219</v>
      </c>
      <c r="C67" s="168"/>
      <c r="D67" s="168"/>
      <c r="E67" s="104"/>
    </row>
    <row r="68" spans="1:5" s="176" customFormat="1" ht="13.5" thickBot="1" x14ac:dyDescent="0.25">
      <c r="A68" s="12" t="s">
        <v>255</v>
      </c>
      <c r="B68" s="226" t="s">
        <v>362</v>
      </c>
      <c r="C68" s="168"/>
      <c r="D68" s="168"/>
      <c r="E68" s="104"/>
    </row>
    <row r="69" spans="1:5" s="176" customFormat="1" ht="13.5" thickBot="1" x14ac:dyDescent="0.25">
      <c r="A69" s="218" t="s">
        <v>221</v>
      </c>
      <c r="B69" s="413" t="s">
        <v>222</v>
      </c>
      <c r="C69" s="164">
        <f>SUM(C70:C73)</f>
        <v>0</v>
      </c>
      <c r="D69" s="164">
        <f>SUM(D70:D73)</f>
        <v>0</v>
      </c>
      <c r="E69" s="100">
        <f>SUM(E70:E73)</f>
        <v>0</v>
      </c>
    </row>
    <row r="70" spans="1:5" s="176" customFormat="1" ht="12.75" x14ac:dyDescent="0.2">
      <c r="A70" s="12" t="s">
        <v>99</v>
      </c>
      <c r="B70" s="414" t="s">
        <v>223</v>
      </c>
      <c r="C70" s="168"/>
      <c r="D70" s="168"/>
      <c r="E70" s="104"/>
    </row>
    <row r="71" spans="1:5" s="176" customFormat="1" ht="12.75" x14ac:dyDescent="0.2">
      <c r="A71" s="12" t="s">
        <v>100</v>
      </c>
      <c r="B71" s="414" t="s">
        <v>454</v>
      </c>
      <c r="C71" s="168"/>
      <c r="D71" s="168"/>
      <c r="E71" s="104"/>
    </row>
    <row r="72" spans="1:5" s="176" customFormat="1" ht="12" customHeight="1" x14ac:dyDescent="0.2">
      <c r="A72" s="12" t="s">
        <v>246</v>
      </c>
      <c r="B72" s="414" t="s">
        <v>224</v>
      </c>
      <c r="C72" s="168"/>
      <c r="D72" s="168"/>
      <c r="E72" s="104"/>
    </row>
    <row r="73" spans="1:5" s="176" customFormat="1" ht="12" customHeight="1" thickBot="1" x14ac:dyDescent="0.25">
      <c r="A73" s="12" t="s">
        <v>247</v>
      </c>
      <c r="B73" s="415" t="s">
        <v>455</v>
      </c>
      <c r="C73" s="168"/>
      <c r="D73" s="168"/>
      <c r="E73" s="104"/>
    </row>
    <row r="74" spans="1:5" s="176" customFormat="1" ht="12" customHeight="1" thickBot="1" x14ac:dyDescent="0.25">
      <c r="A74" s="218" t="s">
        <v>225</v>
      </c>
      <c r="B74" s="413" t="s">
        <v>226</v>
      </c>
      <c r="C74" s="164">
        <f>SUM(C75:C76)</f>
        <v>500849159</v>
      </c>
      <c r="D74" s="164">
        <f>SUM(D75:D76)</f>
        <v>278710579</v>
      </c>
      <c r="E74" s="100">
        <f>SUM(E75:E76)</f>
        <v>278710579</v>
      </c>
    </row>
    <row r="75" spans="1:5" s="176" customFormat="1" ht="12" customHeight="1" x14ac:dyDescent="0.2">
      <c r="A75" s="12" t="s">
        <v>248</v>
      </c>
      <c r="B75" s="408" t="s">
        <v>227</v>
      </c>
      <c r="C75" s="168">
        <v>500849159</v>
      </c>
      <c r="D75" s="168">
        <v>278710579</v>
      </c>
      <c r="E75" s="104">
        <v>278710579</v>
      </c>
    </row>
    <row r="76" spans="1:5" s="176" customFormat="1" ht="12" customHeight="1" thickBot="1" x14ac:dyDescent="0.25">
      <c r="A76" s="12" t="s">
        <v>249</v>
      </c>
      <c r="B76" s="411" t="s">
        <v>228</v>
      </c>
      <c r="C76" s="168"/>
      <c r="D76" s="168"/>
      <c r="E76" s="104"/>
    </row>
    <row r="77" spans="1:5" s="176" customFormat="1" ht="12" customHeight="1" thickBot="1" x14ac:dyDescent="0.25">
      <c r="A77" s="218" t="s">
        <v>229</v>
      </c>
      <c r="B77" s="413" t="s">
        <v>230</v>
      </c>
      <c r="C77" s="164">
        <f>SUM(C78:C80)</f>
        <v>16972068</v>
      </c>
      <c r="D77" s="164">
        <f>SUM(D78:D80)</f>
        <v>20360517</v>
      </c>
      <c r="E77" s="100">
        <f>SUM(E78:E80)</f>
        <v>20360517</v>
      </c>
    </row>
    <row r="78" spans="1:5" s="176" customFormat="1" ht="12" customHeight="1" x14ac:dyDescent="0.2">
      <c r="A78" s="12" t="s">
        <v>250</v>
      </c>
      <c r="B78" s="408" t="s">
        <v>231</v>
      </c>
      <c r="C78" s="168">
        <v>16972068</v>
      </c>
      <c r="D78" s="168">
        <v>20360517</v>
      </c>
      <c r="E78" s="104">
        <v>20360517</v>
      </c>
    </row>
    <row r="79" spans="1:5" s="176" customFormat="1" ht="12" customHeight="1" x14ac:dyDescent="0.2">
      <c r="A79" s="12" t="s">
        <v>251</v>
      </c>
      <c r="B79" s="409" t="s">
        <v>232</v>
      </c>
      <c r="C79" s="168"/>
      <c r="D79" s="168"/>
      <c r="E79" s="104"/>
    </row>
    <row r="80" spans="1:5" s="176" customFormat="1" ht="12" customHeight="1" thickBot="1" x14ac:dyDescent="0.25">
      <c r="A80" s="12" t="s">
        <v>252</v>
      </c>
      <c r="B80" s="416" t="s">
        <v>467</v>
      </c>
      <c r="C80" s="168"/>
      <c r="D80" s="168"/>
      <c r="E80" s="104"/>
    </row>
    <row r="81" spans="1:5" s="176" customFormat="1" ht="12" customHeight="1" thickBot="1" x14ac:dyDescent="0.25">
      <c r="A81" s="218" t="s">
        <v>233</v>
      </c>
      <c r="B81" s="413" t="s">
        <v>253</v>
      </c>
      <c r="C81" s="164">
        <f>SUM(C82:C85)</f>
        <v>0</v>
      </c>
      <c r="D81" s="164">
        <f>SUM(D82:D85)</f>
        <v>0</v>
      </c>
      <c r="E81" s="100">
        <f>SUM(E82:E85)</f>
        <v>0</v>
      </c>
    </row>
    <row r="82" spans="1:5" s="176" customFormat="1" ht="12" customHeight="1" x14ac:dyDescent="0.2">
      <c r="A82" s="417" t="s">
        <v>234</v>
      </c>
      <c r="B82" s="408" t="s">
        <v>235</v>
      </c>
      <c r="C82" s="168"/>
      <c r="D82" s="168"/>
      <c r="E82" s="104"/>
    </row>
    <row r="83" spans="1:5" s="176" customFormat="1" ht="12" customHeight="1" x14ac:dyDescent="0.2">
      <c r="A83" s="418" t="s">
        <v>236</v>
      </c>
      <c r="B83" s="409" t="s">
        <v>237</v>
      </c>
      <c r="C83" s="168"/>
      <c r="D83" s="168"/>
      <c r="E83" s="104"/>
    </row>
    <row r="84" spans="1:5" s="176" customFormat="1" ht="12" customHeight="1" x14ac:dyDescent="0.2">
      <c r="A84" s="418" t="s">
        <v>238</v>
      </c>
      <c r="B84" s="409" t="s">
        <v>239</v>
      </c>
      <c r="C84" s="168"/>
      <c r="D84" s="168"/>
      <c r="E84" s="104"/>
    </row>
    <row r="85" spans="1:5" s="176" customFormat="1" ht="12" customHeight="1" thickBot="1" x14ac:dyDescent="0.25">
      <c r="A85" s="419" t="s">
        <v>240</v>
      </c>
      <c r="B85" s="411" t="s">
        <v>241</v>
      </c>
      <c r="C85" s="168"/>
      <c r="D85" s="168"/>
      <c r="E85" s="104"/>
    </row>
    <row r="86" spans="1:5" s="176" customFormat="1" ht="12" customHeight="1" thickBot="1" x14ac:dyDescent="0.25">
      <c r="A86" s="218" t="s">
        <v>242</v>
      </c>
      <c r="B86" s="413" t="s">
        <v>243</v>
      </c>
      <c r="C86" s="220"/>
      <c r="D86" s="220"/>
      <c r="E86" s="221"/>
    </row>
    <row r="87" spans="1:5" s="176" customFormat="1" ht="13.5" customHeight="1" thickBot="1" x14ac:dyDescent="0.25">
      <c r="A87" s="218" t="s">
        <v>244</v>
      </c>
      <c r="B87" s="420" t="s">
        <v>468</v>
      </c>
      <c r="C87" s="170">
        <f>+C65+C69+C74+C77+C81+C86</f>
        <v>517821227</v>
      </c>
      <c r="D87" s="170">
        <f>+D65+D69+D74+D77+D81+D86</f>
        <v>299071096</v>
      </c>
      <c r="E87" s="206">
        <f>+E65+E69+E74+E77+E81+E86</f>
        <v>299071096</v>
      </c>
    </row>
    <row r="88" spans="1:5" s="176" customFormat="1" ht="12" customHeight="1" thickBot="1" x14ac:dyDescent="0.25">
      <c r="A88" s="219" t="s">
        <v>256</v>
      </c>
      <c r="B88" s="421" t="s">
        <v>469</v>
      </c>
      <c r="C88" s="170">
        <f>+C64+C87</f>
        <v>1444926236</v>
      </c>
      <c r="D88" s="170">
        <f>+D64+D87</f>
        <v>1324276639</v>
      </c>
      <c r="E88" s="206">
        <f>+E64+E87</f>
        <v>1320680313</v>
      </c>
    </row>
    <row r="89" spans="1:5" ht="16.5" customHeight="1" x14ac:dyDescent="0.25">
      <c r="A89" s="821" t="s">
        <v>34</v>
      </c>
      <c r="B89" s="821"/>
      <c r="C89" s="821"/>
      <c r="D89" s="821"/>
      <c r="E89" s="821"/>
    </row>
    <row r="90" spans="1:5" s="186" customFormat="1" ht="16.5" customHeight="1" thickBot="1" x14ac:dyDescent="0.3">
      <c r="A90" s="422" t="s">
        <v>102</v>
      </c>
      <c r="B90" s="422"/>
      <c r="C90" s="422"/>
      <c r="D90" s="61"/>
      <c r="E90" s="61">
        <f>E5</f>
        <v>0</v>
      </c>
    </row>
    <row r="91" spans="1:5" s="186" customFormat="1" ht="16.5" customHeight="1" x14ac:dyDescent="0.25">
      <c r="A91" s="878" t="s">
        <v>52</v>
      </c>
      <c r="B91" s="817" t="s">
        <v>420</v>
      </c>
      <c r="C91" s="814" t="str">
        <f>+C6</f>
        <v>2019. évi tény</v>
      </c>
      <c r="D91" s="881" t="str">
        <f>+D6</f>
        <v>2020. évi</v>
      </c>
      <c r="E91" s="882"/>
    </row>
    <row r="92" spans="1:5" ht="38.1" customHeight="1" thickBot="1" x14ac:dyDescent="0.3">
      <c r="A92" s="879"/>
      <c r="B92" s="880"/>
      <c r="C92" s="815"/>
      <c r="D92" s="246" t="s">
        <v>437</v>
      </c>
      <c r="E92" s="406" t="s">
        <v>427</v>
      </c>
    </row>
    <row r="93" spans="1:5" s="175" customFormat="1" ht="12" customHeight="1" thickBot="1" x14ac:dyDescent="0.25">
      <c r="A93" s="25" t="s">
        <v>385</v>
      </c>
      <c r="B93" s="26" t="s">
        <v>386</v>
      </c>
      <c r="C93" s="26" t="s">
        <v>387</v>
      </c>
      <c r="D93" s="26" t="s">
        <v>388</v>
      </c>
      <c r="E93" s="423" t="s">
        <v>390</v>
      </c>
    </row>
    <row r="94" spans="1:5" ht="12" customHeight="1" thickBot="1" x14ac:dyDescent="0.3">
      <c r="A94" s="20" t="s">
        <v>6</v>
      </c>
      <c r="B94" s="24" t="s">
        <v>470</v>
      </c>
      <c r="C94" s="163">
        <f>SUM(C95:C99)</f>
        <v>883862764</v>
      </c>
      <c r="D94" s="163">
        <f>+D95+D96+D97+D98+D99</f>
        <v>963837940</v>
      </c>
      <c r="E94" s="233">
        <f>+E95+E96+E97+E98+E99</f>
        <v>688557782</v>
      </c>
    </row>
    <row r="95" spans="1:5" ht="12" customHeight="1" x14ac:dyDescent="0.25">
      <c r="A95" s="15" t="s">
        <v>64</v>
      </c>
      <c r="B95" s="424" t="s">
        <v>35</v>
      </c>
      <c r="C95" s="240">
        <v>359522257</v>
      </c>
      <c r="D95" s="240">
        <v>336758216</v>
      </c>
      <c r="E95" s="234">
        <v>334250653</v>
      </c>
    </row>
    <row r="96" spans="1:5" ht="12" customHeight="1" x14ac:dyDescent="0.25">
      <c r="A96" s="12" t="s">
        <v>65</v>
      </c>
      <c r="B96" s="425" t="s">
        <v>122</v>
      </c>
      <c r="C96" s="165">
        <v>67540131</v>
      </c>
      <c r="D96" s="165">
        <v>56031481</v>
      </c>
      <c r="E96" s="101">
        <v>54788360</v>
      </c>
    </row>
    <row r="97" spans="1:5" ht="12" customHeight="1" x14ac:dyDescent="0.25">
      <c r="A97" s="12" t="s">
        <v>66</v>
      </c>
      <c r="B97" s="425" t="s">
        <v>91</v>
      </c>
      <c r="C97" s="167">
        <v>321523590</v>
      </c>
      <c r="D97" s="165">
        <v>454547775</v>
      </c>
      <c r="E97" s="103">
        <v>183018301</v>
      </c>
    </row>
    <row r="98" spans="1:5" ht="12" customHeight="1" x14ac:dyDescent="0.25">
      <c r="A98" s="12" t="s">
        <v>67</v>
      </c>
      <c r="B98" s="426" t="s">
        <v>123</v>
      </c>
      <c r="C98" s="167">
        <v>3060415</v>
      </c>
      <c r="D98" s="253">
        <v>3433204</v>
      </c>
      <c r="E98" s="103">
        <v>3433204</v>
      </c>
    </row>
    <row r="99" spans="1:5" ht="12" customHeight="1" x14ac:dyDescent="0.25">
      <c r="A99" s="12" t="s">
        <v>76</v>
      </c>
      <c r="B99" s="427" t="s">
        <v>124</v>
      </c>
      <c r="C99" s="167">
        <v>132216371</v>
      </c>
      <c r="D99" s="253">
        <v>113067264</v>
      </c>
      <c r="E99" s="103">
        <v>113067264</v>
      </c>
    </row>
    <row r="100" spans="1:5" ht="12" customHeight="1" x14ac:dyDescent="0.25">
      <c r="A100" s="12" t="s">
        <v>68</v>
      </c>
      <c r="B100" s="425" t="s">
        <v>471</v>
      </c>
      <c r="C100" s="167">
        <v>993672</v>
      </c>
      <c r="D100" s="253">
        <v>1043268</v>
      </c>
      <c r="E100" s="103">
        <v>1043268</v>
      </c>
    </row>
    <row r="101" spans="1:5" ht="12" customHeight="1" x14ac:dyDescent="0.25">
      <c r="A101" s="12" t="s">
        <v>69</v>
      </c>
      <c r="B101" s="428" t="s">
        <v>259</v>
      </c>
      <c r="C101" s="167"/>
      <c r="D101" s="253"/>
      <c r="E101" s="103"/>
    </row>
    <row r="102" spans="1:5" ht="12" customHeight="1" x14ac:dyDescent="0.25">
      <c r="A102" s="12" t="s">
        <v>77</v>
      </c>
      <c r="B102" s="425" t="s">
        <v>260</v>
      </c>
      <c r="C102" s="167">
        <v>310671</v>
      </c>
      <c r="D102" s="253">
        <v>1180253</v>
      </c>
      <c r="E102" s="103">
        <v>1180253</v>
      </c>
    </row>
    <row r="103" spans="1:5" ht="12" customHeight="1" x14ac:dyDescent="0.25">
      <c r="A103" s="12" t="s">
        <v>78</v>
      </c>
      <c r="B103" s="425" t="s">
        <v>261</v>
      </c>
      <c r="C103" s="167"/>
      <c r="D103" s="253"/>
      <c r="E103" s="103"/>
    </row>
    <row r="104" spans="1:5" ht="12" customHeight="1" x14ac:dyDescent="0.25">
      <c r="A104" s="12" t="s">
        <v>79</v>
      </c>
      <c r="B104" s="428" t="s">
        <v>262</v>
      </c>
      <c r="C104" s="167"/>
      <c r="D104" s="253"/>
      <c r="E104" s="103"/>
    </row>
    <row r="105" spans="1:5" ht="12" customHeight="1" x14ac:dyDescent="0.25">
      <c r="A105" s="12" t="s">
        <v>80</v>
      </c>
      <c r="B105" s="428" t="s">
        <v>263</v>
      </c>
      <c r="C105" s="167"/>
      <c r="D105" s="253"/>
      <c r="E105" s="103"/>
    </row>
    <row r="106" spans="1:5" ht="12" customHeight="1" x14ac:dyDescent="0.25">
      <c r="A106" s="12" t="s">
        <v>82</v>
      </c>
      <c r="B106" s="425" t="s">
        <v>264</v>
      </c>
      <c r="C106" s="167">
        <v>118013808</v>
      </c>
      <c r="D106" s="253">
        <v>102627882</v>
      </c>
      <c r="E106" s="103">
        <v>102627882</v>
      </c>
    </row>
    <row r="107" spans="1:5" ht="12" customHeight="1" x14ac:dyDescent="0.25">
      <c r="A107" s="11" t="s">
        <v>125</v>
      </c>
      <c r="B107" s="429" t="s">
        <v>265</v>
      </c>
      <c r="C107" s="167"/>
      <c r="D107" s="253"/>
      <c r="E107" s="103"/>
    </row>
    <row r="108" spans="1:5" ht="12" customHeight="1" x14ac:dyDescent="0.25">
      <c r="A108" s="12" t="s">
        <v>257</v>
      </c>
      <c r="B108" s="429" t="s">
        <v>266</v>
      </c>
      <c r="C108" s="167"/>
      <c r="D108" s="253"/>
      <c r="E108" s="103"/>
    </row>
    <row r="109" spans="1:5" ht="12" customHeight="1" thickBot="1" x14ac:dyDescent="0.3">
      <c r="A109" s="16" t="s">
        <v>258</v>
      </c>
      <c r="B109" s="430" t="s">
        <v>267</v>
      </c>
      <c r="C109" s="241">
        <v>12898220</v>
      </c>
      <c r="D109" s="253">
        <v>8215361</v>
      </c>
      <c r="E109" s="103">
        <v>8215361</v>
      </c>
    </row>
    <row r="110" spans="1:5" ht="12" customHeight="1" thickBot="1" x14ac:dyDescent="0.3">
      <c r="A110" s="18" t="s">
        <v>7</v>
      </c>
      <c r="B110" s="23" t="s">
        <v>472</v>
      </c>
      <c r="C110" s="164">
        <f>+C111+C113+C115</f>
        <v>310934813</v>
      </c>
      <c r="D110" s="164">
        <f>+D111+D113+D115</f>
        <v>317276757</v>
      </c>
      <c r="E110" s="164">
        <f>+E111+E113+E115</f>
        <v>272159989</v>
      </c>
    </row>
    <row r="111" spans="1:5" ht="12" customHeight="1" x14ac:dyDescent="0.25">
      <c r="A111" s="13" t="s">
        <v>70</v>
      </c>
      <c r="B111" s="425" t="s">
        <v>143</v>
      </c>
      <c r="C111" s="166">
        <v>137694491</v>
      </c>
      <c r="D111" s="252">
        <v>152676562</v>
      </c>
      <c r="E111" s="101">
        <v>152676562</v>
      </c>
    </row>
    <row r="112" spans="1:5" ht="12" customHeight="1" x14ac:dyDescent="0.25">
      <c r="A112" s="13" t="s">
        <v>71</v>
      </c>
      <c r="B112" s="429" t="s">
        <v>272</v>
      </c>
      <c r="C112" s="166"/>
      <c r="D112" s="252"/>
      <c r="E112" s="101"/>
    </row>
    <row r="113" spans="1:5" x14ac:dyDescent="0.25">
      <c r="A113" s="13" t="s">
        <v>72</v>
      </c>
      <c r="B113" s="429" t="s">
        <v>126</v>
      </c>
      <c r="C113" s="165">
        <v>170500321</v>
      </c>
      <c r="D113" s="167">
        <v>161312195</v>
      </c>
      <c r="E113" s="103">
        <v>116743429</v>
      </c>
    </row>
    <row r="114" spans="1:5" ht="12" customHeight="1" x14ac:dyDescent="0.25">
      <c r="A114" s="13" t="s">
        <v>73</v>
      </c>
      <c r="B114" s="429" t="s">
        <v>273</v>
      </c>
      <c r="C114" s="165"/>
      <c r="D114" s="165"/>
      <c r="E114" s="101"/>
    </row>
    <row r="115" spans="1:5" ht="12" customHeight="1" x14ac:dyDescent="0.25">
      <c r="A115" s="13" t="s">
        <v>74</v>
      </c>
      <c r="B115" s="411" t="s">
        <v>145</v>
      </c>
      <c r="C115" s="165">
        <v>2740001</v>
      </c>
      <c r="D115" s="165">
        <v>3288000</v>
      </c>
      <c r="E115" s="101">
        <v>2739998</v>
      </c>
    </row>
    <row r="116" spans="1:5" x14ac:dyDescent="0.25">
      <c r="A116" s="13" t="s">
        <v>81</v>
      </c>
      <c r="B116" s="409" t="s">
        <v>332</v>
      </c>
      <c r="C116" s="165"/>
      <c r="D116" s="165"/>
      <c r="E116" s="101"/>
    </row>
    <row r="117" spans="1:5" x14ac:dyDescent="0.25">
      <c r="A117" s="13" t="s">
        <v>83</v>
      </c>
      <c r="B117" s="431" t="s">
        <v>278</v>
      </c>
      <c r="C117" s="165"/>
      <c r="D117" s="165"/>
      <c r="E117" s="101"/>
    </row>
    <row r="118" spans="1:5" ht="12" customHeight="1" x14ac:dyDescent="0.25">
      <c r="A118" s="13" t="s">
        <v>127</v>
      </c>
      <c r="B118" s="425" t="s">
        <v>261</v>
      </c>
      <c r="C118" s="165"/>
      <c r="D118" s="165"/>
      <c r="E118" s="101"/>
    </row>
    <row r="119" spans="1:5" ht="12" customHeight="1" x14ac:dyDescent="0.25">
      <c r="A119" s="13" t="s">
        <v>128</v>
      </c>
      <c r="B119" s="425" t="s">
        <v>277</v>
      </c>
      <c r="C119" s="165"/>
      <c r="D119" s="165"/>
      <c r="E119" s="101"/>
    </row>
    <row r="120" spans="1:5" ht="12" customHeight="1" x14ac:dyDescent="0.25">
      <c r="A120" s="13" t="s">
        <v>129</v>
      </c>
      <c r="B120" s="425" t="s">
        <v>276</v>
      </c>
      <c r="C120" s="165"/>
      <c r="D120" s="165"/>
      <c r="E120" s="101"/>
    </row>
    <row r="121" spans="1:5" s="432" customFormat="1" ht="12" customHeight="1" x14ac:dyDescent="0.2">
      <c r="A121" s="13" t="s">
        <v>269</v>
      </c>
      <c r="B121" s="425" t="s">
        <v>264</v>
      </c>
      <c r="C121" s="165"/>
      <c r="D121" s="165"/>
      <c r="E121" s="101"/>
    </row>
    <row r="122" spans="1:5" ht="12" customHeight="1" x14ac:dyDescent="0.25">
      <c r="A122" s="13" t="s">
        <v>270</v>
      </c>
      <c r="B122" s="425" t="s">
        <v>275</v>
      </c>
      <c r="C122" s="165"/>
      <c r="D122" s="165"/>
      <c r="E122" s="101"/>
    </row>
    <row r="123" spans="1:5" ht="12" customHeight="1" thickBot="1" x14ac:dyDescent="0.3">
      <c r="A123" s="11" t="s">
        <v>271</v>
      </c>
      <c r="B123" s="425" t="s">
        <v>274</v>
      </c>
      <c r="C123" s="167">
        <v>2740001</v>
      </c>
      <c r="D123" s="167">
        <v>3288000</v>
      </c>
      <c r="E123" s="103">
        <v>2739998</v>
      </c>
    </row>
    <row r="124" spans="1:5" ht="12" customHeight="1" thickBot="1" x14ac:dyDescent="0.3">
      <c r="A124" s="18" t="s">
        <v>8</v>
      </c>
      <c r="B124" s="433" t="s">
        <v>473</v>
      </c>
      <c r="C124" s="164">
        <f>+C125+C126</f>
        <v>0</v>
      </c>
      <c r="D124" s="164">
        <f>+D125+D126</f>
        <v>23181874</v>
      </c>
      <c r="E124" s="100">
        <f>+E125+E126</f>
        <v>0</v>
      </c>
    </row>
    <row r="125" spans="1:5" ht="12" customHeight="1" x14ac:dyDescent="0.25">
      <c r="A125" s="13" t="s">
        <v>53</v>
      </c>
      <c r="B125" s="431" t="s">
        <v>474</v>
      </c>
      <c r="C125" s="166"/>
      <c r="D125" s="166">
        <v>23181874</v>
      </c>
      <c r="E125" s="102"/>
    </row>
    <row r="126" spans="1:5" ht="12" customHeight="1" thickBot="1" x14ac:dyDescent="0.3">
      <c r="A126" s="14" t="s">
        <v>54</v>
      </c>
      <c r="B126" s="429" t="s">
        <v>475</v>
      </c>
      <c r="C126" s="167"/>
      <c r="D126" s="167"/>
      <c r="E126" s="103"/>
    </row>
    <row r="127" spans="1:5" ht="12" customHeight="1" thickBot="1" x14ac:dyDescent="0.3">
      <c r="A127" s="18" t="s">
        <v>9</v>
      </c>
      <c r="B127" s="433" t="s">
        <v>476</v>
      </c>
      <c r="C127" s="164">
        <f>+C94+C110+C124</f>
        <v>1194797577</v>
      </c>
      <c r="D127" s="164">
        <f>+D94+D110+D124</f>
        <v>1304296571</v>
      </c>
      <c r="E127" s="100">
        <f>+E94+E110+E124</f>
        <v>960717771</v>
      </c>
    </row>
    <row r="128" spans="1:5" ht="12" customHeight="1" thickBot="1" x14ac:dyDescent="0.3">
      <c r="A128" s="18" t="s">
        <v>10</v>
      </c>
      <c r="B128" s="433" t="s">
        <v>477</v>
      </c>
      <c r="C128" s="164">
        <f>+C129+C130+C131</f>
        <v>3008000</v>
      </c>
      <c r="D128" s="164">
        <f>+D129+D130+D131</f>
        <v>3008000</v>
      </c>
      <c r="E128" s="100">
        <f>+E129+E130+E131</f>
        <v>3008000</v>
      </c>
    </row>
    <row r="129" spans="1:9" ht="12" customHeight="1" x14ac:dyDescent="0.25">
      <c r="A129" s="13" t="s">
        <v>57</v>
      </c>
      <c r="B129" s="431" t="s">
        <v>404</v>
      </c>
      <c r="C129" s="165">
        <v>3008000</v>
      </c>
      <c r="D129" s="165">
        <v>3008000</v>
      </c>
      <c r="E129" s="101">
        <v>3008000</v>
      </c>
    </row>
    <row r="130" spans="1:9" ht="12" customHeight="1" x14ac:dyDescent="0.25">
      <c r="A130" s="13" t="s">
        <v>58</v>
      </c>
      <c r="B130" s="431" t="s">
        <v>358</v>
      </c>
      <c r="C130" s="165"/>
      <c r="D130" s="165"/>
      <c r="E130" s="101"/>
    </row>
    <row r="131" spans="1:9" ht="12" customHeight="1" thickBot="1" x14ac:dyDescent="0.3">
      <c r="A131" s="11" t="s">
        <v>59</v>
      </c>
      <c r="B131" s="434" t="s">
        <v>403</v>
      </c>
      <c r="C131" s="165"/>
      <c r="D131" s="165"/>
      <c r="E131" s="101"/>
    </row>
    <row r="132" spans="1:9" ht="12" customHeight="1" thickBot="1" x14ac:dyDescent="0.3">
      <c r="A132" s="18" t="s">
        <v>11</v>
      </c>
      <c r="B132" s="433" t="s">
        <v>478</v>
      </c>
      <c r="C132" s="164">
        <f>+C133+C134+C135+C136</f>
        <v>0</v>
      </c>
      <c r="D132" s="164">
        <f>+D133+D134+D135+D136</f>
        <v>0</v>
      </c>
      <c r="E132" s="100">
        <f>+E133+E134+E135+E136</f>
        <v>0</v>
      </c>
    </row>
    <row r="133" spans="1:9" ht="12" customHeight="1" x14ac:dyDescent="0.25">
      <c r="A133" s="13" t="s">
        <v>60</v>
      </c>
      <c r="B133" s="431" t="s">
        <v>360</v>
      </c>
      <c r="C133" s="165"/>
      <c r="D133" s="165"/>
      <c r="E133" s="101"/>
    </row>
    <row r="134" spans="1:9" ht="12" customHeight="1" x14ac:dyDescent="0.25">
      <c r="A134" s="13" t="s">
        <v>61</v>
      </c>
      <c r="B134" s="431" t="s">
        <v>479</v>
      </c>
      <c r="C134" s="165"/>
      <c r="D134" s="165"/>
      <c r="E134" s="101"/>
    </row>
    <row r="135" spans="1:9" ht="12" customHeight="1" x14ac:dyDescent="0.25">
      <c r="A135" s="13" t="s">
        <v>196</v>
      </c>
      <c r="B135" s="431" t="s">
        <v>352</v>
      </c>
      <c r="C135" s="165"/>
      <c r="D135" s="165"/>
      <c r="E135" s="101"/>
    </row>
    <row r="136" spans="1:9" ht="12" customHeight="1" thickBot="1" x14ac:dyDescent="0.3">
      <c r="A136" s="11" t="s">
        <v>197</v>
      </c>
      <c r="B136" s="434" t="s">
        <v>480</v>
      </c>
      <c r="C136" s="165"/>
      <c r="D136" s="165"/>
      <c r="E136" s="101"/>
    </row>
    <row r="137" spans="1:9" ht="12" customHeight="1" thickBot="1" x14ac:dyDescent="0.3">
      <c r="A137" s="18" t="s">
        <v>12</v>
      </c>
      <c r="B137" s="433" t="s">
        <v>481</v>
      </c>
      <c r="C137" s="170">
        <f>+C138+C139+C140+C141</f>
        <v>14700715</v>
      </c>
      <c r="D137" s="170">
        <f>+D138+D139+D140+D141</f>
        <v>16972068</v>
      </c>
      <c r="E137" s="206">
        <f>+E138+E139+E140+E141</f>
        <v>16972068</v>
      </c>
    </row>
    <row r="138" spans="1:9" ht="12" customHeight="1" x14ac:dyDescent="0.25">
      <c r="A138" s="13" t="s">
        <v>62</v>
      </c>
      <c r="B138" s="431" t="s">
        <v>279</v>
      </c>
      <c r="C138" s="165"/>
      <c r="D138" s="165"/>
      <c r="E138" s="101"/>
    </row>
    <row r="139" spans="1:9" ht="12" customHeight="1" x14ac:dyDescent="0.25">
      <c r="A139" s="13" t="s">
        <v>63</v>
      </c>
      <c r="B139" s="431" t="s">
        <v>280</v>
      </c>
      <c r="C139" s="165">
        <v>14700715</v>
      </c>
      <c r="D139" s="165">
        <v>16972068</v>
      </c>
      <c r="E139" s="101">
        <v>16972068</v>
      </c>
    </row>
    <row r="140" spans="1:9" ht="12" customHeight="1" x14ac:dyDescent="0.25">
      <c r="A140" s="13" t="s">
        <v>208</v>
      </c>
      <c r="B140" s="431" t="s">
        <v>748</v>
      </c>
      <c r="C140" s="165"/>
      <c r="D140" s="165"/>
      <c r="E140" s="101"/>
    </row>
    <row r="141" spans="1:9" ht="12" customHeight="1" thickBot="1" x14ac:dyDescent="0.3">
      <c r="A141" s="11" t="s">
        <v>209</v>
      </c>
      <c r="B141" s="434" t="s">
        <v>296</v>
      </c>
      <c r="C141" s="165"/>
      <c r="D141" s="165"/>
      <c r="E141" s="101"/>
    </row>
    <row r="142" spans="1:9" ht="15.2" customHeight="1" thickBot="1" x14ac:dyDescent="0.3">
      <c r="A142" s="18" t="s">
        <v>13</v>
      </c>
      <c r="B142" s="433" t="s">
        <v>482</v>
      </c>
      <c r="C142" s="243">
        <f>+C143+C144+C145+C146</f>
        <v>0</v>
      </c>
      <c r="D142" s="243">
        <f>+D143+D144+D145+D146</f>
        <v>0</v>
      </c>
      <c r="E142" s="237">
        <f>+E143+E144+E145+E146</f>
        <v>0</v>
      </c>
      <c r="F142" s="187"/>
      <c r="G142" s="188"/>
      <c r="H142" s="188"/>
      <c r="I142" s="188"/>
    </row>
    <row r="143" spans="1:9" s="176" customFormat="1" ht="12.95" customHeight="1" x14ac:dyDescent="0.2">
      <c r="A143" s="13" t="s">
        <v>120</v>
      </c>
      <c r="B143" s="431" t="s">
        <v>483</v>
      </c>
      <c r="C143" s="165"/>
      <c r="D143" s="165"/>
      <c r="E143" s="101"/>
    </row>
    <row r="144" spans="1:9" ht="13.5" customHeight="1" x14ac:dyDescent="0.25">
      <c r="A144" s="13" t="s">
        <v>121</v>
      </c>
      <c r="B144" s="431" t="s">
        <v>484</v>
      </c>
      <c r="C144" s="165"/>
      <c r="D144" s="165"/>
      <c r="E144" s="101"/>
    </row>
    <row r="145" spans="1:5" ht="13.5" customHeight="1" x14ac:dyDescent="0.25">
      <c r="A145" s="13" t="s">
        <v>144</v>
      </c>
      <c r="B145" s="431" t="s">
        <v>485</v>
      </c>
      <c r="C145" s="165"/>
      <c r="D145" s="165"/>
      <c r="E145" s="101"/>
    </row>
    <row r="146" spans="1:5" ht="13.5" customHeight="1" thickBot="1" x14ac:dyDescent="0.3">
      <c r="A146" s="13" t="s">
        <v>211</v>
      </c>
      <c r="B146" s="431" t="s">
        <v>486</v>
      </c>
      <c r="C146" s="165"/>
      <c r="D146" s="165"/>
      <c r="E146" s="101"/>
    </row>
    <row r="147" spans="1:5" ht="12.75" customHeight="1" thickBot="1" x14ac:dyDescent="0.3">
      <c r="A147" s="18" t="s">
        <v>14</v>
      </c>
      <c r="B147" s="433" t="s">
        <v>487</v>
      </c>
      <c r="C147" s="245">
        <f>+C128+C132+C137+C142</f>
        <v>17708715</v>
      </c>
      <c r="D147" s="245">
        <f>+D128+D132+D137+D142</f>
        <v>19980068</v>
      </c>
      <c r="E147" s="239">
        <f>+E128+E132+E137+E142</f>
        <v>19980068</v>
      </c>
    </row>
    <row r="148" spans="1:5" ht="13.5" customHeight="1" thickBot="1" x14ac:dyDescent="0.3">
      <c r="A148" s="110" t="s">
        <v>15</v>
      </c>
      <c r="B148" s="435" t="s">
        <v>488</v>
      </c>
      <c r="C148" s="245">
        <f>+C127+C147</f>
        <v>1212506292</v>
      </c>
      <c r="D148" s="245">
        <f>+D127+D147</f>
        <v>1324276639</v>
      </c>
      <c r="E148" s="239">
        <f>+E127+E147</f>
        <v>980697839</v>
      </c>
    </row>
    <row r="149" spans="1:5" ht="13.5" customHeight="1" x14ac:dyDescent="0.25">
      <c r="C149" s="689"/>
      <c r="D149" s="689">
        <f>D88-D148</f>
        <v>0</v>
      </c>
    </row>
    <row r="150" spans="1:5" ht="13.5" customHeight="1" x14ac:dyDescent="0.25"/>
    <row r="151" spans="1:5" ht="7.5" customHeight="1" x14ac:dyDescent="0.25"/>
    <row r="153" spans="1:5" ht="12.75" customHeight="1" x14ac:dyDescent="0.25"/>
    <row r="154" spans="1:5" ht="12.7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  <row r="158" spans="1:5" ht="12.75" customHeight="1" x14ac:dyDescent="0.25"/>
    <row r="159" spans="1:5" ht="12.75" customHeight="1" x14ac:dyDescent="0.25"/>
    <row r="160" spans="1:5" ht="12.75" customHeight="1" x14ac:dyDescent="0.25"/>
  </sheetData>
  <mergeCells count="13">
    <mergeCell ref="A1:E1"/>
    <mergeCell ref="A2:E2"/>
    <mergeCell ref="A3:E3"/>
    <mergeCell ref="A4:E4"/>
    <mergeCell ref="A6:A7"/>
    <mergeCell ref="B6:B7"/>
    <mergeCell ref="C6:C7"/>
    <mergeCell ref="D6:E6"/>
    <mergeCell ref="A89:E89"/>
    <mergeCell ref="A91:A92"/>
    <mergeCell ref="B91:B92"/>
    <mergeCell ref="C91:C92"/>
    <mergeCell ref="D91:E91"/>
  </mergeCells>
  <printOptions horizontalCentered="1"/>
  <pageMargins left="0.59055118110236227" right="0.59055118110236227" top="0.59055118110236227" bottom="0.59055118110236227" header="0.39370078740157483" footer="0.39370078740157483"/>
  <pageSetup paperSize="9" scale="67" fitToHeight="2" orientation="portrait" r:id="rId1"/>
  <headerFooter alignWithMargins="0"/>
  <rowBreaks count="1" manualBreakCount="1">
    <brk id="88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66"/>
  <sheetViews>
    <sheetView tabSelected="1" zoomScale="120" zoomScaleNormal="120" zoomScaleSheetLayoutView="100" workbookViewId="0">
      <selection activeCell="A3" sqref="A3:E3"/>
    </sheetView>
  </sheetViews>
  <sheetFormatPr defaultRowHeight="15.75" x14ac:dyDescent="0.25"/>
  <cols>
    <col min="1" max="1" width="9.5" style="152" customWidth="1"/>
    <col min="2" max="2" width="65.83203125" style="152" customWidth="1"/>
    <col min="3" max="3" width="17.83203125" style="153" customWidth="1"/>
    <col min="4" max="5" width="17.83203125" style="174" customWidth="1"/>
    <col min="6" max="6" width="9.33203125" style="174"/>
    <col min="7" max="7" width="17.6640625" style="720" customWidth="1"/>
    <col min="8" max="8" width="20.33203125" style="720" customWidth="1"/>
    <col min="9" max="9" width="18.83203125" style="720" customWidth="1"/>
    <col min="10" max="10" width="16.5" style="720" customWidth="1"/>
    <col min="11" max="16384" width="9.33203125" style="174"/>
  </cols>
  <sheetData>
    <row r="1" spans="1:10" x14ac:dyDescent="0.25">
      <c r="A1" s="358"/>
      <c r="B1" s="806"/>
      <c r="C1" s="807"/>
      <c r="D1" s="807"/>
      <c r="E1" s="807"/>
    </row>
    <row r="2" spans="1:10" x14ac:dyDescent="0.25">
      <c r="A2" s="808" t="e">
        <f>CONCATENATE(#REF!)</f>
        <v>#REF!</v>
      </c>
      <c r="B2" s="809"/>
      <c r="C2" s="809"/>
      <c r="D2" s="809"/>
      <c r="E2" s="809"/>
    </row>
    <row r="3" spans="1:10" x14ac:dyDescent="0.25">
      <c r="A3" s="808" t="s">
        <v>811</v>
      </c>
      <c r="B3" s="808"/>
      <c r="C3" s="810"/>
      <c r="D3" s="808"/>
      <c r="E3" s="808"/>
    </row>
    <row r="4" spans="1:10" ht="17.25" customHeight="1" x14ac:dyDescent="0.25">
      <c r="A4" s="808" t="s">
        <v>736</v>
      </c>
      <c r="B4" s="808"/>
      <c r="C4" s="810"/>
      <c r="D4" s="808"/>
      <c r="E4" s="808"/>
    </row>
    <row r="5" spans="1:10" x14ac:dyDescent="0.25">
      <c r="A5" s="358"/>
      <c r="B5" s="358"/>
      <c r="C5" s="359"/>
      <c r="D5" s="360"/>
      <c r="E5" s="360"/>
    </row>
    <row r="6" spans="1:10" ht="15.95" customHeight="1" x14ac:dyDescent="0.25">
      <c r="A6" s="820" t="s">
        <v>3</v>
      </c>
      <c r="B6" s="820"/>
      <c r="C6" s="820"/>
      <c r="D6" s="820"/>
      <c r="E6" s="820"/>
    </row>
    <row r="7" spans="1:10" ht="15.95" customHeight="1" thickBot="1" x14ac:dyDescent="0.3">
      <c r="A7" s="822" t="s">
        <v>101</v>
      </c>
      <c r="B7" s="822"/>
      <c r="C7" s="361"/>
      <c r="D7" s="360"/>
      <c r="E7" s="361" t="str">
        <f>CONCATENATE(Z_1.1.sz.mell.!E7)</f>
        <v xml:space="preserve"> Forintban!</v>
      </c>
    </row>
    <row r="8" spans="1:10" x14ac:dyDescent="0.25">
      <c r="A8" s="812" t="s">
        <v>52</v>
      </c>
      <c r="B8" s="814" t="s">
        <v>5</v>
      </c>
      <c r="C8" s="816" t="s">
        <v>810</v>
      </c>
      <c r="D8" s="817"/>
      <c r="E8" s="818"/>
      <c r="G8" s="721"/>
      <c r="H8" s="721"/>
      <c r="I8" s="721"/>
      <c r="J8" s="721" t="s">
        <v>37</v>
      </c>
    </row>
    <row r="9" spans="1:10" ht="24.75" thickBot="1" x14ac:dyDescent="0.3">
      <c r="A9" s="813"/>
      <c r="B9" s="815"/>
      <c r="C9" s="247" t="s">
        <v>418</v>
      </c>
      <c r="D9" s="246" t="s">
        <v>419</v>
      </c>
      <c r="E9" s="349" t="str">
        <f>CONCATENATE(Z_1.1.sz.mell.!E9)</f>
        <v>Teljesítés</v>
      </c>
    </row>
    <row r="10" spans="1:10" s="175" customFormat="1" ht="12" customHeight="1" thickBot="1" x14ac:dyDescent="0.25">
      <c r="A10" s="171" t="s">
        <v>385</v>
      </c>
      <c r="B10" s="172" t="s">
        <v>386</v>
      </c>
      <c r="C10" s="172" t="s">
        <v>387</v>
      </c>
      <c r="D10" s="172" t="s">
        <v>389</v>
      </c>
      <c r="E10" s="248" t="s">
        <v>388</v>
      </c>
      <c r="G10" s="722"/>
      <c r="H10" s="722"/>
      <c r="I10" s="722"/>
      <c r="J10" s="722"/>
    </row>
    <row r="11" spans="1:10" s="176" customFormat="1" ht="12" customHeight="1" thickBot="1" x14ac:dyDescent="0.25">
      <c r="A11" s="18" t="s">
        <v>6</v>
      </c>
      <c r="B11" s="19" t="s">
        <v>162</v>
      </c>
      <c r="C11" s="164">
        <f>+C12+C13+C14+C15+C16+C17</f>
        <v>277290493</v>
      </c>
      <c r="D11" s="164">
        <f>+D12+D13+D14+D15+D16+D17</f>
        <v>323567196</v>
      </c>
      <c r="E11" s="100">
        <f>+E12+E13+E14+E15+E16+E17</f>
        <v>323567196</v>
      </c>
      <c r="G11" s="723"/>
      <c r="H11" s="723"/>
      <c r="I11" s="723"/>
      <c r="J11" s="723"/>
    </row>
    <row r="12" spans="1:10" s="176" customFormat="1" ht="12" customHeight="1" x14ac:dyDescent="0.2">
      <c r="A12" s="13" t="s">
        <v>64</v>
      </c>
      <c r="B12" s="177" t="s">
        <v>163</v>
      </c>
      <c r="C12" s="166">
        <v>23404344</v>
      </c>
      <c r="D12" s="166">
        <v>29359518</v>
      </c>
      <c r="E12" s="102">
        <v>29359518</v>
      </c>
      <c r="G12" s="723"/>
      <c r="H12" s="723"/>
      <c r="I12" s="723"/>
      <c r="J12" s="723">
        <f>SUM(G12:I12)</f>
        <v>0</v>
      </c>
    </row>
    <row r="13" spans="1:10" s="176" customFormat="1" ht="12" customHeight="1" x14ac:dyDescent="0.2">
      <c r="A13" s="12" t="s">
        <v>65</v>
      </c>
      <c r="B13" s="178" t="s">
        <v>164</v>
      </c>
      <c r="C13" s="165">
        <v>123060400</v>
      </c>
      <c r="D13" s="165">
        <v>133604520</v>
      </c>
      <c r="E13" s="101">
        <v>133604520</v>
      </c>
      <c r="G13" s="723"/>
      <c r="H13" s="723"/>
      <c r="I13" s="723"/>
      <c r="J13" s="723">
        <f t="shared" ref="J13:J76" si="0">SUM(G13:I13)</f>
        <v>0</v>
      </c>
    </row>
    <row r="14" spans="1:10" s="176" customFormat="1" ht="12" customHeight="1" x14ac:dyDescent="0.2">
      <c r="A14" s="12" t="s">
        <v>66</v>
      </c>
      <c r="B14" s="178" t="s">
        <v>165</v>
      </c>
      <c r="C14" s="165">
        <v>125734179</v>
      </c>
      <c r="D14" s="165">
        <v>151390868</v>
      </c>
      <c r="E14" s="101">
        <v>151390868</v>
      </c>
      <c r="G14" s="723"/>
      <c r="H14" s="723"/>
      <c r="I14" s="723"/>
      <c r="J14" s="723">
        <f t="shared" si="0"/>
        <v>0</v>
      </c>
    </row>
    <row r="15" spans="1:10" s="176" customFormat="1" ht="12" customHeight="1" x14ac:dyDescent="0.2">
      <c r="A15" s="12" t="s">
        <v>67</v>
      </c>
      <c r="B15" s="178" t="s">
        <v>166</v>
      </c>
      <c r="C15" s="165">
        <v>5091570</v>
      </c>
      <c r="D15" s="165">
        <v>7177670</v>
      </c>
      <c r="E15" s="101">
        <v>7177670</v>
      </c>
      <c r="G15" s="723"/>
      <c r="H15" s="723"/>
      <c r="I15" s="723"/>
      <c r="J15" s="723">
        <f t="shared" si="0"/>
        <v>0</v>
      </c>
    </row>
    <row r="16" spans="1:10" s="176" customFormat="1" ht="12" customHeight="1" x14ac:dyDescent="0.2">
      <c r="A16" s="12" t="s">
        <v>98</v>
      </c>
      <c r="B16" s="108" t="s">
        <v>333</v>
      </c>
      <c r="C16" s="165"/>
      <c r="D16" s="165"/>
      <c r="E16" s="101"/>
      <c r="G16" s="723"/>
      <c r="H16" s="723"/>
      <c r="I16" s="723"/>
      <c r="J16" s="723">
        <f t="shared" si="0"/>
        <v>0</v>
      </c>
    </row>
    <row r="17" spans="1:10" s="176" customFormat="1" ht="12" customHeight="1" thickBot="1" x14ac:dyDescent="0.25">
      <c r="A17" s="14" t="s">
        <v>68</v>
      </c>
      <c r="B17" s="109" t="s">
        <v>334</v>
      </c>
      <c r="C17" s="165"/>
      <c r="D17" s="165">
        <v>2034620</v>
      </c>
      <c r="E17" s="101">
        <v>2034620</v>
      </c>
      <c r="G17" s="723"/>
      <c r="H17" s="723"/>
      <c r="I17" s="723"/>
      <c r="J17" s="723">
        <f t="shared" si="0"/>
        <v>0</v>
      </c>
    </row>
    <row r="18" spans="1:10" s="176" customFormat="1" ht="12" customHeight="1" thickBot="1" x14ac:dyDescent="0.25">
      <c r="A18" s="18" t="s">
        <v>7</v>
      </c>
      <c r="B18" s="107" t="s">
        <v>167</v>
      </c>
      <c r="C18" s="164">
        <f>+C19+C20+C21+C22+C23</f>
        <v>23000000</v>
      </c>
      <c r="D18" s="164">
        <f>+D19+D20+D21+D22+D23</f>
        <v>23000000</v>
      </c>
      <c r="E18" s="100">
        <f>+E19+E20+E21+E22+E23</f>
        <v>23000000</v>
      </c>
      <c r="G18" s="723"/>
      <c r="H18" s="723"/>
      <c r="I18" s="723"/>
      <c r="J18" s="723">
        <f t="shared" si="0"/>
        <v>0</v>
      </c>
    </row>
    <row r="19" spans="1:10" s="176" customFormat="1" ht="12" customHeight="1" x14ac:dyDescent="0.2">
      <c r="A19" s="13" t="s">
        <v>70</v>
      </c>
      <c r="B19" s="177" t="s">
        <v>168</v>
      </c>
      <c r="C19" s="166"/>
      <c r="D19" s="166"/>
      <c r="E19" s="102"/>
      <c r="G19" s="723"/>
      <c r="H19" s="723"/>
      <c r="I19" s="723"/>
      <c r="J19" s="723">
        <f t="shared" si="0"/>
        <v>0</v>
      </c>
    </row>
    <row r="20" spans="1:10" s="176" customFormat="1" ht="12" customHeight="1" x14ac:dyDescent="0.2">
      <c r="A20" s="12" t="s">
        <v>71</v>
      </c>
      <c r="B20" s="178" t="s">
        <v>169</v>
      </c>
      <c r="C20" s="165"/>
      <c r="D20" s="165"/>
      <c r="E20" s="101"/>
      <c r="G20" s="723"/>
      <c r="H20" s="723"/>
      <c r="I20" s="723"/>
      <c r="J20" s="723">
        <f t="shared" si="0"/>
        <v>0</v>
      </c>
    </row>
    <row r="21" spans="1:10" s="176" customFormat="1" ht="12" customHeight="1" x14ac:dyDescent="0.2">
      <c r="A21" s="12" t="s">
        <v>72</v>
      </c>
      <c r="B21" s="178" t="s">
        <v>326</v>
      </c>
      <c r="C21" s="165"/>
      <c r="D21" s="165"/>
      <c r="E21" s="101"/>
      <c r="G21" s="723"/>
      <c r="H21" s="723"/>
      <c r="I21" s="723"/>
      <c r="J21" s="723">
        <f t="shared" si="0"/>
        <v>0</v>
      </c>
    </row>
    <row r="22" spans="1:10" s="176" customFormat="1" ht="12" customHeight="1" x14ac:dyDescent="0.2">
      <c r="A22" s="12" t="s">
        <v>73</v>
      </c>
      <c r="B22" s="178" t="s">
        <v>327</v>
      </c>
      <c r="C22" s="165"/>
      <c r="D22" s="165"/>
      <c r="E22" s="101"/>
      <c r="G22" s="723"/>
      <c r="H22" s="723"/>
      <c r="I22" s="723"/>
      <c r="J22" s="723">
        <f t="shared" si="0"/>
        <v>0</v>
      </c>
    </row>
    <row r="23" spans="1:10" s="176" customFormat="1" ht="12" customHeight="1" x14ac:dyDescent="0.2">
      <c r="A23" s="12" t="s">
        <v>74</v>
      </c>
      <c r="B23" s="178" t="s">
        <v>170</v>
      </c>
      <c r="C23" s="165">
        <v>23000000</v>
      </c>
      <c r="D23" s="165">
        <v>23000000</v>
      </c>
      <c r="E23" s="101">
        <v>23000000</v>
      </c>
      <c r="G23" s="723"/>
      <c r="H23" s="723"/>
      <c r="I23" s="723"/>
      <c r="J23" s="723">
        <f t="shared" si="0"/>
        <v>0</v>
      </c>
    </row>
    <row r="24" spans="1:10" s="176" customFormat="1" ht="12" customHeight="1" thickBot="1" x14ac:dyDescent="0.25">
      <c r="A24" s="14" t="s">
        <v>81</v>
      </c>
      <c r="B24" s="109" t="s">
        <v>171</v>
      </c>
      <c r="C24" s="167"/>
      <c r="D24" s="167"/>
      <c r="E24" s="103"/>
      <c r="G24" s="723"/>
      <c r="H24" s="723"/>
      <c r="I24" s="723"/>
      <c r="J24" s="723">
        <f t="shared" si="0"/>
        <v>0</v>
      </c>
    </row>
    <row r="25" spans="1:10" s="176" customFormat="1" ht="12" customHeight="1" thickBot="1" x14ac:dyDescent="0.25">
      <c r="A25" s="18" t="s">
        <v>8</v>
      </c>
      <c r="B25" s="19" t="s">
        <v>172</v>
      </c>
      <c r="C25" s="164">
        <f>+C26+C27+C28+C29+C30</f>
        <v>0</v>
      </c>
      <c r="D25" s="164">
        <f>+D26+D27+D28+D29+D30</f>
        <v>0</v>
      </c>
      <c r="E25" s="100">
        <f>+E26+E27+E28+E29+E30</f>
        <v>0</v>
      </c>
      <c r="G25" s="723"/>
      <c r="H25" s="723"/>
      <c r="I25" s="723"/>
      <c r="J25" s="723">
        <f t="shared" si="0"/>
        <v>0</v>
      </c>
    </row>
    <row r="26" spans="1:10" s="176" customFormat="1" ht="12" customHeight="1" x14ac:dyDescent="0.2">
      <c r="A26" s="13" t="s">
        <v>53</v>
      </c>
      <c r="B26" s="177" t="s">
        <v>173</v>
      </c>
      <c r="C26" s="166"/>
      <c r="D26" s="166"/>
      <c r="E26" s="102"/>
      <c r="G26" s="723"/>
      <c r="H26" s="723"/>
      <c r="I26" s="723"/>
      <c r="J26" s="723">
        <f t="shared" si="0"/>
        <v>0</v>
      </c>
    </row>
    <row r="27" spans="1:10" s="176" customFormat="1" ht="12" customHeight="1" x14ac:dyDescent="0.2">
      <c r="A27" s="12" t="s">
        <v>54</v>
      </c>
      <c r="B27" s="178" t="s">
        <v>174</v>
      </c>
      <c r="C27" s="165"/>
      <c r="D27" s="165"/>
      <c r="E27" s="101"/>
      <c r="G27" s="723"/>
      <c r="H27" s="723"/>
      <c r="I27" s="723"/>
      <c r="J27" s="723">
        <f t="shared" si="0"/>
        <v>0</v>
      </c>
    </row>
    <row r="28" spans="1:10" s="176" customFormat="1" ht="12" customHeight="1" x14ac:dyDescent="0.2">
      <c r="A28" s="12" t="s">
        <v>55</v>
      </c>
      <c r="B28" s="178" t="s">
        <v>328</v>
      </c>
      <c r="C28" s="165"/>
      <c r="D28" s="165"/>
      <c r="E28" s="101"/>
      <c r="G28" s="723"/>
      <c r="H28" s="723"/>
      <c r="I28" s="723"/>
      <c r="J28" s="723">
        <f t="shared" si="0"/>
        <v>0</v>
      </c>
    </row>
    <row r="29" spans="1:10" s="176" customFormat="1" ht="12" customHeight="1" x14ac:dyDescent="0.2">
      <c r="A29" s="12" t="s">
        <v>56</v>
      </c>
      <c r="B29" s="178" t="s">
        <v>329</v>
      </c>
      <c r="C29" s="165"/>
      <c r="D29" s="165"/>
      <c r="E29" s="101"/>
      <c r="G29" s="723"/>
      <c r="H29" s="723"/>
      <c r="I29" s="723"/>
      <c r="J29" s="723">
        <f t="shared" si="0"/>
        <v>0</v>
      </c>
    </row>
    <row r="30" spans="1:10" s="176" customFormat="1" ht="12" customHeight="1" x14ac:dyDescent="0.2">
      <c r="A30" s="12" t="s">
        <v>110</v>
      </c>
      <c r="B30" s="178" t="s">
        <v>175</v>
      </c>
      <c r="C30" s="165"/>
      <c r="D30" s="165"/>
      <c r="E30" s="101"/>
      <c r="G30" s="723"/>
      <c r="H30" s="723"/>
      <c r="I30" s="723"/>
      <c r="J30" s="723">
        <f t="shared" si="0"/>
        <v>0</v>
      </c>
    </row>
    <row r="31" spans="1:10" s="176" customFormat="1" ht="12" customHeight="1" thickBot="1" x14ac:dyDescent="0.25">
      <c r="A31" s="14" t="s">
        <v>111</v>
      </c>
      <c r="B31" s="179" t="s">
        <v>176</v>
      </c>
      <c r="C31" s="167"/>
      <c r="D31" s="167"/>
      <c r="E31" s="103"/>
      <c r="G31" s="723"/>
      <c r="H31" s="723"/>
      <c r="I31" s="723"/>
      <c r="J31" s="723">
        <f t="shared" si="0"/>
        <v>0</v>
      </c>
    </row>
    <row r="32" spans="1:10" s="176" customFormat="1" ht="12" customHeight="1" thickBot="1" x14ac:dyDescent="0.25">
      <c r="A32" s="18" t="s">
        <v>112</v>
      </c>
      <c r="B32" s="19" t="s">
        <v>439</v>
      </c>
      <c r="C32" s="170">
        <f>SUM(C33:C39)</f>
        <v>109143715</v>
      </c>
      <c r="D32" s="170">
        <f>SUM(D33:D39)</f>
        <v>32167085</v>
      </c>
      <c r="E32" s="206">
        <f>SUM(E33:E39)</f>
        <v>31076821</v>
      </c>
      <c r="G32" s="723"/>
      <c r="H32" s="723"/>
      <c r="I32" s="723"/>
      <c r="J32" s="723">
        <f t="shared" si="0"/>
        <v>0</v>
      </c>
    </row>
    <row r="33" spans="1:10" s="176" customFormat="1" ht="12" customHeight="1" x14ac:dyDescent="0.2">
      <c r="A33" s="13" t="s">
        <v>177</v>
      </c>
      <c r="B33" s="177" t="s">
        <v>745</v>
      </c>
      <c r="C33" s="166">
        <v>8500000</v>
      </c>
      <c r="D33" s="166">
        <v>8804793</v>
      </c>
      <c r="E33" s="102">
        <v>8260268</v>
      </c>
      <c r="G33" s="723"/>
      <c r="H33" s="723"/>
      <c r="I33" s="723"/>
      <c r="J33" s="723">
        <f t="shared" si="0"/>
        <v>0</v>
      </c>
    </row>
    <row r="34" spans="1:10" s="176" customFormat="1" ht="12" customHeight="1" x14ac:dyDescent="0.2">
      <c r="A34" s="12" t="s">
        <v>178</v>
      </c>
      <c r="B34" s="178" t="s">
        <v>441</v>
      </c>
      <c r="C34" s="165"/>
      <c r="D34" s="165"/>
      <c r="E34" s="101"/>
      <c r="G34" s="723"/>
      <c r="H34" s="723"/>
      <c r="I34" s="723"/>
      <c r="J34" s="723">
        <f t="shared" si="0"/>
        <v>0</v>
      </c>
    </row>
    <row r="35" spans="1:10" s="176" customFormat="1" ht="12" customHeight="1" x14ac:dyDescent="0.2">
      <c r="A35" s="12" t="s">
        <v>179</v>
      </c>
      <c r="B35" s="178" t="s">
        <v>442</v>
      </c>
      <c r="C35" s="165">
        <v>89293715</v>
      </c>
      <c r="D35" s="165">
        <v>21588686</v>
      </c>
      <c r="E35" s="101">
        <v>21588686</v>
      </c>
      <c r="G35" s="723"/>
      <c r="H35" s="723"/>
      <c r="I35" s="723"/>
      <c r="J35" s="723">
        <f t="shared" si="0"/>
        <v>0</v>
      </c>
    </row>
    <row r="36" spans="1:10" s="176" customFormat="1" ht="12" customHeight="1" x14ac:dyDescent="0.2">
      <c r="A36" s="12" t="s">
        <v>180</v>
      </c>
      <c r="B36" s="178" t="s">
        <v>443</v>
      </c>
      <c r="C36" s="165"/>
      <c r="D36" s="165"/>
      <c r="E36" s="101"/>
      <c r="G36" s="723"/>
      <c r="H36" s="723"/>
      <c r="I36" s="723"/>
      <c r="J36" s="723">
        <f t="shared" si="0"/>
        <v>0</v>
      </c>
    </row>
    <row r="37" spans="1:10" s="176" customFormat="1" ht="12" customHeight="1" x14ac:dyDescent="0.2">
      <c r="A37" s="12" t="s">
        <v>444</v>
      </c>
      <c r="B37" s="178" t="s">
        <v>181</v>
      </c>
      <c r="C37" s="165">
        <v>10000000</v>
      </c>
      <c r="D37" s="165"/>
      <c r="E37" s="101"/>
      <c r="G37" s="723"/>
      <c r="H37" s="723"/>
      <c r="I37" s="723"/>
      <c r="J37" s="723">
        <f t="shared" si="0"/>
        <v>0</v>
      </c>
    </row>
    <row r="38" spans="1:10" s="176" customFormat="1" ht="12" customHeight="1" x14ac:dyDescent="0.2">
      <c r="A38" s="12" t="s">
        <v>445</v>
      </c>
      <c r="B38" s="178" t="s">
        <v>743</v>
      </c>
      <c r="C38" s="165"/>
      <c r="D38" s="165"/>
      <c r="E38" s="101"/>
      <c r="G38" s="723"/>
      <c r="H38" s="723"/>
      <c r="I38" s="723"/>
      <c r="J38" s="723">
        <f t="shared" si="0"/>
        <v>0</v>
      </c>
    </row>
    <row r="39" spans="1:10" s="176" customFormat="1" ht="12" customHeight="1" thickBot="1" x14ac:dyDescent="0.25">
      <c r="A39" s="14" t="s">
        <v>446</v>
      </c>
      <c r="B39" s="309" t="s">
        <v>182</v>
      </c>
      <c r="C39" s="167">
        <v>1350000</v>
      </c>
      <c r="D39" s="167">
        <v>1773606</v>
      </c>
      <c r="E39" s="103">
        <v>1227867</v>
      </c>
      <c r="G39" s="723"/>
      <c r="H39" s="723"/>
      <c r="I39" s="723"/>
      <c r="J39" s="723">
        <f t="shared" si="0"/>
        <v>0</v>
      </c>
    </row>
    <row r="40" spans="1:10" s="176" customFormat="1" ht="12" customHeight="1" thickBot="1" x14ac:dyDescent="0.25">
      <c r="A40" s="18" t="s">
        <v>10</v>
      </c>
      <c r="B40" s="19" t="s">
        <v>335</v>
      </c>
      <c r="C40" s="164">
        <f>SUM(C41:C51)</f>
        <v>47091000</v>
      </c>
      <c r="D40" s="164">
        <f>SUM(D41:D51)</f>
        <v>46053425</v>
      </c>
      <c r="E40" s="100">
        <f>SUM(E41:E51)</f>
        <v>44883829</v>
      </c>
      <c r="G40" s="723"/>
      <c r="H40" s="723"/>
      <c r="I40" s="723"/>
      <c r="J40" s="723">
        <f t="shared" si="0"/>
        <v>0</v>
      </c>
    </row>
    <row r="41" spans="1:10" s="176" customFormat="1" ht="12" customHeight="1" x14ac:dyDescent="0.2">
      <c r="A41" s="13" t="s">
        <v>57</v>
      </c>
      <c r="B41" s="177" t="s">
        <v>185</v>
      </c>
      <c r="C41" s="166"/>
      <c r="D41" s="166"/>
      <c r="E41" s="102"/>
      <c r="G41" s="723"/>
      <c r="H41" s="723"/>
      <c r="I41" s="723"/>
      <c r="J41" s="723">
        <f t="shared" si="0"/>
        <v>0</v>
      </c>
    </row>
    <row r="42" spans="1:10" s="176" customFormat="1" ht="12" customHeight="1" x14ac:dyDescent="0.2">
      <c r="A42" s="12" t="s">
        <v>58</v>
      </c>
      <c r="B42" s="178" t="s">
        <v>186</v>
      </c>
      <c r="C42" s="165">
        <v>13879803</v>
      </c>
      <c r="D42" s="165">
        <v>6335408</v>
      </c>
      <c r="E42" s="101">
        <v>6051019</v>
      </c>
      <c r="G42" s="723"/>
      <c r="H42" s="723"/>
      <c r="I42" s="723"/>
      <c r="J42" s="723">
        <f t="shared" si="0"/>
        <v>0</v>
      </c>
    </row>
    <row r="43" spans="1:10" s="176" customFormat="1" ht="12" customHeight="1" x14ac:dyDescent="0.2">
      <c r="A43" s="12" t="s">
        <v>59</v>
      </c>
      <c r="B43" s="178" t="s">
        <v>187</v>
      </c>
      <c r="C43" s="165">
        <v>14000000</v>
      </c>
      <c r="D43" s="165">
        <v>15038845</v>
      </c>
      <c r="E43" s="101">
        <v>15038845</v>
      </c>
      <c r="G43" s="723"/>
      <c r="H43" s="723"/>
      <c r="I43" s="723"/>
      <c r="J43" s="723">
        <f t="shared" si="0"/>
        <v>0</v>
      </c>
    </row>
    <row r="44" spans="1:10" s="176" customFormat="1" ht="12" customHeight="1" x14ac:dyDescent="0.2">
      <c r="A44" s="12" t="s">
        <v>114</v>
      </c>
      <c r="B44" s="178" t="s">
        <v>188</v>
      </c>
      <c r="C44" s="165">
        <v>176000</v>
      </c>
      <c r="D44" s="165">
        <v>138386</v>
      </c>
      <c r="E44" s="101">
        <v>138386</v>
      </c>
      <c r="G44" s="723"/>
      <c r="H44" s="723"/>
      <c r="I44" s="723"/>
      <c r="J44" s="723">
        <f t="shared" si="0"/>
        <v>0</v>
      </c>
    </row>
    <row r="45" spans="1:10" s="176" customFormat="1" ht="12" customHeight="1" x14ac:dyDescent="0.2">
      <c r="A45" s="12" t="s">
        <v>115</v>
      </c>
      <c r="B45" s="178" t="s">
        <v>189</v>
      </c>
      <c r="C45" s="165">
        <v>12240000</v>
      </c>
      <c r="D45" s="165">
        <v>13776161</v>
      </c>
      <c r="E45" s="101">
        <v>13079165</v>
      </c>
      <c r="G45" s="723"/>
      <c r="H45" s="723"/>
      <c r="I45" s="723"/>
      <c r="J45" s="723">
        <f t="shared" si="0"/>
        <v>0</v>
      </c>
    </row>
    <row r="46" spans="1:10" s="176" customFormat="1" ht="12" customHeight="1" x14ac:dyDescent="0.2">
      <c r="A46" s="12" t="s">
        <v>116</v>
      </c>
      <c r="B46" s="178" t="s">
        <v>190</v>
      </c>
      <c r="C46" s="165">
        <v>5795197</v>
      </c>
      <c r="D46" s="165">
        <v>4646465</v>
      </c>
      <c r="E46" s="101">
        <v>4458254</v>
      </c>
      <c r="G46" s="723"/>
      <c r="H46" s="723"/>
      <c r="I46" s="723"/>
      <c r="J46" s="723">
        <f t="shared" si="0"/>
        <v>0</v>
      </c>
    </row>
    <row r="47" spans="1:10" s="176" customFormat="1" ht="12" customHeight="1" x14ac:dyDescent="0.2">
      <c r="A47" s="12" t="s">
        <v>117</v>
      </c>
      <c r="B47" s="178" t="s">
        <v>191</v>
      </c>
      <c r="C47" s="165"/>
      <c r="D47" s="165"/>
      <c r="E47" s="101"/>
      <c r="G47" s="723"/>
      <c r="H47" s="723"/>
      <c r="I47" s="723"/>
      <c r="J47" s="723">
        <f t="shared" si="0"/>
        <v>0</v>
      </c>
    </row>
    <row r="48" spans="1:10" s="176" customFormat="1" ht="12" customHeight="1" x14ac:dyDescent="0.2">
      <c r="A48" s="12" t="s">
        <v>118</v>
      </c>
      <c r="B48" s="178" t="s">
        <v>447</v>
      </c>
      <c r="C48" s="165"/>
      <c r="D48" s="165"/>
      <c r="E48" s="101"/>
      <c r="G48" s="723"/>
      <c r="H48" s="723"/>
      <c r="I48" s="723"/>
      <c r="J48" s="723">
        <f t="shared" si="0"/>
        <v>0</v>
      </c>
    </row>
    <row r="49" spans="1:10" s="176" customFormat="1" ht="12" customHeight="1" x14ac:dyDescent="0.2">
      <c r="A49" s="12" t="s">
        <v>183</v>
      </c>
      <c r="B49" s="178" t="s">
        <v>193</v>
      </c>
      <c r="C49" s="168"/>
      <c r="D49" s="168"/>
      <c r="E49" s="104"/>
      <c r="G49" s="723"/>
      <c r="H49" s="723"/>
      <c r="I49" s="723"/>
      <c r="J49" s="723">
        <f t="shared" si="0"/>
        <v>0</v>
      </c>
    </row>
    <row r="50" spans="1:10" s="176" customFormat="1" ht="12" customHeight="1" x14ac:dyDescent="0.2">
      <c r="A50" s="14" t="s">
        <v>184</v>
      </c>
      <c r="B50" s="179" t="s">
        <v>337</v>
      </c>
      <c r="C50" s="169"/>
      <c r="D50" s="169"/>
      <c r="E50" s="105"/>
      <c r="G50" s="723"/>
      <c r="H50" s="723"/>
      <c r="I50" s="723"/>
      <c r="J50" s="723">
        <f t="shared" si="0"/>
        <v>0</v>
      </c>
    </row>
    <row r="51" spans="1:10" s="176" customFormat="1" ht="12" customHeight="1" thickBot="1" x14ac:dyDescent="0.25">
      <c r="A51" s="14" t="s">
        <v>336</v>
      </c>
      <c r="B51" s="109" t="s">
        <v>194</v>
      </c>
      <c r="C51" s="169">
        <v>1000000</v>
      </c>
      <c r="D51" s="169">
        <v>6118160</v>
      </c>
      <c r="E51" s="105">
        <v>6118160</v>
      </c>
      <c r="G51" s="723"/>
      <c r="H51" s="723"/>
      <c r="I51" s="723"/>
      <c r="J51" s="723">
        <f t="shared" si="0"/>
        <v>0</v>
      </c>
    </row>
    <row r="52" spans="1:10" s="176" customFormat="1" ht="12" customHeight="1" thickBot="1" x14ac:dyDescent="0.25">
      <c r="A52" s="18" t="s">
        <v>11</v>
      </c>
      <c r="B52" s="19" t="s">
        <v>195</v>
      </c>
      <c r="C52" s="164">
        <f>SUM(C53:C57)</f>
        <v>0</v>
      </c>
      <c r="D52" s="164">
        <f>SUM(D53:D57)</f>
        <v>0</v>
      </c>
      <c r="E52" s="100">
        <f>SUM(E53:E57)</f>
        <v>0</v>
      </c>
      <c r="G52" s="723"/>
      <c r="H52" s="723"/>
      <c r="I52" s="723"/>
      <c r="J52" s="723">
        <f t="shared" si="0"/>
        <v>0</v>
      </c>
    </row>
    <row r="53" spans="1:10" s="176" customFormat="1" ht="12" customHeight="1" x14ac:dyDescent="0.2">
      <c r="A53" s="13" t="s">
        <v>60</v>
      </c>
      <c r="B53" s="177" t="s">
        <v>199</v>
      </c>
      <c r="C53" s="217"/>
      <c r="D53" s="217"/>
      <c r="E53" s="106"/>
      <c r="G53" s="723"/>
      <c r="H53" s="723"/>
      <c r="I53" s="723"/>
      <c r="J53" s="723">
        <f t="shared" si="0"/>
        <v>0</v>
      </c>
    </row>
    <row r="54" spans="1:10" s="176" customFormat="1" ht="12" customHeight="1" x14ac:dyDescent="0.2">
      <c r="A54" s="12" t="s">
        <v>61</v>
      </c>
      <c r="B54" s="178" t="s">
        <v>200</v>
      </c>
      <c r="C54" s="168"/>
      <c r="D54" s="168"/>
      <c r="E54" s="104"/>
      <c r="G54" s="723"/>
      <c r="H54" s="723"/>
      <c r="I54" s="723"/>
      <c r="J54" s="723">
        <f t="shared" si="0"/>
        <v>0</v>
      </c>
    </row>
    <row r="55" spans="1:10" s="176" customFormat="1" ht="12" customHeight="1" x14ac:dyDescent="0.2">
      <c r="A55" s="12" t="s">
        <v>196</v>
      </c>
      <c r="B55" s="178" t="s">
        <v>201</v>
      </c>
      <c r="C55" s="168"/>
      <c r="D55" s="168"/>
      <c r="E55" s="104"/>
      <c r="G55" s="723"/>
      <c r="H55" s="723"/>
      <c r="I55" s="723"/>
      <c r="J55" s="723">
        <f t="shared" si="0"/>
        <v>0</v>
      </c>
    </row>
    <row r="56" spans="1:10" s="176" customFormat="1" ht="12" customHeight="1" x14ac:dyDescent="0.2">
      <c r="A56" s="12" t="s">
        <v>197</v>
      </c>
      <c r="B56" s="178" t="s">
        <v>202</v>
      </c>
      <c r="C56" s="168"/>
      <c r="D56" s="168"/>
      <c r="E56" s="104"/>
      <c r="G56" s="723"/>
      <c r="H56" s="723"/>
      <c r="I56" s="723"/>
      <c r="J56" s="723">
        <f t="shared" si="0"/>
        <v>0</v>
      </c>
    </row>
    <row r="57" spans="1:10" s="176" customFormat="1" ht="12" customHeight="1" thickBot="1" x14ac:dyDescent="0.25">
      <c r="A57" s="14" t="s">
        <v>198</v>
      </c>
      <c r="B57" s="109" t="s">
        <v>203</v>
      </c>
      <c r="C57" s="169"/>
      <c r="D57" s="169"/>
      <c r="E57" s="105"/>
      <c r="G57" s="723"/>
      <c r="H57" s="723"/>
      <c r="I57" s="723"/>
      <c r="J57" s="723">
        <f t="shared" si="0"/>
        <v>0</v>
      </c>
    </row>
    <row r="58" spans="1:10" s="176" customFormat="1" ht="12" customHeight="1" thickBot="1" x14ac:dyDescent="0.25">
      <c r="A58" s="18" t="s">
        <v>119</v>
      </c>
      <c r="B58" s="19" t="s">
        <v>204</v>
      </c>
      <c r="C58" s="164">
        <f>SUM(C59:C61)</f>
        <v>0</v>
      </c>
      <c r="D58" s="164">
        <f>SUM(D59:D61)</f>
        <v>0</v>
      </c>
      <c r="E58" s="100">
        <f>SUM(E59:E61)</f>
        <v>0</v>
      </c>
      <c r="G58" s="723"/>
      <c r="H58" s="723"/>
      <c r="I58" s="723"/>
      <c r="J58" s="723">
        <f t="shared" si="0"/>
        <v>0</v>
      </c>
    </row>
    <row r="59" spans="1:10" s="176" customFormat="1" ht="12" customHeight="1" x14ac:dyDescent="0.2">
      <c r="A59" s="13" t="s">
        <v>62</v>
      </c>
      <c r="B59" s="177" t="s">
        <v>205</v>
      </c>
      <c r="C59" s="166"/>
      <c r="D59" s="166"/>
      <c r="E59" s="102"/>
      <c r="G59" s="723"/>
      <c r="H59" s="723"/>
      <c r="I59" s="723"/>
      <c r="J59" s="723">
        <f t="shared" si="0"/>
        <v>0</v>
      </c>
    </row>
    <row r="60" spans="1:10" s="176" customFormat="1" ht="12" customHeight="1" x14ac:dyDescent="0.2">
      <c r="A60" s="12" t="s">
        <v>63</v>
      </c>
      <c r="B60" s="178" t="s">
        <v>330</v>
      </c>
      <c r="C60" s="165"/>
      <c r="D60" s="165"/>
      <c r="E60" s="101"/>
      <c r="G60" s="723"/>
      <c r="H60" s="723"/>
      <c r="I60" s="723"/>
      <c r="J60" s="723">
        <f t="shared" si="0"/>
        <v>0</v>
      </c>
    </row>
    <row r="61" spans="1:10" s="176" customFormat="1" ht="12" customHeight="1" x14ac:dyDescent="0.2">
      <c r="A61" s="12" t="s">
        <v>208</v>
      </c>
      <c r="B61" s="178" t="s">
        <v>206</v>
      </c>
      <c r="C61" s="165"/>
      <c r="D61" s="165"/>
      <c r="E61" s="101"/>
      <c r="G61" s="723"/>
      <c r="H61" s="723"/>
      <c r="I61" s="723"/>
      <c r="J61" s="723">
        <f t="shared" si="0"/>
        <v>0</v>
      </c>
    </row>
    <row r="62" spans="1:10" s="176" customFormat="1" ht="12" customHeight="1" thickBot="1" x14ac:dyDescent="0.25">
      <c r="A62" s="14" t="s">
        <v>209</v>
      </c>
      <c r="B62" s="109" t="s">
        <v>207</v>
      </c>
      <c r="C62" s="167"/>
      <c r="D62" s="167"/>
      <c r="E62" s="103"/>
      <c r="G62" s="723"/>
      <c r="H62" s="723"/>
      <c r="I62" s="723"/>
      <c r="J62" s="723">
        <f t="shared" si="0"/>
        <v>0</v>
      </c>
    </row>
    <row r="63" spans="1:10" s="176" customFormat="1" ht="12" customHeight="1" thickBot="1" x14ac:dyDescent="0.25">
      <c r="A63" s="18" t="s">
        <v>13</v>
      </c>
      <c r="B63" s="107" t="s">
        <v>210</v>
      </c>
      <c r="C63" s="164">
        <f>SUM(C64:C66)</f>
        <v>0</v>
      </c>
      <c r="D63" s="164">
        <f>SUM(D64:D66)</f>
        <v>0</v>
      </c>
      <c r="E63" s="100">
        <f>SUM(E64:E66)</f>
        <v>0</v>
      </c>
      <c r="G63" s="723"/>
      <c r="H63" s="723"/>
      <c r="I63" s="723"/>
      <c r="J63" s="723">
        <f t="shared" si="0"/>
        <v>0</v>
      </c>
    </row>
    <row r="64" spans="1:10" s="176" customFormat="1" ht="12" customHeight="1" x14ac:dyDescent="0.2">
      <c r="A64" s="13" t="s">
        <v>120</v>
      </c>
      <c r="B64" s="177" t="s">
        <v>212</v>
      </c>
      <c r="C64" s="168"/>
      <c r="D64" s="168"/>
      <c r="E64" s="104"/>
      <c r="G64" s="723"/>
      <c r="H64" s="723"/>
      <c r="I64" s="723"/>
      <c r="J64" s="723">
        <f t="shared" si="0"/>
        <v>0</v>
      </c>
    </row>
    <row r="65" spans="1:10" s="176" customFormat="1" ht="12" customHeight="1" x14ac:dyDescent="0.2">
      <c r="A65" s="12" t="s">
        <v>121</v>
      </c>
      <c r="B65" s="178" t="s">
        <v>331</v>
      </c>
      <c r="C65" s="168"/>
      <c r="D65" s="168"/>
      <c r="E65" s="104"/>
      <c r="G65" s="723"/>
      <c r="H65" s="723"/>
      <c r="I65" s="723"/>
      <c r="J65" s="723">
        <f t="shared" si="0"/>
        <v>0</v>
      </c>
    </row>
    <row r="66" spans="1:10" s="176" customFormat="1" ht="12" customHeight="1" x14ac:dyDescent="0.2">
      <c r="A66" s="12" t="s">
        <v>144</v>
      </c>
      <c r="B66" s="178" t="s">
        <v>213</v>
      </c>
      <c r="C66" s="168"/>
      <c r="D66" s="168"/>
      <c r="E66" s="104"/>
      <c r="G66" s="723"/>
      <c r="H66" s="723"/>
      <c r="I66" s="723"/>
      <c r="J66" s="723">
        <f t="shared" si="0"/>
        <v>0</v>
      </c>
    </row>
    <row r="67" spans="1:10" s="176" customFormat="1" ht="12" customHeight="1" thickBot="1" x14ac:dyDescent="0.25">
      <c r="A67" s="14" t="s">
        <v>211</v>
      </c>
      <c r="B67" s="109" t="s">
        <v>214</v>
      </c>
      <c r="C67" s="168"/>
      <c r="D67" s="168"/>
      <c r="E67" s="104"/>
      <c r="G67" s="723"/>
      <c r="H67" s="723"/>
      <c r="I67" s="723"/>
      <c r="J67" s="723">
        <f t="shared" si="0"/>
        <v>0</v>
      </c>
    </row>
    <row r="68" spans="1:10" s="176" customFormat="1" ht="12" customHeight="1" thickBot="1" x14ac:dyDescent="0.25">
      <c r="A68" s="230" t="s">
        <v>377</v>
      </c>
      <c r="B68" s="19" t="s">
        <v>215</v>
      </c>
      <c r="C68" s="170">
        <f>+C11+C18+C25+C32+C40+C52+C58+C63</f>
        <v>456525208</v>
      </c>
      <c r="D68" s="170">
        <f>+D11+D18+D25+D32+D40+D52+D58+D63</f>
        <v>424787706</v>
      </c>
      <c r="E68" s="206">
        <f>+E11+E18+E25+E32+E40+E52+E58+E63</f>
        <v>422527846</v>
      </c>
      <c r="G68" s="723"/>
      <c r="H68" s="723"/>
      <c r="I68" s="723"/>
      <c r="J68" s="723">
        <f t="shared" si="0"/>
        <v>0</v>
      </c>
    </row>
    <row r="69" spans="1:10" s="176" customFormat="1" ht="12" customHeight="1" thickBot="1" x14ac:dyDescent="0.25">
      <c r="A69" s="218" t="s">
        <v>216</v>
      </c>
      <c r="B69" s="107" t="s">
        <v>217</v>
      </c>
      <c r="C69" s="164">
        <f>SUM(C70:C72)</f>
        <v>0</v>
      </c>
      <c r="D69" s="164">
        <f>SUM(D70:D72)</f>
        <v>0</v>
      </c>
      <c r="E69" s="100">
        <f>SUM(E70:E72)</f>
        <v>0</v>
      </c>
      <c r="G69" s="723"/>
      <c r="H69" s="723"/>
      <c r="I69" s="723"/>
      <c r="J69" s="723">
        <f t="shared" si="0"/>
        <v>0</v>
      </c>
    </row>
    <row r="70" spans="1:10" s="176" customFormat="1" ht="12" customHeight="1" x14ac:dyDescent="0.2">
      <c r="A70" s="13" t="s">
        <v>245</v>
      </c>
      <c r="B70" s="177" t="s">
        <v>218</v>
      </c>
      <c r="C70" s="168"/>
      <c r="D70" s="168"/>
      <c r="E70" s="104"/>
      <c r="G70" s="723"/>
      <c r="H70" s="723"/>
      <c r="I70" s="723"/>
      <c r="J70" s="723">
        <f t="shared" si="0"/>
        <v>0</v>
      </c>
    </row>
    <row r="71" spans="1:10" s="176" customFormat="1" ht="12" customHeight="1" x14ac:dyDescent="0.2">
      <c r="A71" s="12" t="s">
        <v>254</v>
      </c>
      <c r="B71" s="178" t="s">
        <v>219</v>
      </c>
      <c r="C71" s="168"/>
      <c r="D71" s="168"/>
      <c r="E71" s="104"/>
      <c r="G71" s="723"/>
      <c r="H71" s="723"/>
      <c r="I71" s="723"/>
      <c r="J71" s="723">
        <f t="shared" si="0"/>
        <v>0</v>
      </c>
    </row>
    <row r="72" spans="1:10" s="176" customFormat="1" ht="12" customHeight="1" thickBot="1" x14ac:dyDescent="0.25">
      <c r="A72" s="14" t="s">
        <v>255</v>
      </c>
      <c r="B72" s="226" t="s">
        <v>362</v>
      </c>
      <c r="C72" s="168"/>
      <c r="D72" s="168"/>
      <c r="E72" s="104"/>
      <c r="G72" s="723"/>
      <c r="H72" s="723"/>
      <c r="I72" s="723"/>
      <c r="J72" s="723">
        <f t="shared" si="0"/>
        <v>0</v>
      </c>
    </row>
    <row r="73" spans="1:10" s="176" customFormat="1" ht="12" customHeight="1" thickBot="1" x14ac:dyDescent="0.25">
      <c r="A73" s="218" t="s">
        <v>221</v>
      </c>
      <c r="B73" s="107" t="s">
        <v>222</v>
      </c>
      <c r="C73" s="164">
        <f>SUM(C74:C77)</f>
        <v>0</v>
      </c>
      <c r="D73" s="164">
        <f>SUM(D74:D77)</f>
        <v>0</v>
      </c>
      <c r="E73" s="100">
        <f>SUM(E74:E77)</f>
        <v>0</v>
      </c>
      <c r="G73" s="723"/>
      <c r="H73" s="723"/>
      <c r="I73" s="723"/>
      <c r="J73" s="723">
        <f t="shared" si="0"/>
        <v>0</v>
      </c>
    </row>
    <row r="74" spans="1:10" s="176" customFormat="1" ht="12" customHeight="1" x14ac:dyDescent="0.2">
      <c r="A74" s="13" t="s">
        <v>99</v>
      </c>
      <c r="B74" s="347" t="s">
        <v>223</v>
      </c>
      <c r="C74" s="168"/>
      <c r="D74" s="168"/>
      <c r="E74" s="104"/>
      <c r="G74" s="723"/>
      <c r="H74" s="723"/>
      <c r="I74" s="723"/>
      <c r="J74" s="723">
        <f t="shared" si="0"/>
        <v>0</v>
      </c>
    </row>
    <row r="75" spans="1:10" s="176" customFormat="1" ht="12" customHeight="1" x14ac:dyDescent="0.2">
      <c r="A75" s="12" t="s">
        <v>100</v>
      </c>
      <c r="B75" s="347" t="s">
        <v>454</v>
      </c>
      <c r="C75" s="168"/>
      <c r="D75" s="168"/>
      <c r="E75" s="104"/>
      <c r="G75" s="723"/>
      <c r="H75" s="723"/>
      <c r="I75" s="723"/>
      <c r="J75" s="723">
        <f t="shared" si="0"/>
        <v>0</v>
      </c>
    </row>
    <row r="76" spans="1:10" s="176" customFormat="1" ht="12" customHeight="1" x14ac:dyDescent="0.2">
      <c r="A76" s="12" t="s">
        <v>246</v>
      </c>
      <c r="B76" s="347" t="s">
        <v>224</v>
      </c>
      <c r="C76" s="168"/>
      <c r="D76" s="168"/>
      <c r="E76" s="104"/>
      <c r="G76" s="723"/>
      <c r="H76" s="723"/>
      <c r="I76" s="723"/>
      <c r="J76" s="723">
        <f t="shared" si="0"/>
        <v>0</v>
      </c>
    </row>
    <row r="77" spans="1:10" s="176" customFormat="1" ht="12" customHeight="1" thickBot="1" x14ac:dyDescent="0.25">
      <c r="A77" s="14" t="s">
        <v>247</v>
      </c>
      <c r="B77" s="348" t="s">
        <v>455</v>
      </c>
      <c r="C77" s="168"/>
      <c r="D77" s="168"/>
      <c r="E77" s="104"/>
      <c r="G77" s="723"/>
      <c r="H77" s="723"/>
      <c r="I77" s="723"/>
      <c r="J77" s="723">
        <f t="shared" ref="J77:J140" si="1">SUM(G77:I77)</f>
        <v>0</v>
      </c>
    </row>
    <row r="78" spans="1:10" s="176" customFormat="1" ht="12" customHeight="1" thickBot="1" x14ac:dyDescent="0.25">
      <c r="A78" s="218" t="s">
        <v>225</v>
      </c>
      <c r="B78" s="107" t="s">
        <v>226</v>
      </c>
      <c r="C78" s="164">
        <f>SUM(C79:C80)</f>
        <v>431003</v>
      </c>
      <c r="D78" s="164">
        <f>SUM(D79:D80)</f>
        <v>431003</v>
      </c>
      <c r="E78" s="100">
        <f>SUM(E79:E80)</f>
        <v>431003</v>
      </c>
      <c r="G78" s="723"/>
      <c r="H78" s="723"/>
      <c r="I78" s="723"/>
      <c r="J78" s="723">
        <f t="shared" si="1"/>
        <v>0</v>
      </c>
    </row>
    <row r="79" spans="1:10" s="176" customFormat="1" ht="12" customHeight="1" x14ac:dyDescent="0.2">
      <c r="A79" s="13" t="s">
        <v>248</v>
      </c>
      <c r="B79" s="177" t="s">
        <v>227</v>
      </c>
      <c r="C79" s="168">
        <v>431003</v>
      </c>
      <c r="D79" s="168">
        <v>431003</v>
      </c>
      <c r="E79" s="104">
        <v>431003</v>
      </c>
      <c r="G79" s="723"/>
      <c r="H79" s="723"/>
      <c r="I79" s="723"/>
      <c r="J79" s="723">
        <f t="shared" si="1"/>
        <v>0</v>
      </c>
    </row>
    <row r="80" spans="1:10" s="176" customFormat="1" ht="12" customHeight="1" thickBot="1" x14ac:dyDescent="0.25">
      <c r="A80" s="14" t="s">
        <v>249</v>
      </c>
      <c r="B80" s="109" t="s">
        <v>228</v>
      </c>
      <c r="C80" s="168"/>
      <c r="D80" s="168"/>
      <c r="E80" s="104"/>
      <c r="G80" s="723"/>
      <c r="H80" s="723"/>
      <c r="I80" s="723"/>
      <c r="J80" s="723">
        <f t="shared" si="1"/>
        <v>0</v>
      </c>
    </row>
    <row r="81" spans="1:10" s="176" customFormat="1" ht="12" customHeight="1" thickBot="1" x14ac:dyDescent="0.25">
      <c r="A81" s="218" t="s">
        <v>229</v>
      </c>
      <c r="B81" s="107" t="s">
        <v>230</v>
      </c>
      <c r="C81" s="164">
        <f>SUM(C82:C84)</f>
        <v>162964489</v>
      </c>
      <c r="D81" s="164">
        <f>SUM(D82:D84)</f>
        <v>187908274</v>
      </c>
      <c r="E81" s="100">
        <f>SUM(E82:E84)</f>
        <v>187908274</v>
      </c>
      <c r="G81" s="723"/>
      <c r="H81" s="723"/>
      <c r="I81" s="723"/>
      <c r="J81" s="723">
        <f t="shared" si="1"/>
        <v>0</v>
      </c>
    </row>
    <row r="82" spans="1:10" s="176" customFormat="1" ht="12" customHeight="1" x14ac:dyDescent="0.2">
      <c r="A82" s="13" t="s">
        <v>250</v>
      </c>
      <c r="B82" s="177" t="s">
        <v>231</v>
      </c>
      <c r="C82" s="168"/>
      <c r="D82" s="168">
        <v>20360517</v>
      </c>
      <c r="E82" s="104">
        <v>20360517</v>
      </c>
      <c r="G82" s="723"/>
      <c r="H82" s="723"/>
      <c r="I82" s="723"/>
      <c r="J82" s="723">
        <f t="shared" si="1"/>
        <v>0</v>
      </c>
    </row>
    <row r="83" spans="1:10" s="176" customFormat="1" ht="12" customHeight="1" x14ac:dyDescent="0.2">
      <c r="A83" s="12" t="s">
        <v>251</v>
      </c>
      <c r="B83" s="178" t="s">
        <v>232</v>
      </c>
      <c r="C83" s="168"/>
      <c r="D83" s="168"/>
      <c r="E83" s="104"/>
      <c r="G83" s="723"/>
      <c r="H83" s="723"/>
      <c r="I83" s="723"/>
      <c r="J83" s="723">
        <f t="shared" si="1"/>
        <v>0</v>
      </c>
    </row>
    <row r="84" spans="1:10" s="176" customFormat="1" ht="12" customHeight="1" thickBot="1" x14ac:dyDescent="0.25">
      <c r="A84" s="14" t="s">
        <v>252</v>
      </c>
      <c r="B84" s="109" t="s">
        <v>748</v>
      </c>
      <c r="C84" s="168">
        <v>162964489</v>
      </c>
      <c r="D84" s="168">
        <v>167547757</v>
      </c>
      <c r="E84" s="104">
        <v>167547757</v>
      </c>
      <c r="G84" s="723"/>
      <c r="H84" s="723"/>
      <c r="I84" s="723"/>
      <c r="J84" s="723">
        <f t="shared" si="1"/>
        <v>0</v>
      </c>
    </row>
    <row r="85" spans="1:10" s="176" customFormat="1" ht="12" customHeight="1" thickBot="1" x14ac:dyDescent="0.25">
      <c r="A85" s="218" t="s">
        <v>233</v>
      </c>
      <c r="B85" s="107" t="s">
        <v>253</v>
      </c>
      <c r="C85" s="164">
        <f>SUM(C86:C89)</f>
        <v>0</v>
      </c>
      <c r="D85" s="164">
        <f>SUM(D86:D89)</f>
        <v>0</v>
      </c>
      <c r="E85" s="100">
        <f>SUM(E86:E89)</f>
        <v>0</v>
      </c>
      <c r="G85" s="723"/>
      <c r="H85" s="723"/>
      <c r="I85" s="723"/>
      <c r="J85" s="723">
        <f t="shared" si="1"/>
        <v>0</v>
      </c>
    </row>
    <row r="86" spans="1:10" s="176" customFormat="1" ht="12" customHeight="1" x14ac:dyDescent="0.2">
      <c r="A86" s="181" t="s">
        <v>234</v>
      </c>
      <c r="B86" s="177" t="s">
        <v>235</v>
      </c>
      <c r="C86" s="168"/>
      <c r="D86" s="168"/>
      <c r="E86" s="104"/>
      <c r="G86" s="723"/>
      <c r="H86" s="723"/>
      <c r="I86" s="723"/>
      <c r="J86" s="723">
        <f t="shared" si="1"/>
        <v>0</v>
      </c>
    </row>
    <row r="87" spans="1:10" s="176" customFormat="1" ht="12" customHeight="1" x14ac:dyDescent="0.2">
      <c r="A87" s="182" t="s">
        <v>236</v>
      </c>
      <c r="B87" s="178" t="s">
        <v>237</v>
      </c>
      <c r="C87" s="168"/>
      <c r="D87" s="168"/>
      <c r="E87" s="104"/>
      <c r="G87" s="723"/>
      <c r="H87" s="723"/>
      <c r="I87" s="723"/>
      <c r="J87" s="723">
        <f t="shared" si="1"/>
        <v>0</v>
      </c>
    </row>
    <row r="88" spans="1:10" s="176" customFormat="1" ht="12" customHeight="1" x14ac:dyDescent="0.2">
      <c r="A88" s="182" t="s">
        <v>238</v>
      </c>
      <c r="B88" s="178" t="s">
        <v>239</v>
      </c>
      <c r="C88" s="168"/>
      <c r="D88" s="168"/>
      <c r="E88" s="104"/>
      <c r="G88" s="723"/>
      <c r="H88" s="723"/>
      <c r="I88" s="723"/>
      <c r="J88" s="723">
        <f t="shared" si="1"/>
        <v>0</v>
      </c>
    </row>
    <row r="89" spans="1:10" s="176" customFormat="1" ht="12" customHeight="1" thickBot="1" x14ac:dyDescent="0.25">
      <c r="A89" s="183" t="s">
        <v>240</v>
      </c>
      <c r="B89" s="109" t="s">
        <v>241</v>
      </c>
      <c r="C89" s="168"/>
      <c r="D89" s="168"/>
      <c r="E89" s="104"/>
      <c r="G89" s="723"/>
      <c r="H89" s="723"/>
      <c r="I89" s="723"/>
      <c r="J89" s="723">
        <f t="shared" si="1"/>
        <v>0</v>
      </c>
    </row>
    <row r="90" spans="1:10" s="176" customFormat="1" ht="12" customHeight="1" thickBot="1" x14ac:dyDescent="0.25">
      <c r="A90" s="218" t="s">
        <v>242</v>
      </c>
      <c r="B90" s="107" t="s">
        <v>376</v>
      </c>
      <c r="C90" s="220"/>
      <c r="D90" s="220"/>
      <c r="E90" s="221"/>
      <c r="G90" s="723"/>
      <c r="H90" s="723"/>
      <c r="I90" s="723"/>
      <c r="J90" s="723">
        <f t="shared" si="1"/>
        <v>0</v>
      </c>
    </row>
    <row r="91" spans="1:10" s="176" customFormat="1" ht="13.5" customHeight="1" thickBot="1" x14ac:dyDescent="0.25">
      <c r="A91" s="218" t="s">
        <v>244</v>
      </c>
      <c r="B91" s="107" t="s">
        <v>243</v>
      </c>
      <c r="C91" s="220"/>
      <c r="D91" s="220"/>
      <c r="E91" s="221"/>
      <c r="G91" s="723"/>
      <c r="H91" s="723"/>
      <c r="I91" s="723"/>
      <c r="J91" s="723">
        <f t="shared" si="1"/>
        <v>0</v>
      </c>
    </row>
    <row r="92" spans="1:10" s="176" customFormat="1" ht="15.75" customHeight="1" thickBot="1" x14ac:dyDescent="0.25">
      <c r="A92" s="218" t="s">
        <v>256</v>
      </c>
      <c r="B92" s="184" t="s">
        <v>379</v>
      </c>
      <c r="C92" s="170">
        <f>+C69+C73+C78+C81+C85+C91+C90</f>
        <v>163395492</v>
      </c>
      <c r="D92" s="170">
        <f>+D69+D73+D78+D81+D85+D91+D90</f>
        <v>188339277</v>
      </c>
      <c r="E92" s="206">
        <f>+E69+E73+E78+E81+E85+E91+E90</f>
        <v>188339277</v>
      </c>
      <c r="G92" s="723"/>
      <c r="H92" s="723"/>
      <c r="I92" s="723"/>
      <c r="J92" s="723">
        <f t="shared" si="1"/>
        <v>0</v>
      </c>
    </row>
    <row r="93" spans="1:10" s="176" customFormat="1" ht="25.5" customHeight="1" thickBot="1" x14ac:dyDescent="0.25">
      <c r="A93" s="219" t="s">
        <v>378</v>
      </c>
      <c r="B93" s="185" t="s">
        <v>380</v>
      </c>
      <c r="C93" s="170">
        <f>+C68+C92</f>
        <v>619920700</v>
      </c>
      <c r="D93" s="170">
        <f>+D68+D92</f>
        <v>613126983</v>
      </c>
      <c r="E93" s="206">
        <f>+E68+E92</f>
        <v>610867123</v>
      </c>
      <c r="G93" s="723"/>
      <c r="H93" s="723"/>
      <c r="I93" s="723"/>
      <c r="J93" s="723">
        <f t="shared" si="1"/>
        <v>0</v>
      </c>
    </row>
    <row r="94" spans="1:10" s="176" customFormat="1" ht="15.2" customHeight="1" x14ac:dyDescent="0.2">
      <c r="A94" s="3"/>
      <c r="B94" s="4"/>
      <c r="C94" s="111"/>
      <c r="G94" s="723"/>
      <c r="H94" s="723"/>
      <c r="I94" s="723"/>
      <c r="J94" s="723">
        <f t="shared" si="1"/>
        <v>0</v>
      </c>
    </row>
    <row r="95" spans="1:10" ht="16.5" customHeight="1" x14ac:dyDescent="0.25">
      <c r="A95" s="821" t="s">
        <v>34</v>
      </c>
      <c r="B95" s="821"/>
      <c r="C95" s="821"/>
      <c r="D95" s="821"/>
      <c r="E95" s="821"/>
      <c r="J95" s="723">
        <f t="shared" si="1"/>
        <v>0</v>
      </c>
    </row>
    <row r="96" spans="1:10" s="186" customFormat="1" ht="16.5" customHeight="1" thickBot="1" x14ac:dyDescent="0.3">
      <c r="A96" s="823" t="s">
        <v>102</v>
      </c>
      <c r="B96" s="823"/>
      <c r="C96" s="61"/>
      <c r="E96" s="61" t="str">
        <f>E7</f>
        <v xml:space="preserve"> Forintban!</v>
      </c>
      <c r="G96" s="724"/>
      <c r="H96" s="724"/>
      <c r="I96" s="724"/>
      <c r="J96" s="723">
        <f t="shared" si="1"/>
        <v>0</v>
      </c>
    </row>
    <row r="97" spans="1:10" x14ac:dyDescent="0.25">
      <c r="A97" s="812" t="s">
        <v>52</v>
      </c>
      <c r="B97" s="814" t="s">
        <v>420</v>
      </c>
      <c r="C97" s="816" t="s">
        <v>810</v>
      </c>
      <c r="D97" s="817"/>
      <c r="E97" s="818"/>
      <c r="J97" s="723">
        <f t="shared" si="1"/>
        <v>0</v>
      </c>
    </row>
    <row r="98" spans="1:10" ht="24.75" thickBot="1" x14ac:dyDescent="0.3">
      <c r="A98" s="813"/>
      <c r="B98" s="815"/>
      <c r="C98" s="247" t="s">
        <v>418</v>
      </c>
      <c r="D98" s="246" t="s">
        <v>419</v>
      </c>
      <c r="E98" s="349" t="str">
        <f>CONCATENATE(E9)</f>
        <v>Teljesítés</v>
      </c>
      <c r="J98" s="723">
        <f t="shared" si="1"/>
        <v>0</v>
      </c>
    </row>
    <row r="99" spans="1:10" s="175" customFormat="1" ht="12" customHeight="1" thickBot="1" x14ac:dyDescent="0.25">
      <c r="A99" s="25" t="s">
        <v>385</v>
      </c>
      <c r="B99" s="26" t="s">
        <v>386</v>
      </c>
      <c r="C99" s="26" t="s">
        <v>387</v>
      </c>
      <c r="D99" s="26" t="s">
        <v>389</v>
      </c>
      <c r="E99" s="258" t="s">
        <v>388</v>
      </c>
      <c r="G99" s="722"/>
      <c r="H99" s="722"/>
      <c r="I99" s="722"/>
      <c r="J99" s="723">
        <f t="shared" si="1"/>
        <v>0</v>
      </c>
    </row>
    <row r="100" spans="1:10" ht="12" customHeight="1" thickBot="1" x14ac:dyDescent="0.3">
      <c r="A100" s="20" t="s">
        <v>6</v>
      </c>
      <c r="B100" s="24" t="s">
        <v>338</v>
      </c>
      <c r="C100" s="163">
        <f>C101+C102+C103+C104+C105+C118</f>
        <v>419272365</v>
      </c>
      <c r="D100" s="163">
        <f>D101+D102+D103+D104+D105+D118</f>
        <v>407643131</v>
      </c>
      <c r="E100" s="233">
        <f>E101+E102+E103+E104+E105+E118</f>
        <v>407643131</v>
      </c>
      <c r="J100" s="723">
        <f t="shared" si="1"/>
        <v>0</v>
      </c>
    </row>
    <row r="101" spans="1:10" ht="12" customHeight="1" x14ac:dyDescent="0.25">
      <c r="A101" s="15" t="s">
        <v>64</v>
      </c>
      <c r="B101" s="8" t="s">
        <v>35</v>
      </c>
      <c r="C101" s="240">
        <v>172850411</v>
      </c>
      <c r="D101" s="240">
        <v>173976848</v>
      </c>
      <c r="E101" s="234">
        <v>173976848</v>
      </c>
      <c r="J101" s="723">
        <f t="shared" si="1"/>
        <v>0</v>
      </c>
    </row>
    <row r="102" spans="1:10" ht="12" customHeight="1" x14ac:dyDescent="0.25">
      <c r="A102" s="12" t="s">
        <v>65</v>
      </c>
      <c r="B102" s="6" t="s">
        <v>122</v>
      </c>
      <c r="C102" s="165">
        <v>31120193</v>
      </c>
      <c r="D102" s="165">
        <v>31120193</v>
      </c>
      <c r="E102" s="101">
        <v>31120193</v>
      </c>
      <c r="J102" s="723">
        <f t="shared" si="1"/>
        <v>0</v>
      </c>
    </row>
    <row r="103" spans="1:10" ht="12" customHeight="1" x14ac:dyDescent="0.25">
      <c r="A103" s="12" t="s">
        <v>66</v>
      </c>
      <c r="B103" s="6" t="s">
        <v>91</v>
      </c>
      <c r="C103" s="167">
        <v>104423000</v>
      </c>
      <c r="D103" s="167">
        <v>104260983</v>
      </c>
      <c r="E103" s="103">
        <v>104260983</v>
      </c>
      <c r="J103" s="723">
        <f t="shared" si="1"/>
        <v>0</v>
      </c>
    </row>
    <row r="104" spans="1:10" ht="12" customHeight="1" x14ac:dyDescent="0.25">
      <c r="A104" s="12" t="s">
        <v>67</v>
      </c>
      <c r="B104" s="9" t="s">
        <v>123</v>
      </c>
      <c r="C104" s="167">
        <v>4600000</v>
      </c>
      <c r="D104" s="167">
        <v>3433204</v>
      </c>
      <c r="E104" s="103">
        <v>3433204</v>
      </c>
      <c r="J104" s="723">
        <f t="shared" si="1"/>
        <v>0</v>
      </c>
    </row>
    <row r="105" spans="1:10" ht="12" customHeight="1" x14ac:dyDescent="0.25">
      <c r="A105" s="12" t="s">
        <v>76</v>
      </c>
      <c r="B105" s="17" t="s">
        <v>124</v>
      </c>
      <c r="C105" s="167">
        <v>106278761</v>
      </c>
      <c r="D105" s="167">
        <v>94851903</v>
      </c>
      <c r="E105" s="103">
        <v>94851903</v>
      </c>
      <c r="J105" s="723">
        <f t="shared" si="1"/>
        <v>0</v>
      </c>
    </row>
    <row r="106" spans="1:10" ht="12" customHeight="1" x14ac:dyDescent="0.25">
      <c r="A106" s="12" t="s">
        <v>68</v>
      </c>
      <c r="B106" s="6" t="s">
        <v>343</v>
      </c>
      <c r="C106" s="167"/>
      <c r="D106" s="167">
        <v>1043268</v>
      </c>
      <c r="E106" s="103">
        <v>1043268</v>
      </c>
      <c r="J106" s="723">
        <f t="shared" si="1"/>
        <v>0</v>
      </c>
    </row>
    <row r="107" spans="1:10" ht="12" customHeight="1" x14ac:dyDescent="0.25">
      <c r="A107" s="12" t="s">
        <v>69</v>
      </c>
      <c r="B107" s="65" t="s">
        <v>342</v>
      </c>
      <c r="C107" s="167"/>
      <c r="D107" s="167"/>
      <c r="E107" s="103"/>
      <c r="J107" s="723">
        <f t="shared" si="1"/>
        <v>0</v>
      </c>
    </row>
    <row r="108" spans="1:10" ht="12" customHeight="1" x14ac:dyDescent="0.25">
      <c r="A108" s="12" t="s">
        <v>77</v>
      </c>
      <c r="B108" s="65" t="s">
        <v>341</v>
      </c>
      <c r="C108" s="167"/>
      <c r="D108" s="167">
        <v>1180753</v>
      </c>
      <c r="E108" s="103">
        <v>1180753</v>
      </c>
      <c r="J108" s="723">
        <f t="shared" si="1"/>
        <v>0</v>
      </c>
    </row>
    <row r="109" spans="1:10" ht="12" customHeight="1" x14ac:dyDescent="0.25">
      <c r="A109" s="12" t="s">
        <v>78</v>
      </c>
      <c r="B109" s="63" t="s">
        <v>259</v>
      </c>
      <c r="C109" s="167"/>
      <c r="D109" s="167"/>
      <c r="E109" s="103"/>
      <c r="J109" s="723">
        <f t="shared" si="1"/>
        <v>0</v>
      </c>
    </row>
    <row r="110" spans="1:10" ht="12" customHeight="1" x14ac:dyDescent="0.25">
      <c r="A110" s="12" t="s">
        <v>79</v>
      </c>
      <c r="B110" s="64" t="s">
        <v>260</v>
      </c>
      <c r="C110" s="167"/>
      <c r="D110" s="167"/>
      <c r="E110" s="103"/>
      <c r="J110" s="723">
        <f t="shared" si="1"/>
        <v>0</v>
      </c>
    </row>
    <row r="111" spans="1:10" ht="12" customHeight="1" x14ac:dyDescent="0.25">
      <c r="A111" s="12" t="s">
        <v>80</v>
      </c>
      <c r="B111" s="64" t="s">
        <v>261</v>
      </c>
      <c r="C111" s="167"/>
      <c r="D111" s="167"/>
      <c r="E111" s="103"/>
      <c r="J111" s="723">
        <f t="shared" si="1"/>
        <v>0</v>
      </c>
    </row>
    <row r="112" spans="1:10" ht="12" customHeight="1" x14ac:dyDescent="0.25">
      <c r="A112" s="12" t="s">
        <v>82</v>
      </c>
      <c r="B112" s="63" t="s">
        <v>262</v>
      </c>
      <c r="C112" s="167">
        <v>106278761</v>
      </c>
      <c r="D112" s="167">
        <v>92627882</v>
      </c>
      <c r="E112" s="103">
        <v>92627882</v>
      </c>
      <c r="J112" s="723">
        <f t="shared" si="1"/>
        <v>0</v>
      </c>
    </row>
    <row r="113" spans="1:10" ht="12" customHeight="1" x14ac:dyDescent="0.25">
      <c r="A113" s="12" t="s">
        <v>125</v>
      </c>
      <c r="B113" s="63" t="s">
        <v>263</v>
      </c>
      <c r="C113" s="167"/>
      <c r="D113" s="167"/>
      <c r="E113" s="103"/>
      <c r="J113" s="723">
        <f t="shared" si="1"/>
        <v>0</v>
      </c>
    </row>
    <row r="114" spans="1:10" ht="12" customHeight="1" x14ac:dyDescent="0.25">
      <c r="A114" s="12" t="s">
        <v>257</v>
      </c>
      <c r="B114" s="64" t="s">
        <v>264</v>
      </c>
      <c r="C114" s="167"/>
      <c r="D114" s="167"/>
      <c r="E114" s="103"/>
      <c r="J114" s="723">
        <f t="shared" si="1"/>
        <v>0</v>
      </c>
    </row>
    <row r="115" spans="1:10" ht="12" customHeight="1" x14ac:dyDescent="0.25">
      <c r="A115" s="11" t="s">
        <v>258</v>
      </c>
      <c r="B115" s="65" t="s">
        <v>265</v>
      </c>
      <c r="C115" s="167"/>
      <c r="D115" s="167"/>
      <c r="E115" s="103"/>
      <c r="J115" s="723">
        <f t="shared" si="1"/>
        <v>0</v>
      </c>
    </row>
    <row r="116" spans="1:10" ht="12" customHeight="1" x14ac:dyDescent="0.25">
      <c r="A116" s="12" t="s">
        <v>339</v>
      </c>
      <c r="B116" s="65" t="s">
        <v>266</v>
      </c>
      <c r="C116" s="167"/>
      <c r="D116" s="167"/>
      <c r="E116" s="103"/>
      <c r="J116" s="723">
        <f t="shared" si="1"/>
        <v>0</v>
      </c>
    </row>
    <row r="117" spans="1:10" ht="12" customHeight="1" x14ac:dyDescent="0.25">
      <c r="A117" s="14" t="s">
        <v>340</v>
      </c>
      <c r="B117" s="65" t="s">
        <v>267</v>
      </c>
      <c r="C117" s="167"/>
      <c r="D117" s="167"/>
      <c r="E117" s="103"/>
      <c r="J117" s="723">
        <f t="shared" si="1"/>
        <v>0</v>
      </c>
    </row>
    <row r="118" spans="1:10" ht="12" customHeight="1" x14ac:dyDescent="0.25">
      <c r="A118" s="12" t="s">
        <v>344</v>
      </c>
      <c r="B118" s="9" t="s">
        <v>36</v>
      </c>
      <c r="C118" s="165"/>
      <c r="D118" s="165"/>
      <c r="E118" s="101"/>
      <c r="J118" s="723">
        <f t="shared" si="1"/>
        <v>0</v>
      </c>
    </row>
    <row r="119" spans="1:10" ht="12" customHeight="1" x14ac:dyDescent="0.25">
      <c r="A119" s="12" t="s">
        <v>345</v>
      </c>
      <c r="B119" s="6" t="s">
        <v>347</v>
      </c>
      <c r="C119" s="165"/>
      <c r="D119" s="165"/>
      <c r="E119" s="101"/>
      <c r="J119" s="723">
        <f t="shared" si="1"/>
        <v>0</v>
      </c>
    </row>
    <row r="120" spans="1:10" ht="12" customHeight="1" thickBot="1" x14ac:dyDescent="0.3">
      <c r="A120" s="16" t="s">
        <v>346</v>
      </c>
      <c r="B120" s="229" t="s">
        <v>348</v>
      </c>
      <c r="C120" s="241"/>
      <c r="D120" s="241"/>
      <c r="E120" s="235"/>
      <c r="J120" s="723">
        <f t="shared" si="1"/>
        <v>0</v>
      </c>
    </row>
    <row r="121" spans="1:10" ht="12" customHeight="1" thickBot="1" x14ac:dyDescent="0.3">
      <c r="A121" s="227" t="s">
        <v>7</v>
      </c>
      <c r="B121" s="228" t="s">
        <v>268</v>
      </c>
      <c r="C121" s="242">
        <f>+C122+C124+C126</f>
        <v>0</v>
      </c>
      <c r="D121" s="164">
        <f>+D122+D124+D126</f>
        <v>0</v>
      </c>
      <c r="E121" s="236">
        <f>+E122+E124+E126</f>
        <v>0</v>
      </c>
      <c r="J121" s="723">
        <f t="shared" si="1"/>
        <v>0</v>
      </c>
    </row>
    <row r="122" spans="1:10" ht="12" customHeight="1" x14ac:dyDescent="0.25">
      <c r="A122" s="13" t="s">
        <v>70</v>
      </c>
      <c r="B122" s="6" t="s">
        <v>143</v>
      </c>
      <c r="C122" s="166"/>
      <c r="D122" s="251"/>
      <c r="E122" s="102"/>
      <c r="J122" s="723">
        <f t="shared" si="1"/>
        <v>0</v>
      </c>
    </row>
    <row r="123" spans="1:10" ht="12" customHeight="1" x14ac:dyDescent="0.25">
      <c r="A123" s="13" t="s">
        <v>71</v>
      </c>
      <c r="B123" s="10" t="s">
        <v>272</v>
      </c>
      <c r="C123" s="166"/>
      <c r="D123" s="251"/>
      <c r="E123" s="102"/>
      <c r="J123" s="723">
        <f t="shared" si="1"/>
        <v>0</v>
      </c>
    </row>
    <row r="124" spans="1:10" ht="12" customHeight="1" x14ac:dyDescent="0.25">
      <c r="A124" s="13" t="s">
        <v>72</v>
      </c>
      <c r="B124" s="10" t="s">
        <v>126</v>
      </c>
      <c r="C124" s="165"/>
      <c r="D124" s="252"/>
      <c r="E124" s="101"/>
      <c r="J124" s="723">
        <f t="shared" si="1"/>
        <v>0</v>
      </c>
    </row>
    <row r="125" spans="1:10" ht="12" customHeight="1" x14ac:dyDescent="0.25">
      <c r="A125" s="13" t="s">
        <v>73</v>
      </c>
      <c r="B125" s="10" t="s">
        <v>273</v>
      </c>
      <c r="C125" s="165"/>
      <c r="D125" s="252"/>
      <c r="E125" s="101"/>
      <c r="J125" s="723">
        <f t="shared" si="1"/>
        <v>0</v>
      </c>
    </row>
    <row r="126" spans="1:10" ht="12" customHeight="1" x14ac:dyDescent="0.25">
      <c r="A126" s="13" t="s">
        <v>74</v>
      </c>
      <c r="B126" s="109" t="s">
        <v>145</v>
      </c>
      <c r="C126" s="165"/>
      <c r="D126" s="252"/>
      <c r="E126" s="101"/>
      <c r="J126" s="723">
        <f t="shared" si="1"/>
        <v>0</v>
      </c>
    </row>
    <row r="127" spans="1:10" ht="12" customHeight="1" x14ac:dyDescent="0.25">
      <c r="A127" s="13" t="s">
        <v>81</v>
      </c>
      <c r="B127" s="108" t="s">
        <v>332</v>
      </c>
      <c r="C127" s="165"/>
      <c r="D127" s="252"/>
      <c r="E127" s="101"/>
      <c r="J127" s="723">
        <f t="shared" si="1"/>
        <v>0</v>
      </c>
    </row>
    <row r="128" spans="1:10" ht="12" customHeight="1" x14ac:dyDescent="0.25">
      <c r="A128" s="13" t="s">
        <v>83</v>
      </c>
      <c r="B128" s="173" t="s">
        <v>278</v>
      </c>
      <c r="C128" s="165"/>
      <c r="D128" s="252"/>
      <c r="E128" s="101"/>
      <c r="J128" s="723">
        <f t="shared" si="1"/>
        <v>0</v>
      </c>
    </row>
    <row r="129" spans="1:10" x14ac:dyDescent="0.25">
      <c r="A129" s="13" t="s">
        <v>127</v>
      </c>
      <c r="B129" s="64" t="s">
        <v>261</v>
      </c>
      <c r="C129" s="165"/>
      <c r="D129" s="252"/>
      <c r="E129" s="101"/>
      <c r="J129" s="723">
        <f t="shared" si="1"/>
        <v>0</v>
      </c>
    </row>
    <row r="130" spans="1:10" ht="12" customHeight="1" x14ac:dyDescent="0.25">
      <c r="A130" s="13" t="s">
        <v>128</v>
      </c>
      <c r="B130" s="64" t="s">
        <v>277</v>
      </c>
      <c r="C130" s="165"/>
      <c r="D130" s="252"/>
      <c r="E130" s="101"/>
      <c r="J130" s="723">
        <f t="shared" si="1"/>
        <v>0</v>
      </c>
    </row>
    <row r="131" spans="1:10" ht="12" customHeight="1" x14ac:dyDescent="0.25">
      <c r="A131" s="13" t="s">
        <v>129</v>
      </c>
      <c r="B131" s="64" t="s">
        <v>276</v>
      </c>
      <c r="C131" s="165"/>
      <c r="D131" s="252"/>
      <c r="E131" s="101"/>
      <c r="J131" s="723">
        <f t="shared" si="1"/>
        <v>0</v>
      </c>
    </row>
    <row r="132" spans="1:10" ht="12" customHeight="1" x14ac:dyDescent="0.25">
      <c r="A132" s="13" t="s">
        <v>269</v>
      </c>
      <c r="B132" s="64" t="s">
        <v>264</v>
      </c>
      <c r="C132" s="165"/>
      <c r="D132" s="252"/>
      <c r="E132" s="101"/>
      <c r="J132" s="723">
        <f t="shared" si="1"/>
        <v>0</v>
      </c>
    </row>
    <row r="133" spans="1:10" ht="12" customHeight="1" x14ac:dyDescent="0.25">
      <c r="A133" s="13" t="s">
        <v>270</v>
      </c>
      <c r="B133" s="64" t="s">
        <v>275</v>
      </c>
      <c r="C133" s="165"/>
      <c r="D133" s="252"/>
      <c r="E133" s="101"/>
      <c r="J133" s="723">
        <f t="shared" si="1"/>
        <v>0</v>
      </c>
    </row>
    <row r="134" spans="1:10" ht="16.5" thickBot="1" x14ac:dyDescent="0.3">
      <c r="A134" s="11" t="s">
        <v>271</v>
      </c>
      <c r="B134" s="64" t="s">
        <v>274</v>
      </c>
      <c r="C134" s="167"/>
      <c r="D134" s="253"/>
      <c r="E134" s="103"/>
      <c r="J134" s="723">
        <f t="shared" si="1"/>
        <v>0</v>
      </c>
    </row>
    <row r="135" spans="1:10" ht="12" customHeight="1" thickBot="1" x14ac:dyDescent="0.3">
      <c r="A135" s="18" t="s">
        <v>8</v>
      </c>
      <c r="B135" s="57" t="s">
        <v>349</v>
      </c>
      <c r="C135" s="164">
        <f>+C100+C121</f>
        <v>419272365</v>
      </c>
      <c r="D135" s="250">
        <f>+D100+D121</f>
        <v>407643131</v>
      </c>
      <c r="E135" s="100">
        <f>+E100+E121</f>
        <v>407643131</v>
      </c>
      <c r="J135" s="723">
        <f t="shared" si="1"/>
        <v>0</v>
      </c>
    </row>
    <row r="136" spans="1:10" ht="12" customHeight="1" thickBot="1" x14ac:dyDescent="0.3">
      <c r="A136" s="18" t="s">
        <v>9</v>
      </c>
      <c r="B136" s="57" t="s">
        <v>421</v>
      </c>
      <c r="C136" s="164">
        <f>+C137+C138+C139</f>
        <v>0</v>
      </c>
      <c r="D136" s="250">
        <f>+D137+D138+D139</f>
        <v>0</v>
      </c>
      <c r="E136" s="100">
        <f>+E137+E138+E139</f>
        <v>0</v>
      </c>
      <c r="J136" s="723">
        <f t="shared" si="1"/>
        <v>0</v>
      </c>
    </row>
    <row r="137" spans="1:10" ht="12" customHeight="1" x14ac:dyDescent="0.25">
      <c r="A137" s="13" t="s">
        <v>177</v>
      </c>
      <c r="B137" s="10" t="s">
        <v>357</v>
      </c>
      <c r="C137" s="165"/>
      <c r="D137" s="252"/>
      <c r="E137" s="101"/>
      <c r="J137" s="723">
        <f t="shared" si="1"/>
        <v>0</v>
      </c>
    </row>
    <row r="138" spans="1:10" ht="12" customHeight="1" x14ac:dyDescent="0.25">
      <c r="A138" s="13" t="s">
        <v>178</v>
      </c>
      <c r="B138" s="10" t="s">
        <v>358</v>
      </c>
      <c r="C138" s="165"/>
      <c r="D138" s="252"/>
      <c r="E138" s="101"/>
      <c r="J138" s="723">
        <f t="shared" si="1"/>
        <v>0</v>
      </c>
    </row>
    <row r="139" spans="1:10" ht="12" customHeight="1" thickBot="1" x14ac:dyDescent="0.3">
      <c r="A139" s="11" t="s">
        <v>179</v>
      </c>
      <c r="B139" s="10" t="s">
        <v>359</v>
      </c>
      <c r="C139" s="165"/>
      <c r="D139" s="252"/>
      <c r="E139" s="101"/>
      <c r="J139" s="723">
        <f t="shared" si="1"/>
        <v>0</v>
      </c>
    </row>
    <row r="140" spans="1:10" ht="12" customHeight="1" thickBot="1" x14ac:dyDescent="0.3">
      <c r="A140" s="18" t="s">
        <v>10</v>
      </c>
      <c r="B140" s="57" t="s">
        <v>351</v>
      </c>
      <c r="C140" s="164">
        <f>SUM(C141:C146)</f>
        <v>0</v>
      </c>
      <c r="D140" s="250">
        <f>SUM(D141:D146)</f>
        <v>0</v>
      </c>
      <c r="E140" s="100">
        <f>SUM(E141:E146)</f>
        <v>0</v>
      </c>
      <c r="J140" s="723">
        <f t="shared" si="1"/>
        <v>0</v>
      </c>
    </row>
    <row r="141" spans="1:10" ht="12" customHeight="1" x14ac:dyDescent="0.25">
      <c r="A141" s="13" t="s">
        <v>57</v>
      </c>
      <c r="B141" s="7" t="s">
        <v>360</v>
      </c>
      <c r="C141" s="165"/>
      <c r="D141" s="252"/>
      <c r="E141" s="101"/>
      <c r="J141" s="723">
        <f t="shared" ref="J141:J161" si="2">SUM(G141:I141)</f>
        <v>0</v>
      </c>
    </row>
    <row r="142" spans="1:10" ht="12" customHeight="1" x14ac:dyDescent="0.25">
      <c r="A142" s="13" t="s">
        <v>58</v>
      </c>
      <c r="B142" s="7" t="s">
        <v>352</v>
      </c>
      <c r="C142" s="165"/>
      <c r="D142" s="252"/>
      <c r="E142" s="101"/>
      <c r="J142" s="723">
        <f t="shared" si="2"/>
        <v>0</v>
      </c>
    </row>
    <row r="143" spans="1:10" ht="12" customHeight="1" x14ac:dyDescent="0.25">
      <c r="A143" s="13" t="s">
        <v>59</v>
      </c>
      <c r="B143" s="7" t="s">
        <v>353</v>
      </c>
      <c r="C143" s="165"/>
      <c r="D143" s="252"/>
      <c r="E143" s="101"/>
      <c r="J143" s="723">
        <f t="shared" si="2"/>
        <v>0</v>
      </c>
    </row>
    <row r="144" spans="1:10" ht="12" customHeight="1" x14ac:dyDescent="0.25">
      <c r="A144" s="13" t="s">
        <v>114</v>
      </c>
      <c r="B144" s="7" t="s">
        <v>354</v>
      </c>
      <c r="C144" s="165"/>
      <c r="D144" s="252"/>
      <c r="E144" s="101"/>
      <c r="J144" s="723">
        <f t="shared" si="2"/>
        <v>0</v>
      </c>
    </row>
    <row r="145" spans="1:10" ht="12" customHeight="1" x14ac:dyDescent="0.25">
      <c r="A145" s="13" t="s">
        <v>115</v>
      </c>
      <c r="B145" s="7" t="s">
        <v>355</v>
      </c>
      <c r="C145" s="165"/>
      <c r="D145" s="252"/>
      <c r="E145" s="101"/>
      <c r="J145" s="723">
        <f t="shared" si="2"/>
        <v>0</v>
      </c>
    </row>
    <row r="146" spans="1:10" ht="12" customHeight="1" thickBot="1" x14ac:dyDescent="0.3">
      <c r="A146" s="16" t="s">
        <v>116</v>
      </c>
      <c r="B146" s="357" t="s">
        <v>356</v>
      </c>
      <c r="C146" s="241"/>
      <c r="D146" s="300"/>
      <c r="E146" s="235"/>
      <c r="J146" s="723">
        <f t="shared" si="2"/>
        <v>0</v>
      </c>
    </row>
    <row r="147" spans="1:10" ht="12" customHeight="1" thickBot="1" x14ac:dyDescent="0.3">
      <c r="A147" s="18" t="s">
        <v>11</v>
      </c>
      <c r="B147" s="57" t="s">
        <v>364</v>
      </c>
      <c r="C147" s="170">
        <f>+C148+C149+C150+C151</f>
        <v>200648335</v>
      </c>
      <c r="D147" s="254">
        <f>+D148+D149+D150+D151</f>
        <v>205483852</v>
      </c>
      <c r="E147" s="206">
        <f>+E148+E149+E150+E151</f>
        <v>205483852</v>
      </c>
      <c r="J147" s="723">
        <f t="shared" si="2"/>
        <v>0</v>
      </c>
    </row>
    <row r="148" spans="1:10" ht="12" customHeight="1" x14ac:dyDescent="0.25">
      <c r="A148" s="13" t="s">
        <v>60</v>
      </c>
      <c r="B148" s="7" t="s">
        <v>279</v>
      </c>
      <c r="C148" s="165"/>
      <c r="D148" s="252"/>
      <c r="E148" s="101"/>
      <c r="J148" s="723">
        <f t="shared" si="2"/>
        <v>0</v>
      </c>
    </row>
    <row r="149" spans="1:10" ht="12" customHeight="1" x14ac:dyDescent="0.25">
      <c r="A149" s="13" t="s">
        <v>61</v>
      </c>
      <c r="B149" s="7" t="s">
        <v>280</v>
      </c>
      <c r="C149" s="165">
        <v>16972068</v>
      </c>
      <c r="D149" s="252">
        <v>16972068</v>
      </c>
      <c r="E149" s="101">
        <v>16972068</v>
      </c>
      <c r="J149" s="723">
        <f t="shared" si="2"/>
        <v>0</v>
      </c>
    </row>
    <row r="150" spans="1:10" ht="12" customHeight="1" x14ac:dyDescent="0.25">
      <c r="A150" s="13" t="s">
        <v>196</v>
      </c>
      <c r="B150" s="7" t="s">
        <v>748</v>
      </c>
      <c r="C150" s="165">
        <v>183676267</v>
      </c>
      <c r="D150" s="252">
        <v>188511784</v>
      </c>
      <c r="E150" s="101">
        <v>188511784</v>
      </c>
      <c r="J150" s="723">
        <f t="shared" si="2"/>
        <v>0</v>
      </c>
    </row>
    <row r="151" spans="1:10" ht="12" customHeight="1" thickBot="1" x14ac:dyDescent="0.3">
      <c r="A151" s="11" t="s">
        <v>197</v>
      </c>
      <c r="B151" s="5" t="s">
        <v>296</v>
      </c>
      <c r="C151" s="165"/>
      <c r="D151" s="252"/>
      <c r="E151" s="101"/>
      <c r="J151" s="723">
        <f t="shared" si="2"/>
        <v>0</v>
      </c>
    </row>
    <row r="152" spans="1:10" ht="12" customHeight="1" thickBot="1" x14ac:dyDescent="0.3">
      <c r="A152" s="18" t="s">
        <v>12</v>
      </c>
      <c r="B152" s="57" t="s">
        <v>366</v>
      </c>
      <c r="C152" s="243">
        <f>SUM(C153:C157)</f>
        <v>0</v>
      </c>
      <c r="D152" s="255">
        <f>SUM(D153:D157)</f>
        <v>0</v>
      </c>
      <c r="E152" s="237">
        <f>SUM(E153:E157)</f>
        <v>0</v>
      </c>
      <c r="J152" s="723">
        <f t="shared" si="2"/>
        <v>0</v>
      </c>
    </row>
    <row r="153" spans="1:10" ht="12" customHeight="1" x14ac:dyDescent="0.25">
      <c r="A153" s="13" t="s">
        <v>62</v>
      </c>
      <c r="B153" s="7" t="s">
        <v>361</v>
      </c>
      <c r="C153" s="165"/>
      <c r="D153" s="252"/>
      <c r="E153" s="101"/>
      <c r="J153" s="723">
        <f t="shared" si="2"/>
        <v>0</v>
      </c>
    </row>
    <row r="154" spans="1:10" ht="12" customHeight="1" x14ac:dyDescent="0.25">
      <c r="A154" s="13" t="s">
        <v>63</v>
      </c>
      <c r="B154" s="7" t="s">
        <v>368</v>
      </c>
      <c r="C154" s="165"/>
      <c r="D154" s="252"/>
      <c r="E154" s="101"/>
      <c r="J154" s="723">
        <f t="shared" si="2"/>
        <v>0</v>
      </c>
    </row>
    <row r="155" spans="1:10" ht="12" customHeight="1" x14ac:dyDescent="0.25">
      <c r="A155" s="13" t="s">
        <v>208</v>
      </c>
      <c r="B155" s="7" t="s">
        <v>363</v>
      </c>
      <c r="C155" s="165"/>
      <c r="D155" s="252"/>
      <c r="E155" s="101"/>
      <c r="J155" s="723">
        <f t="shared" si="2"/>
        <v>0</v>
      </c>
    </row>
    <row r="156" spans="1:10" ht="12" customHeight="1" x14ac:dyDescent="0.25">
      <c r="A156" s="13" t="s">
        <v>209</v>
      </c>
      <c r="B156" s="7" t="s">
        <v>369</v>
      </c>
      <c r="C156" s="165"/>
      <c r="D156" s="252"/>
      <c r="E156" s="101"/>
      <c r="J156" s="723">
        <f t="shared" si="2"/>
        <v>0</v>
      </c>
    </row>
    <row r="157" spans="1:10" ht="12" customHeight="1" thickBot="1" x14ac:dyDescent="0.3">
      <c r="A157" s="13" t="s">
        <v>367</v>
      </c>
      <c r="B157" s="7" t="s">
        <v>370</v>
      </c>
      <c r="C157" s="165"/>
      <c r="D157" s="252"/>
      <c r="E157" s="101"/>
      <c r="J157" s="723">
        <f t="shared" si="2"/>
        <v>0</v>
      </c>
    </row>
    <row r="158" spans="1:10" ht="12" customHeight="1" thickBot="1" x14ac:dyDescent="0.3">
      <c r="A158" s="18" t="s">
        <v>13</v>
      </c>
      <c r="B158" s="57" t="s">
        <v>371</v>
      </c>
      <c r="C158" s="244"/>
      <c r="D158" s="256"/>
      <c r="E158" s="238"/>
      <c r="J158" s="723">
        <f t="shared" si="2"/>
        <v>0</v>
      </c>
    </row>
    <row r="159" spans="1:10" ht="12" customHeight="1" thickBot="1" x14ac:dyDescent="0.3">
      <c r="A159" s="18" t="s">
        <v>14</v>
      </c>
      <c r="B159" s="57" t="s">
        <v>372</v>
      </c>
      <c r="C159" s="244"/>
      <c r="D159" s="256"/>
      <c r="E159" s="238"/>
      <c r="J159" s="723">
        <f t="shared" si="2"/>
        <v>0</v>
      </c>
    </row>
    <row r="160" spans="1:10" ht="15.2" customHeight="1" thickBot="1" x14ac:dyDescent="0.3">
      <c r="A160" s="18" t="s">
        <v>15</v>
      </c>
      <c r="B160" s="57" t="s">
        <v>374</v>
      </c>
      <c r="C160" s="245">
        <f>+C136+C140+C147+C152+C158+C159</f>
        <v>200648335</v>
      </c>
      <c r="D160" s="257">
        <f>+D136+D140+D147+D152+D158+D159</f>
        <v>205483852</v>
      </c>
      <c r="E160" s="239">
        <f>+E136+E140+E147+E152+E158+E159</f>
        <v>205483852</v>
      </c>
      <c r="F160" s="187"/>
      <c r="G160" s="721"/>
      <c r="H160" s="721"/>
      <c r="I160" s="721"/>
      <c r="J160" s="723">
        <f t="shared" si="2"/>
        <v>0</v>
      </c>
    </row>
    <row r="161" spans="1:10" s="176" customFormat="1" ht="12.95" customHeight="1" thickBot="1" x14ac:dyDescent="0.25">
      <c r="A161" s="110" t="s">
        <v>16</v>
      </c>
      <c r="B161" s="151" t="s">
        <v>373</v>
      </c>
      <c r="C161" s="245">
        <f>+C135+C160</f>
        <v>619920700</v>
      </c>
      <c r="D161" s="257">
        <f>+D135+D160</f>
        <v>613126983</v>
      </c>
      <c r="E161" s="239">
        <f>+E135+E160</f>
        <v>613126983</v>
      </c>
      <c r="G161" s="723"/>
      <c r="H161" s="723"/>
      <c r="I161" s="723"/>
      <c r="J161" s="723">
        <f t="shared" si="2"/>
        <v>0</v>
      </c>
    </row>
    <row r="162" spans="1:10" x14ac:dyDescent="0.25">
      <c r="C162" s="690">
        <f>C93-C161</f>
        <v>0</v>
      </c>
      <c r="D162" s="690">
        <f>D93-D161</f>
        <v>0</v>
      </c>
    </row>
    <row r="163" spans="1:10" x14ac:dyDescent="0.25">
      <c r="A163" s="819" t="s">
        <v>281</v>
      </c>
      <c r="B163" s="819"/>
      <c r="C163" s="819"/>
      <c r="D163" s="819"/>
      <c r="E163" s="819"/>
    </row>
    <row r="164" spans="1:10" ht="15.2" customHeight="1" thickBot="1" x14ac:dyDescent="0.3">
      <c r="A164" s="811" t="s">
        <v>103</v>
      </c>
      <c r="B164" s="811"/>
      <c r="C164" s="112"/>
      <c r="E164" s="112" t="str">
        <f>E96</f>
        <v xml:space="preserve"> Forintban!</v>
      </c>
    </row>
    <row r="165" spans="1:10" ht="25.5" customHeight="1" thickBot="1" x14ac:dyDescent="0.3">
      <c r="A165" s="18">
        <v>1</v>
      </c>
      <c r="B165" s="23" t="s">
        <v>375</v>
      </c>
      <c r="C165" s="249">
        <f>+C68-C135</f>
        <v>37252843</v>
      </c>
      <c r="D165" s="164">
        <f>+D68-D135</f>
        <v>17144575</v>
      </c>
      <c r="E165" s="100">
        <f>+E68-E135</f>
        <v>14884715</v>
      </c>
    </row>
    <row r="166" spans="1:10" ht="32.450000000000003" customHeight="1" thickBot="1" x14ac:dyDescent="0.3">
      <c r="A166" s="18" t="s">
        <v>7</v>
      </c>
      <c r="B166" s="23" t="s">
        <v>381</v>
      </c>
      <c r="C166" s="164">
        <f>+C92-C160</f>
        <v>-37252843</v>
      </c>
      <c r="D166" s="164">
        <f>+D92-D160</f>
        <v>-17144575</v>
      </c>
      <c r="E166" s="100">
        <f>+E92-E160</f>
        <v>-17144575</v>
      </c>
    </row>
  </sheetData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9"/>
  <sheetViews>
    <sheetView zoomScale="120" zoomScaleNormal="120" workbookViewId="0">
      <selection activeCell="K2" sqref="K2:K19"/>
    </sheetView>
  </sheetViews>
  <sheetFormatPr defaultRowHeight="12.75" x14ac:dyDescent="0.2"/>
  <cols>
    <col min="1" max="1" width="6.83203125" style="28" customWidth="1"/>
    <col min="2" max="2" width="32.33203125" style="27" customWidth="1"/>
    <col min="3" max="3" width="17" style="27" customWidth="1"/>
    <col min="4" max="9" width="12.83203125" style="27" customWidth="1"/>
    <col min="10" max="10" width="13.83203125" style="27" customWidth="1"/>
    <col min="11" max="11" width="4" style="27" customWidth="1"/>
    <col min="12" max="16384" width="9.33203125" style="27"/>
  </cols>
  <sheetData>
    <row r="1" spans="1:11" ht="15.75" x14ac:dyDescent="0.2">
      <c r="A1" s="829" t="s">
        <v>787</v>
      </c>
      <c r="B1" s="891"/>
      <c r="C1" s="891"/>
      <c r="D1" s="891"/>
      <c r="E1" s="891"/>
      <c r="F1" s="891"/>
      <c r="G1" s="891"/>
      <c r="H1" s="891"/>
      <c r="I1" s="891"/>
      <c r="J1" s="891"/>
    </row>
    <row r="2" spans="1:11" ht="14.25" thickBot="1" x14ac:dyDescent="0.25">
      <c r="A2" s="379"/>
      <c r="B2" s="380"/>
      <c r="C2" s="380"/>
      <c r="D2" s="380"/>
      <c r="E2" s="380"/>
      <c r="F2" s="380"/>
      <c r="G2" s="380"/>
      <c r="H2" s="380"/>
      <c r="I2" s="380"/>
      <c r="J2" s="388">
        <f>Z_1.tájékoztató_t.!E5</f>
        <v>0</v>
      </c>
      <c r="K2" s="828"/>
    </row>
    <row r="3" spans="1:11" s="439" customFormat="1" ht="26.45" customHeight="1" x14ac:dyDescent="0.2">
      <c r="A3" s="892" t="s">
        <v>52</v>
      </c>
      <c r="B3" s="894" t="s">
        <v>489</v>
      </c>
      <c r="C3" s="894" t="s">
        <v>490</v>
      </c>
      <c r="D3" s="894" t="s">
        <v>491</v>
      </c>
      <c r="E3" s="894" t="s">
        <v>820</v>
      </c>
      <c r="F3" s="436" t="s">
        <v>492</v>
      </c>
      <c r="G3" s="437"/>
      <c r="H3" s="437"/>
      <c r="I3" s="438"/>
      <c r="J3" s="897" t="s">
        <v>493</v>
      </c>
      <c r="K3" s="828"/>
    </row>
    <row r="4" spans="1:11" s="443" customFormat="1" ht="32.450000000000003" customHeight="1" thickBot="1" x14ac:dyDescent="0.25">
      <c r="A4" s="893"/>
      <c r="B4" s="895"/>
      <c r="C4" s="895"/>
      <c r="D4" s="896"/>
      <c r="E4" s="896"/>
      <c r="F4" s="440" t="s">
        <v>714</v>
      </c>
      <c r="G4" s="441" t="s">
        <v>803</v>
      </c>
      <c r="H4" s="441" t="s">
        <v>821</v>
      </c>
      <c r="I4" s="442" t="s">
        <v>822</v>
      </c>
      <c r="J4" s="898"/>
      <c r="K4" s="828"/>
    </row>
    <row r="5" spans="1:11" s="448" customFormat="1" ht="14.1" customHeight="1" thickBot="1" x14ac:dyDescent="0.25">
      <c r="A5" s="444" t="s">
        <v>385</v>
      </c>
      <c r="B5" s="445" t="s">
        <v>494</v>
      </c>
      <c r="C5" s="446" t="s">
        <v>387</v>
      </c>
      <c r="D5" s="446" t="s">
        <v>389</v>
      </c>
      <c r="E5" s="446" t="s">
        <v>388</v>
      </c>
      <c r="F5" s="446" t="s">
        <v>390</v>
      </c>
      <c r="G5" s="446" t="s">
        <v>391</v>
      </c>
      <c r="H5" s="446" t="s">
        <v>392</v>
      </c>
      <c r="I5" s="446" t="s">
        <v>423</v>
      </c>
      <c r="J5" s="447" t="s">
        <v>495</v>
      </c>
      <c r="K5" s="828"/>
    </row>
    <row r="6" spans="1:11" ht="33.75" customHeight="1" x14ac:dyDescent="0.2">
      <c r="A6" s="449" t="s">
        <v>6</v>
      </c>
      <c r="B6" s="450" t="s">
        <v>496</v>
      </c>
      <c r="C6" s="451"/>
      <c r="D6" s="452">
        <f t="shared" ref="D6:I6" si="0">SUM(D7:D8)</f>
        <v>0</v>
      </c>
      <c r="E6" s="452">
        <f t="shared" si="0"/>
        <v>0</v>
      </c>
      <c r="F6" s="452">
        <f t="shared" si="0"/>
        <v>0</v>
      </c>
      <c r="G6" s="452">
        <f t="shared" si="0"/>
        <v>0</v>
      </c>
      <c r="H6" s="452">
        <f t="shared" si="0"/>
        <v>0</v>
      </c>
      <c r="I6" s="453">
        <f t="shared" si="0"/>
        <v>0</v>
      </c>
      <c r="J6" s="454">
        <f t="shared" ref="J6:J18" si="1">SUM(F6:I6)</f>
        <v>0</v>
      </c>
      <c r="K6" s="828"/>
    </row>
    <row r="7" spans="1:11" ht="21.2" customHeight="1" x14ac:dyDescent="0.2">
      <c r="A7" s="455" t="s">
        <v>7</v>
      </c>
      <c r="B7" s="456" t="s">
        <v>497</v>
      </c>
      <c r="C7" s="457"/>
      <c r="D7" s="21"/>
      <c r="E7" s="21"/>
      <c r="F7" s="21"/>
      <c r="G7" s="21"/>
      <c r="H7" s="21"/>
      <c r="I7" s="458"/>
      <c r="J7" s="459">
        <f t="shared" si="1"/>
        <v>0</v>
      </c>
      <c r="K7" s="828"/>
    </row>
    <row r="8" spans="1:11" ht="21.2" customHeight="1" x14ac:dyDescent="0.2">
      <c r="A8" s="455" t="s">
        <v>8</v>
      </c>
      <c r="B8" s="456" t="s">
        <v>497</v>
      </c>
      <c r="C8" s="457"/>
      <c r="D8" s="21"/>
      <c r="E8" s="21"/>
      <c r="F8" s="21"/>
      <c r="G8" s="21"/>
      <c r="H8" s="21"/>
      <c r="I8" s="458"/>
      <c r="J8" s="459">
        <f t="shared" si="1"/>
        <v>0</v>
      </c>
      <c r="K8" s="828"/>
    </row>
    <row r="9" spans="1:11" ht="33" customHeight="1" x14ac:dyDescent="0.2">
      <c r="A9" s="455" t="s">
        <v>9</v>
      </c>
      <c r="B9" s="460" t="s">
        <v>498</v>
      </c>
      <c r="C9" s="461"/>
      <c r="D9" s="462">
        <f t="shared" ref="D9:I9" si="2">SUM(D10:D11)</f>
        <v>28852410</v>
      </c>
      <c r="E9" s="462">
        <f t="shared" si="2"/>
        <v>3008000</v>
      </c>
      <c r="F9" s="462">
        <f t="shared" si="2"/>
        <v>3008000</v>
      </c>
      <c r="G9" s="462">
        <f t="shared" si="2"/>
        <v>2597173</v>
      </c>
      <c r="H9" s="462">
        <f t="shared" si="2"/>
        <v>0</v>
      </c>
      <c r="I9" s="463">
        <f t="shared" si="2"/>
        <v>0</v>
      </c>
      <c r="J9" s="464">
        <f t="shared" si="1"/>
        <v>5605173</v>
      </c>
      <c r="K9" s="828"/>
    </row>
    <row r="10" spans="1:11" ht="21.2" customHeight="1" x14ac:dyDescent="0.2">
      <c r="A10" s="455" t="s">
        <v>10</v>
      </c>
      <c r="B10" s="456" t="s">
        <v>791</v>
      </c>
      <c r="C10" s="457">
        <v>2012</v>
      </c>
      <c r="D10" s="21">
        <v>28852410</v>
      </c>
      <c r="E10" s="21">
        <v>3008000</v>
      </c>
      <c r="F10" s="21">
        <v>3008000</v>
      </c>
      <c r="G10" s="21">
        <v>2597173</v>
      </c>
      <c r="H10" s="21"/>
      <c r="I10" s="458"/>
      <c r="J10" s="459">
        <f t="shared" si="1"/>
        <v>5605173</v>
      </c>
      <c r="K10" s="828"/>
    </row>
    <row r="11" spans="1:11" ht="18" customHeight="1" x14ac:dyDescent="0.2">
      <c r="A11" s="455" t="s">
        <v>11</v>
      </c>
      <c r="B11" s="456" t="s">
        <v>497</v>
      </c>
      <c r="C11" s="457"/>
      <c r="D11" s="21"/>
      <c r="E11" s="21"/>
      <c r="F11" s="21"/>
      <c r="G11" s="21"/>
      <c r="H11" s="21"/>
      <c r="I11" s="458"/>
      <c r="J11" s="459">
        <f t="shared" si="1"/>
        <v>0</v>
      </c>
      <c r="K11" s="828"/>
    </row>
    <row r="12" spans="1:11" ht="21.2" customHeight="1" x14ac:dyDescent="0.2">
      <c r="A12" s="455" t="s">
        <v>12</v>
      </c>
      <c r="B12" s="465" t="s">
        <v>499</v>
      </c>
      <c r="C12" s="461"/>
      <c r="D12" s="462">
        <f t="shared" ref="D12:I12" si="3">SUM(D13:D13)</f>
        <v>0</v>
      </c>
      <c r="E12" s="462">
        <f t="shared" si="3"/>
        <v>0</v>
      </c>
      <c r="F12" s="462">
        <f t="shared" si="3"/>
        <v>0</v>
      </c>
      <c r="G12" s="462">
        <f t="shared" si="3"/>
        <v>0</v>
      </c>
      <c r="H12" s="462">
        <f t="shared" si="3"/>
        <v>0</v>
      </c>
      <c r="I12" s="463">
        <f t="shared" si="3"/>
        <v>0</v>
      </c>
      <c r="J12" s="464">
        <f t="shared" si="1"/>
        <v>0</v>
      </c>
      <c r="K12" s="828"/>
    </row>
    <row r="13" spans="1:11" ht="21.2" customHeight="1" x14ac:dyDescent="0.2">
      <c r="A13" s="455" t="s">
        <v>13</v>
      </c>
      <c r="B13" s="456" t="s">
        <v>497</v>
      </c>
      <c r="C13" s="457"/>
      <c r="D13" s="21"/>
      <c r="E13" s="21"/>
      <c r="F13" s="21"/>
      <c r="G13" s="21"/>
      <c r="H13" s="21"/>
      <c r="I13" s="458"/>
      <c r="J13" s="459">
        <f t="shared" si="1"/>
        <v>0</v>
      </c>
      <c r="K13" s="828"/>
    </row>
    <row r="14" spans="1:11" ht="21.2" customHeight="1" x14ac:dyDescent="0.2">
      <c r="A14" s="455" t="s">
        <v>14</v>
      </c>
      <c r="B14" s="465" t="s">
        <v>500</v>
      </c>
      <c r="C14" s="461"/>
      <c r="D14" s="462">
        <f t="shared" ref="D14:I14" si="4">SUM(D15:D15)</f>
        <v>0</v>
      </c>
      <c r="E14" s="462">
        <f t="shared" si="4"/>
        <v>0</v>
      </c>
      <c r="F14" s="462">
        <f t="shared" si="4"/>
        <v>0</v>
      </c>
      <c r="G14" s="462">
        <f t="shared" si="4"/>
        <v>0</v>
      </c>
      <c r="H14" s="462">
        <f t="shared" si="4"/>
        <v>0</v>
      </c>
      <c r="I14" s="463">
        <f t="shared" si="4"/>
        <v>0</v>
      </c>
      <c r="J14" s="464">
        <f t="shared" si="1"/>
        <v>0</v>
      </c>
      <c r="K14" s="828"/>
    </row>
    <row r="15" spans="1:11" ht="21.2" customHeight="1" x14ac:dyDescent="0.2">
      <c r="A15" s="455" t="s">
        <v>15</v>
      </c>
      <c r="B15" s="456" t="s">
        <v>497</v>
      </c>
      <c r="C15" s="457"/>
      <c r="D15" s="21"/>
      <c r="E15" s="21"/>
      <c r="F15" s="21"/>
      <c r="G15" s="21"/>
      <c r="H15" s="21"/>
      <c r="I15" s="458"/>
      <c r="J15" s="459">
        <f t="shared" si="1"/>
        <v>0</v>
      </c>
      <c r="K15" s="828"/>
    </row>
    <row r="16" spans="1:11" ht="21.2" customHeight="1" x14ac:dyDescent="0.2">
      <c r="A16" s="466" t="s">
        <v>16</v>
      </c>
      <c r="B16" s="467" t="s">
        <v>501</v>
      </c>
      <c r="C16" s="468"/>
      <c r="D16" s="469">
        <f t="shared" ref="D16:I16" si="5">SUM(D17:D18)</f>
        <v>21920004</v>
      </c>
      <c r="E16" s="469">
        <f t="shared" si="5"/>
        <v>2740000</v>
      </c>
      <c r="F16" s="469">
        <f t="shared" si="5"/>
        <v>3288002</v>
      </c>
      <c r="G16" s="469">
        <f t="shared" si="5"/>
        <v>0</v>
      </c>
      <c r="H16" s="469">
        <f t="shared" si="5"/>
        <v>0</v>
      </c>
      <c r="I16" s="470">
        <f t="shared" si="5"/>
        <v>0</v>
      </c>
      <c r="J16" s="464">
        <f t="shared" si="1"/>
        <v>3288002</v>
      </c>
      <c r="K16" s="828"/>
    </row>
    <row r="17" spans="1:11" ht="21.2" customHeight="1" x14ac:dyDescent="0.2">
      <c r="A17" s="466" t="s">
        <v>17</v>
      </c>
      <c r="B17" s="456" t="s">
        <v>792</v>
      </c>
      <c r="C17" s="457">
        <v>2011</v>
      </c>
      <c r="D17" s="21">
        <v>21920004</v>
      </c>
      <c r="E17" s="21">
        <v>2740000</v>
      </c>
      <c r="F17" s="21">
        <v>3288002</v>
      </c>
      <c r="G17" s="21"/>
      <c r="H17" s="21"/>
      <c r="I17" s="458"/>
      <c r="J17" s="459">
        <f t="shared" si="1"/>
        <v>3288002</v>
      </c>
      <c r="K17" s="828"/>
    </row>
    <row r="18" spans="1:11" ht="21.2" customHeight="1" thickBot="1" x14ac:dyDescent="0.25">
      <c r="A18" s="466" t="s">
        <v>18</v>
      </c>
      <c r="B18" s="456" t="s">
        <v>497</v>
      </c>
      <c r="C18" s="471"/>
      <c r="D18" s="472"/>
      <c r="E18" s="472"/>
      <c r="F18" s="472"/>
      <c r="G18" s="472"/>
      <c r="H18" s="472"/>
      <c r="I18" s="473"/>
      <c r="J18" s="459">
        <f t="shared" si="1"/>
        <v>0</v>
      </c>
      <c r="K18" s="828"/>
    </row>
    <row r="19" spans="1:11" ht="21.2" customHeight="1" thickBot="1" x14ac:dyDescent="0.25">
      <c r="A19" s="474" t="s">
        <v>19</v>
      </c>
      <c r="B19" s="475" t="s">
        <v>502</v>
      </c>
      <c r="C19" s="476"/>
      <c r="D19" s="477">
        <f t="shared" ref="D19:J19" si="6">D6+D9+D12+D14+D16</f>
        <v>50772414</v>
      </c>
      <c r="E19" s="477">
        <f t="shared" si="6"/>
        <v>5748000</v>
      </c>
      <c r="F19" s="477">
        <f t="shared" si="6"/>
        <v>6296002</v>
      </c>
      <c r="G19" s="477">
        <f t="shared" si="6"/>
        <v>2597173</v>
      </c>
      <c r="H19" s="477">
        <f t="shared" si="6"/>
        <v>0</v>
      </c>
      <c r="I19" s="478">
        <f t="shared" si="6"/>
        <v>0</v>
      </c>
      <c r="J19" s="479">
        <f t="shared" si="6"/>
        <v>8893175</v>
      </c>
      <c r="K19" s="828"/>
    </row>
  </sheetData>
  <mergeCells count="8">
    <mergeCell ref="A1:J1"/>
    <mergeCell ref="K2:K19"/>
    <mergeCell ref="A3:A4"/>
    <mergeCell ref="B3:B4"/>
    <mergeCell ref="C3:C4"/>
    <mergeCell ref="D3:D4"/>
    <mergeCell ref="E3:E4"/>
    <mergeCell ref="J3:J4"/>
  </mergeCells>
  <printOptions horizontalCentered="1"/>
  <pageMargins left="0.78740157480314965" right="0.78740157480314965" top="1.39" bottom="0.98425196850393704" header="0.78740157480314965" footer="0.78740157480314965"/>
  <pageSetup paperSize="9" scale="95" orientation="landscape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2"/>
  <sheetViews>
    <sheetView zoomScale="120" zoomScaleNormal="120" workbookViewId="0">
      <selection activeCell="I3" sqref="I3:I21"/>
    </sheetView>
  </sheetViews>
  <sheetFormatPr defaultRowHeight="12.75" x14ac:dyDescent="0.2"/>
  <cols>
    <col min="1" max="1" width="6.83203125" style="28" customWidth="1"/>
    <col min="2" max="2" width="50.33203125" style="27" customWidth="1"/>
    <col min="3" max="4" width="12.83203125" style="27" customWidth="1"/>
    <col min="5" max="5" width="14.83203125" style="27" customWidth="1"/>
    <col min="6" max="6" width="13.83203125" style="27" customWidth="1"/>
    <col min="7" max="7" width="15.5" style="27" customWidth="1"/>
    <col min="8" max="8" width="16.83203125" style="27" customWidth="1"/>
    <col min="9" max="9" width="5.6640625" style="27" customWidth="1"/>
    <col min="10" max="16384" width="9.33203125" style="27"/>
  </cols>
  <sheetData>
    <row r="1" spans="1:9" ht="17.25" customHeight="1" x14ac:dyDescent="0.2">
      <c r="A1" s="829" t="s">
        <v>722</v>
      </c>
      <c r="B1" s="891"/>
      <c r="C1" s="891"/>
      <c r="D1" s="891"/>
      <c r="E1" s="891"/>
      <c r="F1" s="891"/>
      <c r="G1" s="891"/>
      <c r="H1" s="891"/>
    </row>
    <row r="2" spans="1:9" x14ac:dyDescent="0.2">
      <c r="A2" s="379"/>
      <c r="B2" s="380"/>
      <c r="C2" s="380"/>
      <c r="D2" s="380"/>
      <c r="E2" s="380"/>
      <c r="F2" s="380"/>
      <c r="G2" s="380"/>
      <c r="H2" s="380"/>
    </row>
    <row r="3" spans="1:9" s="480" customFormat="1" ht="15.75" thickBot="1" x14ac:dyDescent="0.25">
      <c r="A3" s="645"/>
      <c r="B3" s="378"/>
      <c r="C3" s="378"/>
      <c r="D3" s="378"/>
      <c r="E3" s="378"/>
      <c r="F3" s="378"/>
      <c r="G3" s="378"/>
      <c r="H3" s="388">
        <f>Z_2.tájékoztató_t.!J2</f>
        <v>0</v>
      </c>
      <c r="I3" s="899"/>
    </row>
    <row r="4" spans="1:9" s="439" customFormat="1" ht="26.45" customHeight="1" x14ac:dyDescent="0.2">
      <c r="A4" s="900" t="s">
        <v>52</v>
      </c>
      <c r="B4" s="902" t="s">
        <v>503</v>
      </c>
      <c r="C4" s="900" t="s">
        <v>504</v>
      </c>
      <c r="D4" s="900" t="s">
        <v>505</v>
      </c>
      <c r="E4" s="904" t="s">
        <v>823</v>
      </c>
      <c r="F4" s="906" t="s">
        <v>506</v>
      </c>
      <c r="G4" s="907"/>
      <c r="H4" s="908" t="s">
        <v>804</v>
      </c>
      <c r="I4" s="899"/>
    </row>
    <row r="5" spans="1:9" s="443" customFormat="1" ht="40.5" customHeight="1" thickBot="1" x14ac:dyDescent="0.25">
      <c r="A5" s="901"/>
      <c r="B5" s="903"/>
      <c r="C5" s="903"/>
      <c r="D5" s="901"/>
      <c r="E5" s="905"/>
      <c r="F5" s="646" t="s">
        <v>714</v>
      </c>
      <c r="G5" s="647" t="s">
        <v>803</v>
      </c>
      <c r="H5" s="909"/>
      <c r="I5" s="899"/>
    </row>
    <row r="6" spans="1:9" s="481" customFormat="1" ht="12.95" customHeight="1" thickBot="1" x14ac:dyDescent="0.25">
      <c r="A6" s="648" t="s">
        <v>385</v>
      </c>
      <c r="B6" s="649" t="s">
        <v>386</v>
      </c>
      <c r="C6" s="649" t="s">
        <v>387</v>
      </c>
      <c r="D6" s="650" t="s">
        <v>389</v>
      </c>
      <c r="E6" s="648" t="s">
        <v>388</v>
      </c>
      <c r="F6" s="650" t="s">
        <v>390</v>
      </c>
      <c r="G6" s="650" t="s">
        <v>391</v>
      </c>
      <c r="H6" s="353" t="s">
        <v>392</v>
      </c>
      <c r="I6" s="899"/>
    </row>
    <row r="7" spans="1:9" ht="22.5" customHeight="1" thickBot="1" x14ac:dyDescent="0.25">
      <c r="A7" s="482" t="s">
        <v>6</v>
      </c>
      <c r="B7" s="483" t="s">
        <v>507</v>
      </c>
      <c r="C7" s="484"/>
      <c r="D7" s="485"/>
      <c r="E7" s="486">
        <f>SUM(E8:E13)</f>
        <v>0</v>
      </c>
      <c r="F7" s="487">
        <f>SUM(F8:F13)</f>
        <v>0</v>
      </c>
      <c r="G7" s="487">
        <f>SUM(G8:G13)</f>
        <v>0</v>
      </c>
      <c r="H7" s="488">
        <f>SUM(H8:H13)</f>
        <v>0</v>
      </c>
      <c r="I7" s="899"/>
    </row>
    <row r="8" spans="1:9" ht="22.5" customHeight="1" x14ac:dyDescent="0.2">
      <c r="A8" s="489" t="s">
        <v>7</v>
      </c>
      <c r="B8" s="490" t="s">
        <v>497</v>
      </c>
      <c r="C8" s="491"/>
      <c r="D8" s="492"/>
      <c r="E8" s="493"/>
      <c r="F8" s="21"/>
      <c r="G8" s="21"/>
      <c r="H8" s="494"/>
      <c r="I8" s="899"/>
    </row>
    <row r="9" spans="1:9" ht="22.5" customHeight="1" x14ac:dyDescent="0.2">
      <c r="A9" s="489" t="s">
        <v>8</v>
      </c>
      <c r="B9" s="490" t="s">
        <v>497</v>
      </c>
      <c r="C9" s="491"/>
      <c r="D9" s="492"/>
      <c r="E9" s="493"/>
      <c r="F9" s="21"/>
      <c r="G9" s="21"/>
      <c r="H9" s="494"/>
      <c r="I9" s="899"/>
    </row>
    <row r="10" spans="1:9" ht="22.5" customHeight="1" x14ac:dyDescent="0.2">
      <c r="A10" s="489" t="s">
        <v>9</v>
      </c>
      <c r="B10" s="490" t="s">
        <v>747</v>
      </c>
      <c r="C10" s="491"/>
      <c r="D10" s="492"/>
      <c r="E10" s="493"/>
      <c r="F10" s="21"/>
      <c r="G10" s="21"/>
      <c r="H10" s="494"/>
      <c r="I10" s="899"/>
    </row>
    <row r="11" spans="1:9" ht="22.5" customHeight="1" x14ac:dyDescent="0.2">
      <c r="A11" s="489" t="s">
        <v>10</v>
      </c>
      <c r="B11" s="490" t="s">
        <v>497</v>
      </c>
      <c r="C11" s="491"/>
      <c r="D11" s="492"/>
      <c r="E11" s="493"/>
      <c r="F11" s="21"/>
      <c r="G11" s="21"/>
      <c r="H11" s="494"/>
      <c r="I11" s="899"/>
    </row>
    <row r="12" spans="1:9" ht="22.5" customHeight="1" x14ac:dyDescent="0.2">
      <c r="A12" s="489" t="s">
        <v>11</v>
      </c>
      <c r="B12" s="490" t="s">
        <v>497</v>
      </c>
      <c r="C12" s="491"/>
      <c r="D12" s="492"/>
      <c r="E12" s="493"/>
      <c r="F12" s="21"/>
      <c r="G12" s="21"/>
      <c r="H12" s="494"/>
      <c r="I12" s="899"/>
    </row>
    <row r="13" spans="1:9" ht="22.5" customHeight="1" thickBot="1" x14ac:dyDescent="0.25">
      <c r="A13" s="489" t="s">
        <v>12</v>
      </c>
      <c r="B13" s="490" t="s">
        <v>497</v>
      </c>
      <c r="C13" s="491"/>
      <c r="D13" s="492"/>
      <c r="E13" s="493"/>
      <c r="F13" s="21"/>
      <c r="G13" s="21"/>
      <c r="H13" s="494"/>
      <c r="I13" s="899"/>
    </row>
    <row r="14" spans="1:9" ht="22.5" customHeight="1" thickBot="1" x14ac:dyDescent="0.25">
      <c r="A14" s="482" t="s">
        <v>13</v>
      </c>
      <c r="B14" s="483" t="s">
        <v>508</v>
      </c>
      <c r="C14" s="495"/>
      <c r="D14" s="496"/>
      <c r="E14" s="486">
        <f>SUM(E15:E20)</f>
        <v>0</v>
      </c>
      <c r="F14" s="487">
        <f>SUM(F15:F20)</f>
        <v>0</v>
      </c>
      <c r="G14" s="487">
        <f>SUM(G15:G20)</f>
        <v>0</v>
      </c>
      <c r="H14" s="488">
        <f>SUM(H15:H20)</f>
        <v>0</v>
      </c>
      <c r="I14" s="899"/>
    </row>
    <row r="15" spans="1:9" ht="22.5" customHeight="1" x14ac:dyDescent="0.2">
      <c r="A15" s="489" t="s">
        <v>14</v>
      </c>
      <c r="B15" s="490" t="s">
        <v>497</v>
      </c>
      <c r="C15" s="491"/>
      <c r="D15" s="492"/>
      <c r="E15" s="493"/>
      <c r="F15" s="21"/>
      <c r="G15" s="21"/>
      <c r="H15" s="494"/>
      <c r="I15" s="899"/>
    </row>
    <row r="16" spans="1:9" ht="22.5" customHeight="1" x14ac:dyDescent="0.2">
      <c r="A16" s="489" t="s">
        <v>15</v>
      </c>
      <c r="B16" s="490" t="s">
        <v>497</v>
      </c>
      <c r="C16" s="491"/>
      <c r="D16" s="492"/>
      <c r="E16" s="493"/>
      <c r="F16" s="21"/>
      <c r="G16" s="21"/>
      <c r="H16" s="494"/>
      <c r="I16" s="899"/>
    </row>
    <row r="17" spans="1:9" ht="22.5" customHeight="1" x14ac:dyDescent="0.2">
      <c r="A17" s="489" t="s">
        <v>16</v>
      </c>
      <c r="B17" s="490" t="s">
        <v>497</v>
      </c>
      <c r="C17" s="491"/>
      <c r="D17" s="492"/>
      <c r="E17" s="493"/>
      <c r="F17" s="21"/>
      <c r="G17" s="21"/>
      <c r="H17" s="494"/>
      <c r="I17" s="899"/>
    </row>
    <row r="18" spans="1:9" ht="22.5" customHeight="1" x14ac:dyDescent="0.2">
      <c r="A18" s="489" t="s">
        <v>17</v>
      </c>
      <c r="B18" s="490" t="s">
        <v>497</v>
      </c>
      <c r="C18" s="491"/>
      <c r="D18" s="492"/>
      <c r="E18" s="493"/>
      <c r="F18" s="21"/>
      <c r="G18" s="21"/>
      <c r="H18" s="494"/>
      <c r="I18" s="899"/>
    </row>
    <row r="19" spans="1:9" ht="22.5" customHeight="1" x14ac:dyDescent="0.2">
      <c r="A19" s="489" t="s">
        <v>18</v>
      </c>
      <c r="B19" s="490" t="s">
        <v>497</v>
      </c>
      <c r="C19" s="491"/>
      <c r="D19" s="492"/>
      <c r="E19" s="493"/>
      <c r="F19" s="21"/>
      <c r="G19" s="21"/>
      <c r="H19" s="494"/>
      <c r="I19" s="899"/>
    </row>
    <row r="20" spans="1:9" ht="22.5" customHeight="1" thickBot="1" x14ac:dyDescent="0.25">
      <c r="A20" s="489" t="s">
        <v>19</v>
      </c>
      <c r="B20" s="490" t="s">
        <v>497</v>
      </c>
      <c r="C20" s="491"/>
      <c r="D20" s="492"/>
      <c r="E20" s="493"/>
      <c r="F20" s="21"/>
      <c r="G20" s="21"/>
      <c r="H20" s="494"/>
      <c r="I20" s="899"/>
    </row>
    <row r="21" spans="1:9" ht="22.5" customHeight="1" thickBot="1" x14ac:dyDescent="0.25">
      <c r="A21" s="482" t="s">
        <v>20</v>
      </c>
      <c r="B21" s="483" t="s">
        <v>509</v>
      </c>
      <c r="C21" s="484"/>
      <c r="D21" s="485"/>
      <c r="E21" s="486">
        <f>E7+E14</f>
        <v>0</v>
      </c>
      <c r="F21" s="487">
        <f>F7+F14</f>
        <v>0</v>
      </c>
      <c r="G21" s="487">
        <f>G7+G14</f>
        <v>0</v>
      </c>
      <c r="H21" s="488">
        <f>H7+H14</f>
        <v>0</v>
      </c>
      <c r="I21" s="899"/>
    </row>
    <row r="22" spans="1:9" ht="20.100000000000001" customHeight="1" x14ac:dyDescent="0.2"/>
  </sheetData>
  <mergeCells count="9">
    <mergeCell ref="A1:H1"/>
    <mergeCell ref="I3:I21"/>
    <mergeCell ref="A4:A5"/>
    <mergeCell ref="B4:B5"/>
    <mergeCell ref="C4:C5"/>
    <mergeCell ref="D4:D5"/>
    <mergeCell ref="E4:E5"/>
    <mergeCell ref="F4:G4"/>
    <mergeCell ref="H4:H5"/>
  </mergeCells>
  <printOptions horizontalCentered="1"/>
  <pageMargins left="0.59055118110236227" right="0.59055118110236227" top="0.78740157480314965" bottom="0.78740157480314965" header="0.39370078740157483" footer="0.39370078740157483"/>
  <pageSetup paperSize="9" scale="95" orientation="landscape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9"/>
  <sheetViews>
    <sheetView zoomScale="120" zoomScaleNormal="120" workbookViewId="0">
      <selection activeCell="J1" sqref="J1:J19"/>
    </sheetView>
  </sheetViews>
  <sheetFormatPr defaultRowHeight="12.75" x14ac:dyDescent="0.2"/>
  <cols>
    <col min="1" max="1" width="5.5" style="31" customWidth="1"/>
    <col min="2" max="2" width="36.83203125" style="31" customWidth="1"/>
    <col min="3" max="8" width="13.83203125" style="31" customWidth="1"/>
    <col min="9" max="9" width="15.1640625" style="31" customWidth="1"/>
    <col min="10" max="10" width="5" style="31" customWidth="1"/>
    <col min="11" max="16384" width="9.33203125" style="31"/>
  </cols>
  <sheetData>
    <row r="1" spans="1:10" ht="34.5" customHeight="1" x14ac:dyDescent="0.2">
      <c r="A1" s="910" t="s">
        <v>824</v>
      </c>
      <c r="B1" s="911"/>
      <c r="C1" s="911"/>
      <c r="D1" s="911"/>
      <c r="E1" s="911"/>
      <c r="F1" s="911"/>
      <c r="G1" s="911"/>
      <c r="H1" s="911"/>
      <c r="I1" s="911"/>
      <c r="J1" s="899"/>
    </row>
    <row r="2" spans="1:10" ht="14.25" thickBot="1" x14ac:dyDescent="0.3">
      <c r="A2" s="67"/>
      <c r="B2" s="67"/>
      <c r="C2" s="67"/>
      <c r="D2" s="67"/>
      <c r="E2" s="67"/>
      <c r="F2" s="67"/>
      <c r="G2" s="67"/>
      <c r="H2" s="912">
        <f>Z_3.tájékoztató_t.!H3</f>
        <v>0</v>
      </c>
      <c r="I2" s="912"/>
      <c r="J2" s="899"/>
    </row>
    <row r="3" spans="1:10" ht="13.5" thickBot="1" x14ac:dyDescent="0.25">
      <c r="A3" s="913" t="s">
        <v>4</v>
      </c>
      <c r="B3" s="915" t="s">
        <v>510</v>
      </c>
      <c r="C3" s="917" t="s">
        <v>511</v>
      </c>
      <c r="D3" s="919" t="s">
        <v>512</v>
      </c>
      <c r="E3" s="920"/>
      <c r="F3" s="920"/>
      <c r="G3" s="920"/>
      <c r="H3" s="920"/>
      <c r="I3" s="921" t="s">
        <v>513</v>
      </c>
      <c r="J3" s="899"/>
    </row>
    <row r="4" spans="1:10" s="46" customFormat="1" ht="42" customHeight="1" thickBot="1" x14ac:dyDescent="0.25">
      <c r="A4" s="914"/>
      <c r="B4" s="916"/>
      <c r="C4" s="918"/>
      <c r="D4" s="373" t="s">
        <v>514</v>
      </c>
      <c r="E4" s="373" t="s">
        <v>515</v>
      </c>
      <c r="F4" s="373" t="s">
        <v>516</v>
      </c>
      <c r="G4" s="651" t="s">
        <v>517</v>
      </c>
      <c r="H4" s="651" t="s">
        <v>518</v>
      </c>
      <c r="I4" s="922"/>
      <c r="J4" s="899"/>
    </row>
    <row r="5" spans="1:10" s="46" customFormat="1" ht="12" customHeight="1" thickBot="1" x14ac:dyDescent="0.25">
      <c r="A5" s="402" t="s">
        <v>385</v>
      </c>
      <c r="B5" s="403" t="s">
        <v>386</v>
      </c>
      <c r="C5" s="403" t="s">
        <v>387</v>
      </c>
      <c r="D5" s="403" t="s">
        <v>389</v>
      </c>
      <c r="E5" s="403" t="s">
        <v>388</v>
      </c>
      <c r="F5" s="403" t="s">
        <v>390</v>
      </c>
      <c r="G5" s="403" t="s">
        <v>391</v>
      </c>
      <c r="H5" s="403" t="s">
        <v>519</v>
      </c>
      <c r="I5" s="405" t="s">
        <v>520</v>
      </c>
      <c r="J5" s="899"/>
    </row>
    <row r="6" spans="1:10" s="46" customFormat="1" ht="18" customHeight="1" x14ac:dyDescent="0.2">
      <c r="A6" s="923" t="s">
        <v>521</v>
      </c>
      <c r="B6" s="924"/>
      <c r="C6" s="924"/>
      <c r="D6" s="924"/>
      <c r="E6" s="924"/>
      <c r="F6" s="924"/>
      <c r="G6" s="924"/>
      <c r="H6" s="924"/>
      <c r="I6" s="925"/>
      <c r="J6" s="899"/>
    </row>
    <row r="7" spans="1:10" ht="15.95" customHeight="1" x14ac:dyDescent="0.2">
      <c r="A7" s="94" t="s">
        <v>6</v>
      </c>
      <c r="B7" s="77" t="s">
        <v>522</v>
      </c>
      <c r="C7" s="68"/>
      <c r="D7" s="68"/>
      <c r="E7" s="68"/>
      <c r="F7" s="68"/>
      <c r="G7" s="497"/>
      <c r="H7" s="498">
        <f t="shared" ref="H7:H13" si="0">SUM(D7:G7)</f>
        <v>0</v>
      </c>
      <c r="I7" s="95">
        <f t="shared" ref="I7:I13" si="1">C7+H7</f>
        <v>0</v>
      </c>
      <c r="J7" s="899"/>
    </row>
    <row r="8" spans="1:10" ht="22.5" x14ac:dyDescent="0.2">
      <c r="A8" s="94" t="s">
        <v>7</v>
      </c>
      <c r="B8" s="77" t="s">
        <v>137</v>
      </c>
      <c r="C8" s="68">
        <v>20360517</v>
      </c>
      <c r="D8" s="68"/>
      <c r="E8" s="68"/>
      <c r="F8" s="68"/>
      <c r="G8" s="497"/>
      <c r="H8" s="498">
        <f t="shared" si="0"/>
        <v>0</v>
      </c>
      <c r="I8" s="95">
        <f t="shared" si="1"/>
        <v>20360517</v>
      </c>
      <c r="J8" s="899"/>
    </row>
    <row r="9" spans="1:10" ht="22.5" x14ac:dyDescent="0.2">
      <c r="A9" s="94" t="s">
        <v>8</v>
      </c>
      <c r="B9" s="77" t="s">
        <v>138</v>
      </c>
      <c r="C9" s="68"/>
      <c r="D9" s="68"/>
      <c r="E9" s="68"/>
      <c r="F9" s="68"/>
      <c r="G9" s="497"/>
      <c r="H9" s="498">
        <f t="shared" si="0"/>
        <v>0</v>
      </c>
      <c r="I9" s="95">
        <f t="shared" si="1"/>
        <v>0</v>
      </c>
      <c r="J9" s="899"/>
    </row>
    <row r="10" spans="1:10" ht="15.95" customHeight="1" x14ac:dyDescent="0.2">
      <c r="A10" s="94" t="s">
        <v>9</v>
      </c>
      <c r="B10" s="77" t="s">
        <v>139</v>
      </c>
      <c r="C10" s="68"/>
      <c r="D10" s="68"/>
      <c r="E10" s="68"/>
      <c r="F10" s="68"/>
      <c r="G10" s="497"/>
      <c r="H10" s="498">
        <f t="shared" si="0"/>
        <v>0</v>
      </c>
      <c r="I10" s="95">
        <f t="shared" si="1"/>
        <v>0</v>
      </c>
      <c r="J10" s="899"/>
    </row>
    <row r="11" spans="1:10" ht="22.5" x14ac:dyDescent="0.2">
      <c r="A11" s="94" t="s">
        <v>10</v>
      </c>
      <c r="B11" s="77" t="s">
        <v>140</v>
      </c>
      <c r="C11" s="68"/>
      <c r="D11" s="68"/>
      <c r="E11" s="68"/>
      <c r="F11" s="68"/>
      <c r="G11" s="497"/>
      <c r="H11" s="498">
        <f t="shared" si="0"/>
        <v>0</v>
      </c>
      <c r="I11" s="95">
        <f t="shared" si="1"/>
        <v>0</v>
      </c>
      <c r="J11" s="899"/>
    </row>
    <row r="12" spans="1:10" ht="15.95" customHeight="1" x14ac:dyDescent="0.2">
      <c r="A12" s="96" t="s">
        <v>11</v>
      </c>
      <c r="B12" s="97" t="s">
        <v>523</v>
      </c>
      <c r="C12" s="69"/>
      <c r="D12" s="69"/>
      <c r="E12" s="69"/>
      <c r="F12" s="69"/>
      <c r="G12" s="499"/>
      <c r="H12" s="498">
        <f t="shared" si="0"/>
        <v>0</v>
      </c>
      <c r="I12" s="95">
        <f t="shared" si="1"/>
        <v>0</v>
      </c>
      <c r="J12" s="899"/>
    </row>
    <row r="13" spans="1:10" ht="15.95" customHeight="1" thickBot="1" x14ac:dyDescent="0.25">
      <c r="A13" s="500" t="s">
        <v>12</v>
      </c>
      <c r="B13" s="501" t="s">
        <v>524</v>
      </c>
      <c r="C13" s="502">
        <v>8893175</v>
      </c>
      <c r="D13" s="502"/>
      <c r="E13" s="502"/>
      <c r="F13" s="502"/>
      <c r="G13" s="503"/>
      <c r="H13" s="498">
        <f t="shared" si="0"/>
        <v>0</v>
      </c>
      <c r="I13" s="95">
        <f t="shared" si="1"/>
        <v>8893175</v>
      </c>
      <c r="J13" s="899"/>
    </row>
    <row r="14" spans="1:10" s="70" customFormat="1" ht="18" customHeight="1" thickBot="1" x14ac:dyDescent="0.25">
      <c r="A14" s="926" t="s">
        <v>525</v>
      </c>
      <c r="B14" s="927"/>
      <c r="C14" s="98">
        <f t="shared" ref="C14:I14" si="2">SUM(C7:C13)</f>
        <v>29253692</v>
      </c>
      <c r="D14" s="98">
        <f>SUM(D7:D13)</f>
        <v>0</v>
      </c>
      <c r="E14" s="98">
        <f t="shared" si="2"/>
        <v>0</v>
      </c>
      <c r="F14" s="98">
        <f t="shared" si="2"/>
        <v>0</v>
      </c>
      <c r="G14" s="504">
        <f t="shared" si="2"/>
        <v>0</v>
      </c>
      <c r="H14" s="504">
        <f t="shared" si="2"/>
        <v>0</v>
      </c>
      <c r="I14" s="99">
        <f t="shared" si="2"/>
        <v>29253692</v>
      </c>
      <c r="J14" s="899"/>
    </row>
    <row r="15" spans="1:10" s="67" customFormat="1" ht="18" customHeight="1" x14ac:dyDescent="0.2">
      <c r="A15" s="928" t="s">
        <v>526</v>
      </c>
      <c r="B15" s="929"/>
      <c r="C15" s="929"/>
      <c r="D15" s="929"/>
      <c r="E15" s="929"/>
      <c r="F15" s="929"/>
      <c r="G15" s="929"/>
      <c r="H15" s="929"/>
      <c r="I15" s="930"/>
      <c r="J15" s="899"/>
    </row>
    <row r="16" spans="1:10" s="67" customFormat="1" x14ac:dyDescent="0.2">
      <c r="A16" s="94" t="s">
        <v>6</v>
      </c>
      <c r="B16" s="77" t="s">
        <v>527</v>
      </c>
      <c r="C16" s="68"/>
      <c r="D16" s="68"/>
      <c r="E16" s="68"/>
      <c r="F16" s="68"/>
      <c r="G16" s="497"/>
      <c r="H16" s="498">
        <f>SUM(D16:G16)</f>
        <v>0</v>
      </c>
      <c r="I16" s="95">
        <f>C16+H16</f>
        <v>0</v>
      </c>
      <c r="J16" s="899"/>
    </row>
    <row r="17" spans="1:10" ht="13.5" thickBot="1" x14ac:dyDescent="0.25">
      <c r="A17" s="500" t="s">
        <v>7</v>
      </c>
      <c r="B17" s="501" t="s">
        <v>524</v>
      </c>
      <c r="C17" s="502"/>
      <c r="D17" s="502"/>
      <c r="E17" s="502"/>
      <c r="F17" s="502"/>
      <c r="G17" s="503"/>
      <c r="H17" s="498">
        <f>SUM(D17:G17)</f>
        <v>0</v>
      </c>
      <c r="I17" s="505">
        <f>C17+H17</f>
        <v>0</v>
      </c>
      <c r="J17" s="899"/>
    </row>
    <row r="18" spans="1:10" ht="15.95" customHeight="1" thickBot="1" x14ac:dyDescent="0.25">
      <c r="A18" s="926" t="s">
        <v>528</v>
      </c>
      <c r="B18" s="927"/>
      <c r="C18" s="98">
        <f t="shared" ref="C18:I18" si="3">SUM(C16:C17)</f>
        <v>0</v>
      </c>
      <c r="D18" s="98">
        <f t="shared" si="3"/>
        <v>0</v>
      </c>
      <c r="E18" s="98">
        <f t="shared" si="3"/>
        <v>0</v>
      </c>
      <c r="F18" s="98">
        <f t="shared" si="3"/>
        <v>0</v>
      </c>
      <c r="G18" s="504">
        <f t="shared" si="3"/>
        <v>0</v>
      </c>
      <c r="H18" s="504">
        <f t="shared" si="3"/>
        <v>0</v>
      </c>
      <c r="I18" s="99">
        <f t="shared" si="3"/>
        <v>0</v>
      </c>
      <c r="J18" s="899"/>
    </row>
    <row r="19" spans="1:10" ht="18" customHeight="1" thickBot="1" x14ac:dyDescent="0.25">
      <c r="A19" s="931" t="s">
        <v>529</v>
      </c>
      <c r="B19" s="932"/>
      <c r="C19" s="506">
        <f t="shared" ref="C19:I19" si="4">C14+C18</f>
        <v>29253692</v>
      </c>
      <c r="D19" s="506">
        <f t="shared" si="4"/>
        <v>0</v>
      </c>
      <c r="E19" s="506">
        <f t="shared" si="4"/>
        <v>0</v>
      </c>
      <c r="F19" s="506">
        <f t="shared" si="4"/>
        <v>0</v>
      </c>
      <c r="G19" s="506">
        <f t="shared" si="4"/>
        <v>0</v>
      </c>
      <c r="H19" s="506">
        <f t="shared" si="4"/>
        <v>0</v>
      </c>
      <c r="I19" s="99">
        <f t="shared" si="4"/>
        <v>29253692</v>
      </c>
      <c r="J19" s="899"/>
    </row>
  </sheetData>
  <mergeCells count="13">
    <mergeCell ref="A1:I1"/>
    <mergeCell ref="J1:J19"/>
    <mergeCell ref="H2:I2"/>
    <mergeCell ref="A3:A4"/>
    <mergeCell ref="B3:B4"/>
    <mergeCell ref="C3:C4"/>
    <mergeCell ref="D3:H3"/>
    <mergeCell ref="I3:I4"/>
    <mergeCell ref="A6:I6"/>
    <mergeCell ref="A14:B14"/>
    <mergeCell ref="A15:I15"/>
    <mergeCell ref="A18:B18"/>
    <mergeCell ref="A19:B19"/>
  </mergeCells>
  <printOptions horizontalCentered="1"/>
  <pageMargins left="0.59055118110236227" right="0.59055118110236227" top="1.1811023622047245" bottom="0.78740157480314965" header="0.59055118110236227" footer="0.59055118110236227"/>
  <pageSetup paperSize="9" orientation="landscape" horizontalDpi="300" verticalDpi="300" r:id="rId1"/>
  <headerFooter alignWithMargins="0">
    <oddHeader xml:space="preserve">&amp;C&amp;"Times New Roman CE,Félkövér dőlt"&amp;12
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4"/>
  <sheetViews>
    <sheetView zoomScale="120" zoomScaleNormal="120" workbookViewId="0">
      <selection sqref="A1:D1"/>
    </sheetView>
  </sheetViews>
  <sheetFormatPr defaultRowHeight="12.75" x14ac:dyDescent="0.2"/>
  <cols>
    <col min="1" max="1" width="5.83203125" style="522" customWidth="1"/>
    <col min="2" max="2" width="55.83203125" style="2" customWidth="1"/>
    <col min="3" max="4" width="14.83203125" style="2" customWidth="1"/>
    <col min="5" max="16384" width="9.33203125" style="2"/>
  </cols>
  <sheetData>
    <row r="1" spans="1:4" ht="15" x14ac:dyDescent="0.2">
      <c r="A1" s="934"/>
      <c r="B1" s="831"/>
      <c r="C1" s="831"/>
      <c r="D1" s="831"/>
    </row>
    <row r="2" spans="1:4" x14ac:dyDescent="0.2">
      <c r="A2" s="653"/>
      <c r="B2" s="654"/>
      <c r="C2" s="654"/>
      <c r="D2" s="654"/>
    </row>
    <row r="3" spans="1:4" ht="15.75" x14ac:dyDescent="0.2">
      <c r="A3" s="910" t="s">
        <v>715</v>
      </c>
      <c r="B3" s="891"/>
      <c r="C3" s="891"/>
      <c r="D3" s="891"/>
    </row>
    <row r="4" spans="1:4" ht="15.75" x14ac:dyDescent="0.2">
      <c r="A4" s="910" t="s">
        <v>716</v>
      </c>
      <c r="B4" s="891"/>
      <c r="C4" s="891"/>
      <c r="D4" s="891"/>
    </row>
    <row r="5" spans="1:4" s="480" customFormat="1" ht="15.75" thickBot="1" x14ac:dyDescent="0.25">
      <c r="A5" s="645"/>
      <c r="B5" s="378"/>
      <c r="C5" s="378"/>
      <c r="D5" s="388">
        <f>Z_3.tájékoztató_t.!H3</f>
        <v>0</v>
      </c>
    </row>
    <row r="6" spans="1:4" s="46" customFormat="1" ht="48" customHeight="1" thickBot="1" x14ac:dyDescent="0.25">
      <c r="A6" s="366" t="s">
        <v>4</v>
      </c>
      <c r="B6" s="373" t="s">
        <v>5</v>
      </c>
      <c r="C6" s="373" t="s">
        <v>530</v>
      </c>
      <c r="D6" s="655" t="s">
        <v>531</v>
      </c>
    </row>
    <row r="7" spans="1:4" s="46" customFormat="1" ht="14.1" customHeight="1" thickBot="1" x14ac:dyDescent="0.25">
      <c r="A7" s="656" t="s">
        <v>385</v>
      </c>
      <c r="B7" s="657" t="s">
        <v>386</v>
      </c>
      <c r="C7" s="657" t="s">
        <v>387</v>
      </c>
      <c r="D7" s="658" t="s">
        <v>389</v>
      </c>
    </row>
    <row r="8" spans="1:4" ht="18" customHeight="1" x14ac:dyDescent="0.2">
      <c r="A8" s="507" t="s">
        <v>6</v>
      </c>
      <c r="B8" s="508" t="s">
        <v>532</v>
      </c>
      <c r="C8" s="803">
        <v>824365</v>
      </c>
      <c r="D8" s="804">
        <v>449852</v>
      </c>
    </row>
    <row r="9" spans="1:4" ht="18" customHeight="1" x14ac:dyDescent="0.2">
      <c r="A9" s="509" t="s">
        <v>7</v>
      </c>
      <c r="B9" s="510" t="s">
        <v>533</v>
      </c>
      <c r="C9" s="790"/>
      <c r="D9" s="791"/>
    </row>
    <row r="10" spans="1:4" ht="18" customHeight="1" x14ac:dyDescent="0.2">
      <c r="A10" s="509" t="s">
        <v>8</v>
      </c>
      <c r="B10" s="510" t="s">
        <v>534</v>
      </c>
      <c r="C10" s="790"/>
      <c r="D10" s="791"/>
    </row>
    <row r="11" spans="1:4" ht="18" customHeight="1" x14ac:dyDescent="0.2">
      <c r="A11" s="509" t="s">
        <v>9</v>
      </c>
      <c r="B11" s="510" t="s">
        <v>535</v>
      </c>
      <c r="C11" s="790"/>
      <c r="D11" s="791"/>
    </row>
    <row r="12" spans="1:4" ht="18" customHeight="1" x14ac:dyDescent="0.2">
      <c r="A12" s="513" t="s">
        <v>10</v>
      </c>
      <c r="B12" s="510" t="s">
        <v>536</v>
      </c>
      <c r="C12" s="790">
        <v>1009693</v>
      </c>
      <c r="D12" s="791">
        <v>840000</v>
      </c>
    </row>
    <row r="13" spans="1:4" ht="18" customHeight="1" x14ac:dyDescent="0.2">
      <c r="A13" s="509" t="s">
        <v>11</v>
      </c>
      <c r="B13" s="510" t="s">
        <v>537</v>
      </c>
      <c r="C13" s="790"/>
      <c r="D13" s="791"/>
    </row>
    <row r="14" spans="1:4" ht="18" customHeight="1" x14ac:dyDescent="0.2">
      <c r="A14" s="513" t="s">
        <v>12</v>
      </c>
      <c r="B14" s="514" t="s">
        <v>538</v>
      </c>
      <c r="C14" s="790"/>
      <c r="D14" s="791"/>
    </row>
    <row r="15" spans="1:4" ht="18" customHeight="1" x14ac:dyDescent="0.2">
      <c r="A15" s="513" t="s">
        <v>13</v>
      </c>
      <c r="B15" s="514" t="s">
        <v>539</v>
      </c>
      <c r="C15" s="790">
        <v>124000</v>
      </c>
      <c r="D15" s="791">
        <v>96000</v>
      </c>
    </row>
    <row r="16" spans="1:4" ht="18" customHeight="1" x14ac:dyDescent="0.2">
      <c r="A16" s="509" t="s">
        <v>14</v>
      </c>
      <c r="B16" s="514" t="s">
        <v>540</v>
      </c>
      <c r="C16" s="790"/>
      <c r="D16" s="791"/>
    </row>
    <row r="17" spans="1:4" ht="18" customHeight="1" x14ac:dyDescent="0.2">
      <c r="A17" s="513" t="s">
        <v>15</v>
      </c>
      <c r="B17" s="514" t="s">
        <v>541</v>
      </c>
      <c r="C17" s="790"/>
      <c r="D17" s="791"/>
    </row>
    <row r="18" spans="1:4" ht="22.5" x14ac:dyDescent="0.2">
      <c r="A18" s="509" t="s">
        <v>16</v>
      </c>
      <c r="B18" s="514" t="s">
        <v>542</v>
      </c>
      <c r="C18" s="790">
        <v>885693</v>
      </c>
      <c r="D18" s="791">
        <v>744000</v>
      </c>
    </row>
    <row r="19" spans="1:4" ht="18" customHeight="1" x14ac:dyDescent="0.2">
      <c r="A19" s="513" t="s">
        <v>17</v>
      </c>
      <c r="B19" s="510" t="s">
        <v>543</v>
      </c>
      <c r="C19" s="790"/>
      <c r="D19" s="791"/>
    </row>
    <row r="20" spans="1:4" ht="18" customHeight="1" x14ac:dyDescent="0.2">
      <c r="A20" s="509" t="s">
        <v>18</v>
      </c>
      <c r="B20" s="510" t="s">
        <v>544</v>
      </c>
      <c r="C20" s="511"/>
      <c r="D20" s="512"/>
    </row>
    <row r="21" spans="1:4" ht="18" customHeight="1" x14ac:dyDescent="0.2">
      <c r="A21" s="513" t="s">
        <v>19</v>
      </c>
      <c r="B21" s="510" t="s">
        <v>545</v>
      </c>
      <c r="C21" s="511"/>
      <c r="D21" s="512"/>
    </row>
    <row r="22" spans="1:4" ht="18" customHeight="1" x14ac:dyDescent="0.2">
      <c r="A22" s="509" t="s">
        <v>20</v>
      </c>
      <c r="B22" s="510" t="s">
        <v>546</v>
      </c>
      <c r="C22" s="511"/>
      <c r="D22" s="512"/>
    </row>
    <row r="23" spans="1:4" ht="18" customHeight="1" x14ac:dyDescent="0.2">
      <c r="A23" s="513" t="s">
        <v>21</v>
      </c>
      <c r="B23" s="510" t="s">
        <v>547</v>
      </c>
      <c r="C23" s="511"/>
      <c r="D23" s="512"/>
    </row>
    <row r="24" spans="1:4" ht="18" customHeight="1" x14ac:dyDescent="0.2">
      <c r="A24" s="509" t="s">
        <v>22</v>
      </c>
      <c r="B24" s="515"/>
      <c r="C24" s="511"/>
      <c r="D24" s="512"/>
    </row>
    <row r="25" spans="1:4" ht="18" customHeight="1" x14ac:dyDescent="0.2">
      <c r="A25" s="513" t="s">
        <v>23</v>
      </c>
      <c r="B25" s="515"/>
      <c r="C25" s="511"/>
      <c r="D25" s="512"/>
    </row>
    <row r="26" spans="1:4" ht="18" customHeight="1" x14ac:dyDescent="0.2">
      <c r="A26" s="509" t="s">
        <v>24</v>
      </c>
      <c r="B26" s="515"/>
      <c r="C26" s="511"/>
      <c r="D26" s="512"/>
    </row>
    <row r="27" spans="1:4" ht="18" customHeight="1" x14ac:dyDescent="0.2">
      <c r="A27" s="513" t="s">
        <v>25</v>
      </c>
      <c r="B27" s="515"/>
      <c r="C27" s="511"/>
      <c r="D27" s="512"/>
    </row>
    <row r="28" spans="1:4" ht="18" customHeight="1" x14ac:dyDescent="0.2">
      <c r="A28" s="509" t="s">
        <v>26</v>
      </c>
      <c r="B28" s="515"/>
      <c r="C28" s="511"/>
      <c r="D28" s="512"/>
    </row>
    <row r="29" spans="1:4" ht="18" customHeight="1" x14ac:dyDescent="0.2">
      <c r="A29" s="513" t="s">
        <v>27</v>
      </c>
      <c r="B29" s="515"/>
      <c r="C29" s="511"/>
      <c r="D29" s="512"/>
    </row>
    <row r="30" spans="1:4" ht="18" customHeight="1" x14ac:dyDescent="0.2">
      <c r="A30" s="509" t="s">
        <v>28</v>
      </c>
      <c r="B30" s="515"/>
      <c r="C30" s="511"/>
      <c r="D30" s="512"/>
    </row>
    <row r="31" spans="1:4" ht="18" customHeight="1" x14ac:dyDescent="0.2">
      <c r="A31" s="513" t="s">
        <v>29</v>
      </c>
      <c r="B31" s="515"/>
      <c r="C31" s="511"/>
      <c r="D31" s="512"/>
    </row>
    <row r="32" spans="1:4" ht="18" customHeight="1" thickBot="1" x14ac:dyDescent="0.25">
      <c r="A32" s="516" t="s">
        <v>30</v>
      </c>
      <c r="B32" s="517"/>
      <c r="C32" s="518"/>
      <c r="D32" s="519"/>
    </row>
    <row r="33" spans="1:4" ht="18" customHeight="1" thickBot="1" x14ac:dyDescent="0.25">
      <c r="A33" s="520" t="s">
        <v>31</v>
      </c>
      <c r="B33" s="652" t="s">
        <v>38</v>
      </c>
      <c r="C33" s="487">
        <f>+C8+C9+C10+C11+C12+C19+C20+C21+C22+C23+C24+C25+C26+C27+C28+C29+C30+C31+C32</f>
        <v>1834058</v>
      </c>
      <c r="D33" s="488">
        <f>+D8+D9+D10+D11+D12+D19+D20+D21+D22+D23+D24+D25+D26+D27+D28+D29+D30+D31+D32</f>
        <v>1289852</v>
      </c>
    </row>
    <row r="34" spans="1:4" ht="25.5" customHeight="1" x14ac:dyDescent="0.2">
      <c r="A34" s="521"/>
      <c r="B34" s="933" t="s">
        <v>548</v>
      </c>
      <c r="C34" s="933"/>
      <c r="D34" s="933"/>
    </row>
  </sheetData>
  <mergeCells count="4">
    <mergeCell ref="B34:D34"/>
    <mergeCell ref="A1:D1"/>
    <mergeCell ref="A3:D3"/>
    <mergeCell ref="A4:D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41"/>
  <sheetViews>
    <sheetView zoomScale="120" zoomScaleNormal="120" workbookViewId="0">
      <selection sqref="A1:E1"/>
    </sheetView>
  </sheetViews>
  <sheetFormatPr defaultRowHeight="12.75" x14ac:dyDescent="0.2"/>
  <cols>
    <col min="1" max="1" width="6.6640625" style="31" customWidth="1"/>
    <col min="2" max="2" width="40.83203125" style="31" customWidth="1"/>
    <col min="3" max="3" width="20.83203125" style="31" customWidth="1"/>
    <col min="4" max="5" width="12.83203125" style="31" customWidth="1"/>
    <col min="6" max="16384" width="9.33203125" style="31"/>
  </cols>
  <sheetData>
    <row r="1" spans="1:5" ht="15" x14ac:dyDescent="0.25">
      <c r="A1" s="937"/>
      <c r="B1" s="937"/>
      <c r="C1" s="937"/>
      <c r="D1" s="937"/>
      <c r="E1" s="937"/>
    </row>
    <row r="2" spans="1:5" x14ac:dyDescent="0.2">
      <c r="A2" s="67"/>
      <c r="B2" s="67"/>
      <c r="C2" s="67"/>
      <c r="D2" s="67"/>
      <c r="E2" s="67"/>
    </row>
    <row r="3" spans="1:5" ht="15.75" x14ac:dyDescent="0.25">
      <c r="A3" s="847" t="s">
        <v>717</v>
      </c>
      <c r="B3" s="847"/>
      <c r="C3" s="847"/>
      <c r="D3" s="847"/>
      <c r="E3" s="847"/>
    </row>
    <row r="4" spans="1:5" ht="15.75" x14ac:dyDescent="0.25">
      <c r="A4" s="847" t="s">
        <v>825</v>
      </c>
      <c r="B4" s="847"/>
      <c r="C4" s="847"/>
      <c r="D4" s="847"/>
      <c r="E4" s="847"/>
    </row>
    <row r="5" spans="1:5" x14ac:dyDescent="0.2">
      <c r="A5" s="67"/>
      <c r="B5" s="67"/>
      <c r="C5" s="67"/>
      <c r="D5" s="67"/>
      <c r="E5" s="67"/>
    </row>
    <row r="6" spans="1:5" ht="14.25" thickBot="1" x14ac:dyDescent="0.3">
      <c r="A6" s="67"/>
      <c r="B6" s="67"/>
      <c r="C6" s="659"/>
      <c r="D6" s="659"/>
      <c r="E6" s="659">
        <f>Z_5.tájékoztató_t.!D5</f>
        <v>0</v>
      </c>
    </row>
    <row r="7" spans="1:5" ht="42.75" customHeight="1" thickBot="1" x14ac:dyDescent="0.25">
      <c r="A7" s="660" t="s">
        <v>52</v>
      </c>
      <c r="B7" s="661" t="s">
        <v>549</v>
      </c>
      <c r="C7" s="661" t="s">
        <v>550</v>
      </c>
      <c r="D7" s="662" t="s">
        <v>551</v>
      </c>
      <c r="E7" s="663" t="s">
        <v>552</v>
      </c>
    </row>
    <row r="8" spans="1:5" ht="15.95" customHeight="1" x14ac:dyDescent="0.2">
      <c r="A8" s="523" t="s">
        <v>6</v>
      </c>
      <c r="B8" s="792"/>
      <c r="C8" s="524"/>
      <c r="D8" s="525"/>
      <c r="E8" s="526"/>
    </row>
    <row r="9" spans="1:5" ht="20.25" customHeight="1" x14ac:dyDescent="0.2">
      <c r="A9" s="527" t="s">
        <v>7</v>
      </c>
      <c r="B9" s="793"/>
      <c r="C9" s="528"/>
      <c r="D9" s="529"/>
      <c r="E9" s="530"/>
    </row>
    <row r="10" spans="1:5" ht="15.95" customHeight="1" x14ac:dyDescent="0.2">
      <c r="A10" s="527" t="s">
        <v>8</v>
      </c>
      <c r="B10" s="794"/>
      <c r="C10" s="528"/>
      <c r="D10" s="529"/>
      <c r="E10" s="530"/>
    </row>
    <row r="11" spans="1:5" ht="15.95" customHeight="1" x14ac:dyDescent="0.2">
      <c r="A11" s="527" t="s">
        <v>9</v>
      </c>
      <c r="B11" s="794"/>
      <c r="C11" s="528"/>
      <c r="D11" s="529"/>
      <c r="E11" s="530"/>
    </row>
    <row r="12" spans="1:5" ht="15.95" customHeight="1" x14ac:dyDescent="0.2">
      <c r="A12" s="527" t="s">
        <v>10</v>
      </c>
      <c r="B12" s="794"/>
      <c r="C12" s="528"/>
      <c r="D12" s="529"/>
      <c r="E12" s="530"/>
    </row>
    <row r="13" spans="1:5" ht="15.95" customHeight="1" x14ac:dyDescent="0.2">
      <c r="A13" s="527" t="s">
        <v>11</v>
      </c>
      <c r="B13" s="794"/>
      <c r="C13" s="528"/>
      <c r="D13" s="529"/>
      <c r="E13" s="530"/>
    </row>
    <row r="14" spans="1:5" ht="15.95" customHeight="1" x14ac:dyDescent="0.2">
      <c r="A14" s="527" t="s">
        <v>12</v>
      </c>
      <c r="B14" s="794"/>
      <c r="C14" s="528"/>
      <c r="D14" s="529"/>
      <c r="E14" s="530"/>
    </row>
    <row r="15" spans="1:5" ht="15.95" customHeight="1" x14ac:dyDescent="0.2">
      <c r="A15" s="527" t="s">
        <v>13</v>
      </c>
      <c r="B15" s="794"/>
      <c r="C15" s="528"/>
      <c r="D15" s="529"/>
      <c r="E15" s="530"/>
    </row>
    <row r="16" spans="1:5" ht="15.95" customHeight="1" x14ac:dyDescent="0.2">
      <c r="A16" s="527" t="s">
        <v>14</v>
      </c>
      <c r="B16" s="794"/>
      <c r="C16" s="528"/>
      <c r="D16" s="529"/>
      <c r="E16" s="530"/>
    </row>
    <row r="17" spans="1:5" ht="15.95" customHeight="1" x14ac:dyDescent="0.2">
      <c r="A17" s="527" t="s">
        <v>15</v>
      </c>
      <c r="B17" s="794"/>
      <c r="C17" s="528"/>
      <c r="D17" s="529"/>
      <c r="E17" s="530"/>
    </row>
    <row r="18" spans="1:5" ht="15.95" customHeight="1" x14ac:dyDescent="0.2">
      <c r="A18" s="527" t="s">
        <v>16</v>
      </c>
      <c r="B18" s="794"/>
      <c r="C18" s="528"/>
      <c r="D18" s="529"/>
      <c r="E18" s="530"/>
    </row>
    <row r="19" spans="1:5" ht="15.95" customHeight="1" x14ac:dyDescent="0.2">
      <c r="A19" s="527" t="s">
        <v>17</v>
      </c>
      <c r="B19" s="794"/>
      <c r="C19" s="528"/>
      <c r="D19" s="529"/>
      <c r="E19" s="530"/>
    </row>
    <row r="20" spans="1:5" ht="15.95" customHeight="1" x14ac:dyDescent="0.2">
      <c r="A20" s="527" t="s">
        <v>18</v>
      </c>
      <c r="B20" s="794"/>
      <c r="C20" s="528"/>
      <c r="D20" s="529"/>
      <c r="E20" s="530"/>
    </row>
    <row r="21" spans="1:5" ht="15.95" customHeight="1" x14ac:dyDescent="0.2">
      <c r="A21" s="527" t="s">
        <v>19</v>
      </c>
      <c r="B21" s="794"/>
      <c r="C21" s="528"/>
      <c r="D21" s="529"/>
      <c r="E21" s="530"/>
    </row>
    <row r="22" spans="1:5" ht="15.95" customHeight="1" x14ac:dyDescent="0.2">
      <c r="A22" s="527" t="s">
        <v>20</v>
      </c>
      <c r="B22" s="794"/>
      <c r="C22" s="528"/>
      <c r="D22" s="529"/>
      <c r="E22" s="530"/>
    </row>
    <row r="23" spans="1:5" ht="15.95" customHeight="1" x14ac:dyDescent="0.2">
      <c r="A23" s="527" t="s">
        <v>21</v>
      </c>
      <c r="B23" s="528"/>
      <c r="C23" s="528"/>
      <c r="D23" s="529"/>
      <c r="E23" s="530"/>
    </row>
    <row r="24" spans="1:5" ht="15.95" customHeight="1" x14ac:dyDescent="0.2">
      <c r="A24" s="527" t="s">
        <v>22</v>
      </c>
      <c r="B24" s="528"/>
      <c r="C24" s="528"/>
      <c r="D24" s="529"/>
      <c r="E24" s="530"/>
    </row>
    <row r="25" spans="1:5" ht="15.95" customHeight="1" x14ac:dyDescent="0.2">
      <c r="A25" s="527" t="s">
        <v>23</v>
      </c>
      <c r="B25" s="528"/>
      <c r="C25" s="528"/>
      <c r="D25" s="529"/>
      <c r="E25" s="530"/>
    </row>
    <row r="26" spans="1:5" ht="15.95" customHeight="1" x14ac:dyDescent="0.2">
      <c r="A26" s="527" t="s">
        <v>24</v>
      </c>
      <c r="B26" s="528"/>
      <c r="C26" s="528"/>
      <c r="D26" s="529"/>
      <c r="E26" s="530"/>
    </row>
    <row r="27" spans="1:5" ht="15.95" customHeight="1" x14ac:dyDescent="0.2">
      <c r="A27" s="527" t="s">
        <v>25</v>
      </c>
      <c r="B27" s="528"/>
      <c r="C27" s="528"/>
      <c r="D27" s="529"/>
      <c r="E27" s="530"/>
    </row>
    <row r="28" spans="1:5" ht="15.95" customHeight="1" x14ac:dyDescent="0.2">
      <c r="A28" s="527" t="s">
        <v>26</v>
      </c>
      <c r="B28" s="528"/>
      <c r="C28" s="528"/>
      <c r="D28" s="529"/>
      <c r="E28" s="530"/>
    </row>
    <row r="29" spans="1:5" ht="15.95" customHeight="1" x14ac:dyDescent="0.2">
      <c r="A29" s="527" t="s">
        <v>27</v>
      </c>
      <c r="B29" s="528"/>
      <c r="C29" s="528"/>
      <c r="D29" s="529"/>
      <c r="E29" s="530"/>
    </row>
    <row r="30" spans="1:5" ht="15.95" customHeight="1" x14ac:dyDescent="0.2">
      <c r="A30" s="527" t="s">
        <v>28</v>
      </c>
      <c r="B30" s="528"/>
      <c r="C30" s="528"/>
      <c r="D30" s="529"/>
      <c r="E30" s="530"/>
    </row>
    <row r="31" spans="1:5" ht="15.95" customHeight="1" x14ac:dyDescent="0.2">
      <c r="A31" s="527" t="s">
        <v>29</v>
      </c>
      <c r="B31" s="528"/>
      <c r="C31" s="528"/>
      <c r="D31" s="529"/>
      <c r="E31" s="530"/>
    </row>
    <row r="32" spans="1:5" ht="15.95" customHeight="1" x14ac:dyDescent="0.2">
      <c r="A32" s="527" t="s">
        <v>30</v>
      </c>
      <c r="B32" s="528"/>
      <c r="C32" s="528"/>
      <c r="D32" s="529"/>
      <c r="E32" s="530"/>
    </row>
    <row r="33" spans="1:5" ht="15.95" customHeight="1" x14ac:dyDescent="0.2">
      <c r="A33" s="527" t="s">
        <v>31</v>
      </c>
      <c r="B33" s="528"/>
      <c r="C33" s="528"/>
      <c r="D33" s="529"/>
      <c r="E33" s="530"/>
    </row>
    <row r="34" spans="1:5" ht="15.95" customHeight="1" x14ac:dyDescent="0.2">
      <c r="A34" s="527" t="s">
        <v>32</v>
      </c>
      <c r="B34" s="528"/>
      <c r="C34" s="528"/>
      <c r="D34" s="529"/>
      <c r="E34" s="530"/>
    </row>
    <row r="35" spans="1:5" ht="15.95" customHeight="1" x14ac:dyDescent="0.2">
      <c r="A35" s="527" t="s">
        <v>33</v>
      </c>
      <c r="B35" s="528"/>
      <c r="C35" s="528"/>
      <c r="D35" s="529"/>
      <c r="E35" s="530"/>
    </row>
    <row r="36" spans="1:5" ht="15.95" customHeight="1" x14ac:dyDescent="0.2">
      <c r="A36" s="527" t="s">
        <v>553</v>
      </c>
      <c r="B36" s="528"/>
      <c r="C36" s="528"/>
      <c r="D36" s="529"/>
      <c r="E36" s="530"/>
    </row>
    <row r="37" spans="1:5" ht="15.95" customHeight="1" x14ac:dyDescent="0.2">
      <c r="A37" s="527" t="s">
        <v>554</v>
      </c>
      <c r="B37" s="528"/>
      <c r="C37" s="528"/>
      <c r="D37" s="529"/>
      <c r="E37" s="530"/>
    </row>
    <row r="38" spans="1:5" ht="15.95" customHeight="1" x14ac:dyDescent="0.2">
      <c r="A38" s="527" t="s">
        <v>555</v>
      </c>
      <c r="B38" s="528"/>
      <c r="C38" s="528"/>
      <c r="D38" s="529"/>
      <c r="E38" s="530"/>
    </row>
    <row r="39" spans="1:5" ht="15.95" customHeight="1" x14ac:dyDescent="0.2">
      <c r="A39" s="527" t="s">
        <v>556</v>
      </c>
      <c r="B39" s="528"/>
      <c r="C39" s="528"/>
      <c r="D39" s="529"/>
      <c r="E39" s="530"/>
    </row>
    <row r="40" spans="1:5" ht="15.95" customHeight="1" thickBot="1" x14ac:dyDescent="0.25">
      <c r="A40" s="767" t="s">
        <v>557</v>
      </c>
      <c r="B40" s="768"/>
      <c r="C40" s="768"/>
      <c r="D40" s="769"/>
      <c r="E40" s="770"/>
    </row>
    <row r="41" spans="1:5" ht="15.95" customHeight="1" thickBot="1" x14ac:dyDescent="0.25">
      <c r="A41" s="935" t="s">
        <v>38</v>
      </c>
      <c r="B41" s="936"/>
      <c r="C41" s="531"/>
      <c r="D41" s="532">
        <f>SUM(D8:D40)</f>
        <v>0</v>
      </c>
      <c r="E41" s="533">
        <f>SUM(E8:E40)</f>
        <v>0</v>
      </c>
    </row>
  </sheetData>
  <mergeCells count="4">
    <mergeCell ref="A41:B41"/>
    <mergeCell ref="A1:E1"/>
    <mergeCell ref="A4:E4"/>
    <mergeCell ref="A3:E3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76"/>
  <sheetViews>
    <sheetView topLeftCell="A16" zoomScale="120" zoomScaleNormal="120" zoomScaleSheetLayoutView="120" workbookViewId="0">
      <selection sqref="A1:E1"/>
    </sheetView>
  </sheetViews>
  <sheetFormatPr defaultColWidth="12" defaultRowHeight="15.75" x14ac:dyDescent="0.25"/>
  <cols>
    <col min="1" max="1" width="67.1640625" style="534" customWidth="1"/>
    <col min="2" max="2" width="6.1640625" style="535" customWidth="1"/>
    <col min="3" max="4" width="12.1640625" style="534" customWidth="1"/>
    <col min="5" max="5" width="12.1640625" style="561" customWidth="1"/>
    <col min="6" max="6" width="12" style="534"/>
    <col min="7" max="7" width="17" style="534" bestFit="1" customWidth="1"/>
    <col min="8" max="9" width="12" style="534"/>
    <col min="10" max="10" width="20" style="534" customWidth="1"/>
    <col min="11" max="16384" width="12" style="534"/>
  </cols>
  <sheetData>
    <row r="1" spans="1:5" x14ac:dyDescent="0.25">
      <c r="A1" s="939"/>
      <c r="B1" s="807"/>
      <c r="C1" s="807"/>
      <c r="D1" s="807"/>
      <c r="E1" s="807"/>
    </row>
    <row r="2" spans="1:5" x14ac:dyDescent="0.25">
      <c r="A2" s="940" t="s">
        <v>719</v>
      </c>
      <c r="B2" s="941"/>
      <c r="C2" s="941"/>
      <c r="D2" s="941"/>
      <c r="E2" s="941"/>
    </row>
    <row r="3" spans="1:5" ht="16.5" customHeight="1" x14ac:dyDescent="0.25">
      <c r="A3" s="940" t="s">
        <v>720</v>
      </c>
      <c r="B3" s="941"/>
      <c r="C3" s="941"/>
      <c r="D3" s="941"/>
      <c r="E3" s="941"/>
    </row>
    <row r="4" spans="1:5" ht="16.5" customHeight="1" x14ac:dyDescent="0.25">
      <c r="A4" s="942" t="s">
        <v>826</v>
      </c>
      <c r="B4" s="943"/>
      <c r="C4" s="943"/>
      <c r="D4" s="943"/>
      <c r="E4" s="943"/>
    </row>
    <row r="5" spans="1:5" ht="16.5" customHeight="1" thickBot="1" x14ac:dyDescent="0.3">
      <c r="A5" s="664"/>
      <c r="B5" s="665"/>
      <c r="C5" s="944">
        <f>Z_6.tájékoztató_t.!E6</f>
        <v>0</v>
      </c>
      <c r="D5" s="944"/>
      <c r="E5" s="944"/>
    </row>
    <row r="6" spans="1:5" ht="15.75" customHeight="1" x14ac:dyDescent="0.25">
      <c r="A6" s="945" t="s">
        <v>558</v>
      </c>
      <c r="B6" s="948" t="s">
        <v>559</v>
      </c>
      <c r="C6" s="951" t="s">
        <v>560</v>
      </c>
      <c r="D6" s="951" t="s">
        <v>561</v>
      </c>
      <c r="E6" s="953" t="s">
        <v>562</v>
      </c>
    </row>
    <row r="7" spans="1:5" ht="11.25" customHeight="1" x14ac:dyDescent="0.25">
      <c r="A7" s="946"/>
      <c r="B7" s="949"/>
      <c r="C7" s="952"/>
      <c r="D7" s="952"/>
      <c r="E7" s="954"/>
    </row>
    <row r="8" spans="1:5" x14ac:dyDescent="0.25">
      <c r="A8" s="947"/>
      <c r="B8" s="950"/>
      <c r="C8" s="955" t="s">
        <v>563</v>
      </c>
      <c r="D8" s="955"/>
      <c r="E8" s="956"/>
    </row>
    <row r="9" spans="1:5" s="536" customFormat="1" ht="16.5" thickBot="1" x14ac:dyDescent="0.25">
      <c r="A9" s="666" t="s">
        <v>564</v>
      </c>
      <c r="B9" s="667" t="s">
        <v>386</v>
      </c>
      <c r="C9" s="667" t="s">
        <v>387</v>
      </c>
      <c r="D9" s="667" t="s">
        <v>389</v>
      </c>
      <c r="E9" s="668" t="s">
        <v>388</v>
      </c>
    </row>
    <row r="10" spans="1:5" s="541" customFormat="1" x14ac:dyDescent="0.2">
      <c r="A10" s="537" t="s">
        <v>565</v>
      </c>
      <c r="B10" s="538" t="s">
        <v>566</v>
      </c>
      <c r="C10" s="539">
        <v>909629</v>
      </c>
      <c r="D10" s="539">
        <v>3771705</v>
      </c>
      <c r="E10" s="540"/>
    </row>
    <row r="11" spans="1:5" s="541" customFormat="1" x14ac:dyDescent="0.2">
      <c r="A11" s="542" t="s">
        <v>567</v>
      </c>
      <c r="B11" s="543" t="s">
        <v>568</v>
      </c>
      <c r="C11" s="544">
        <f>+C12+C17+C22+C27+C32</f>
        <v>1697390335</v>
      </c>
      <c r="D11" s="544">
        <f>+D12+D17+D22+D27+D32</f>
        <v>1905883362</v>
      </c>
      <c r="E11" s="545">
        <f>+E12+E17+E22+E27+E32</f>
        <v>0</v>
      </c>
    </row>
    <row r="12" spans="1:5" s="541" customFormat="1" x14ac:dyDescent="0.2">
      <c r="A12" s="542" t="s">
        <v>569</v>
      </c>
      <c r="B12" s="543" t="s">
        <v>570</v>
      </c>
      <c r="C12" s="544">
        <f>+C13+C14+C15+C16</f>
        <v>1540005159</v>
      </c>
      <c r="D12" s="544">
        <f>+D13+D14+D15+D16</f>
        <v>1666539608</v>
      </c>
      <c r="E12" s="545">
        <f>+E13+E14+E15+E16</f>
        <v>0</v>
      </c>
    </row>
    <row r="13" spans="1:5" s="541" customFormat="1" x14ac:dyDescent="0.2">
      <c r="A13" s="546" t="s">
        <v>571</v>
      </c>
      <c r="B13" s="543" t="s">
        <v>572</v>
      </c>
      <c r="C13" s="547"/>
      <c r="D13" s="547"/>
      <c r="E13" s="548"/>
    </row>
    <row r="14" spans="1:5" s="541" customFormat="1" ht="26.45" customHeight="1" x14ac:dyDescent="0.2">
      <c r="A14" s="546" t="s">
        <v>573</v>
      </c>
      <c r="B14" s="543" t="s">
        <v>574</v>
      </c>
      <c r="C14" s="549">
        <v>746139420</v>
      </c>
      <c r="D14" s="549">
        <v>792433205</v>
      </c>
      <c r="E14" s="550"/>
    </row>
    <row r="15" spans="1:5" s="541" customFormat="1" ht="22.5" x14ac:dyDescent="0.2">
      <c r="A15" s="546" t="s">
        <v>575</v>
      </c>
      <c r="B15" s="543" t="s">
        <v>576</v>
      </c>
      <c r="C15" s="549">
        <v>390170186</v>
      </c>
      <c r="D15" s="549">
        <v>440874400</v>
      </c>
      <c r="E15" s="550"/>
    </row>
    <row r="16" spans="1:5" s="541" customFormat="1" x14ac:dyDescent="0.2">
      <c r="A16" s="546" t="s">
        <v>577</v>
      </c>
      <c r="B16" s="543" t="s">
        <v>578</v>
      </c>
      <c r="C16" s="549">
        <v>403695553</v>
      </c>
      <c r="D16" s="549">
        <v>433232003</v>
      </c>
      <c r="E16" s="550"/>
    </row>
    <row r="17" spans="1:10" s="541" customFormat="1" x14ac:dyDescent="0.2">
      <c r="A17" s="542" t="s">
        <v>579</v>
      </c>
      <c r="B17" s="543" t="s">
        <v>580</v>
      </c>
      <c r="C17" s="551">
        <f>+C18+C19+C20+C21</f>
        <v>117517778</v>
      </c>
      <c r="D17" s="551">
        <f>+D18+D19+D20+D21</f>
        <v>106726383</v>
      </c>
      <c r="E17" s="552">
        <f>+E18+E19+E20+E21</f>
        <v>0</v>
      </c>
    </row>
    <row r="18" spans="1:10" s="541" customFormat="1" x14ac:dyDescent="0.2">
      <c r="A18" s="546" t="s">
        <v>581</v>
      </c>
      <c r="B18" s="543" t="s">
        <v>582</v>
      </c>
      <c r="C18" s="549"/>
      <c r="D18" s="549"/>
      <c r="E18" s="550"/>
    </row>
    <row r="19" spans="1:10" s="541" customFormat="1" ht="22.5" x14ac:dyDescent="0.2">
      <c r="A19" s="546" t="s">
        <v>583</v>
      </c>
      <c r="B19" s="543" t="s">
        <v>15</v>
      </c>
      <c r="C19" s="549"/>
      <c r="D19" s="549"/>
      <c r="E19" s="550"/>
    </row>
    <row r="20" spans="1:10" s="541" customFormat="1" x14ac:dyDescent="0.2">
      <c r="A20" s="546" t="s">
        <v>584</v>
      </c>
      <c r="B20" s="543" t="s">
        <v>16</v>
      </c>
      <c r="C20" s="549"/>
      <c r="D20" s="549">
        <v>0</v>
      </c>
      <c r="E20" s="550"/>
      <c r="J20" s="772"/>
    </row>
    <row r="21" spans="1:10" s="541" customFormat="1" x14ac:dyDescent="0.2">
      <c r="A21" s="546" t="s">
        <v>585</v>
      </c>
      <c r="B21" s="543" t="s">
        <v>17</v>
      </c>
      <c r="C21" s="549">
        <v>117517778</v>
      </c>
      <c r="D21" s="549">
        <v>106726383</v>
      </c>
      <c r="E21" s="550"/>
    </row>
    <row r="22" spans="1:10" s="541" customFormat="1" x14ac:dyDescent="0.2">
      <c r="A22" s="542" t="s">
        <v>586</v>
      </c>
      <c r="B22" s="543" t="s">
        <v>18</v>
      </c>
      <c r="C22" s="551">
        <f>+C23+C24+C25+C26</f>
        <v>0</v>
      </c>
      <c r="D22" s="551">
        <f>+D23+D24+D25+D26</f>
        <v>0</v>
      </c>
      <c r="E22" s="552">
        <f>+E23+E24+E25+E26</f>
        <v>0</v>
      </c>
    </row>
    <row r="23" spans="1:10" s="541" customFormat="1" x14ac:dyDescent="0.2">
      <c r="A23" s="546" t="s">
        <v>587</v>
      </c>
      <c r="B23" s="543" t="s">
        <v>19</v>
      </c>
      <c r="C23" s="549"/>
      <c r="D23" s="549"/>
      <c r="E23" s="550"/>
    </row>
    <row r="24" spans="1:10" s="541" customFormat="1" x14ac:dyDescent="0.2">
      <c r="A24" s="546" t="s">
        <v>588</v>
      </c>
      <c r="B24" s="543" t="s">
        <v>20</v>
      </c>
      <c r="C24" s="549"/>
      <c r="D24" s="549"/>
      <c r="E24" s="550"/>
    </row>
    <row r="25" spans="1:10" s="541" customFormat="1" x14ac:dyDescent="0.2">
      <c r="A25" s="546" t="s">
        <v>589</v>
      </c>
      <c r="B25" s="543" t="s">
        <v>21</v>
      </c>
      <c r="C25" s="549"/>
      <c r="D25" s="549"/>
      <c r="E25" s="550"/>
    </row>
    <row r="26" spans="1:10" s="541" customFormat="1" x14ac:dyDescent="0.2">
      <c r="A26" s="546" t="s">
        <v>590</v>
      </c>
      <c r="B26" s="543" t="s">
        <v>22</v>
      </c>
      <c r="C26" s="549"/>
      <c r="D26" s="549"/>
      <c r="E26" s="550"/>
    </row>
    <row r="27" spans="1:10" s="541" customFormat="1" x14ac:dyDescent="0.2">
      <c r="A27" s="542" t="s">
        <v>591</v>
      </c>
      <c r="B27" s="543" t="s">
        <v>23</v>
      </c>
      <c r="C27" s="551">
        <f>+C28+C29+C30+C31</f>
        <v>39867398</v>
      </c>
      <c r="D27" s="551">
        <f>+D28+D29+D30+D31</f>
        <v>132617371</v>
      </c>
      <c r="E27" s="552">
        <f>+E28+E29+E30+E31</f>
        <v>0</v>
      </c>
    </row>
    <row r="28" spans="1:10" s="541" customFormat="1" x14ac:dyDescent="0.2">
      <c r="A28" s="546" t="s">
        <v>592</v>
      </c>
      <c r="B28" s="543" t="s">
        <v>24</v>
      </c>
      <c r="C28" s="549"/>
      <c r="D28" s="549"/>
      <c r="E28" s="550"/>
    </row>
    <row r="29" spans="1:10" s="541" customFormat="1" x14ac:dyDescent="0.2">
      <c r="A29" s="546" t="s">
        <v>593</v>
      </c>
      <c r="B29" s="543" t="s">
        <v>25</v>
      </c>
      <c r="C29" s="549"/>
      <c r="D29" s="549"/>
      <c r="E29" s="550"/>
    </row>
    <row r="30" spans="1:10" s="541" customFormat="1" x14ac:dyDescent="0.2">
      <c r="A30" s="546" t="s">
        <v>594</v>
      </c>
      <c r="B30" s="543" t="s">
        <v>26</v>
      </c>
      <c r="C30" s="549">
        <v>39867398</v>
      </c>
      <c r="D30" s="549">
        <v>132617371</v>
      </c>
      <c r="E30" s="550"/>
    </row>
    <row r="31" spans="1:10" s="541" customFormat="1" x14ac:dyDescent="0.2">
      <c r="A31" s="546" t="s">
        <v>595</v>
      </c>
      <c r="B31" s="543" t="s">
        <v>27</v>
      </c>
      <c r="C31" s="549"/>
      <c r="D31" s="549"/>
      <c r="E31" s="550"/>
    </row>
    <row r="32" spans="1:10" s="541" customFormat="1" x14ac:dyDescent="0.2">
      <c r="A32" s="542" t="s">
        <v>596</v>
      </c>
      <c r="B32" s="543" t="s">
        <v>28</v>
      </c>
      <c r="C32" s="551">
        <f>+C33+C34+C35+C36</f>
        <v>0</v>
      </c>
      <c r="D32" s="551">
        <f>+D33+D34+D35+D36</f>
        <v>0</v>
      </c>
      <c r="E32" s="552">
        <f>+E33+E34+E35+E36</f>
        <v>0</v>
      </c>
    </row>
    <row r="33" spans="1:5" s="541" customFormat="1" x14ac:dyDescent="0.2">
      <c r="A33" s="546" t="s">
        <v>597</v>
      </c>
      <c r="B33" s="543" t="s">
        <v>29</v>
      </c>
      <c r="C33" s="549"/>
      <c r="D33" s="549"/>
      <c r="E33" s="550"/>
    </row>
    <row r="34" spans="1:5" s="541" customFormat="1" ht="22.5" x14ac:dyDescent="0.2">
      <c r="A34" s="546" t="s">
        <v>598</v>
      </c>
      <c r="B34" s="543" t="s">
        <v>30</v>
      </c>
      <c r="C34" s="549"/>
      <c r="D34" s="549"/>
      <c r="E34" s="550"/>
    </row>
    <row r="35" spans="1:5" s="541" customFormat="1" x14ac:dyDescent="0.2">
      <c r="A35" s="546" t="s">
        <v>599</v>
      </c>
      <c r="B35" s="543" t="s">
        <v>31</v>
      </c>
      <c r="C35" s="549"/>
      <c r="D35" s="549"/>
      <c r="E35" s="550"/>
    </row>
    <row r="36" spans="1:5" s="541" customFormat="1" x14ac:dyDescent="0.2">
      <c r="A36" s="546" t="s">
        <v>600</v>
      </c>
      <c r="B36" s="543" t="s">
        <v>32</v>
      </c>
      <c r="C36" s="549"/>
      <c r="D36" s="549"/>
      <c r="E36" s="550"/>
    </row>
    <row r="37" spans="1:5" s="541" customFormat="1" x14ac:dyDescent="0.2">
      <c r="A37" s="542" t="s">
        <v>601</v>
      </c>
      <c r="B37" s="543" t="s">
        <v>33</v>
      </c>
      <c r="C37" s="551">
        <f>+C38+C43+C48</f>
        <v>22910000</v>
      </c>
      <c r="D37" s="551">
        <f>+D38+D43+D48</f>
        <v>22910000</v>
      </c>
      <c r="E37" s="552">
        <f>+E38+E43+E48</f>
        <v>0</v>
      </c>
    </row>
    <row r="38" spans="1:5" s="541" customFormat="1" x14ac:dyDescent="0.2">
      <c r="A38" s="542" t="s">
        <v>602</v>
      </c>
      <c r="B38" s="543" t="s">
        <v>553</v>
      </c>
      <c r="C38" s="551">
        <f>+C39+C40+C41+C42</f>
        <v>22910000</v>
      </c>
      <c r="D38" s="551">
        <f>+D39+D40+D41+D42</f>
        <v>22910000</v>
      </c>
      <c r="E38" s="552">
        <f>+E39+E40+E41+E42</f>
        <v>0</v>
      </c>
    </row>
    <row r="39" spans="1:5" s="541" customFormat="1" x14ac:dyDescent="0.2">
      <c r="A39" s="546" t="s">
        <v>603</v>
      </c>
      <c r="B39" s="543" t="s">
        <v>554</v>
      </c>
      <c r="C39" s="549"/>
      <c r="D39" s="549"/>
      <c r="E39" s="550"/>
    </row>
    <row r="40" spans="1:5" s="541" customFormat="1" x14ac:dyDescent="0.2">
      <c r="A40" s="546" t="s">
        <v>604</v>
      </c>
      <c r="B40" s="543" t="s">
        <v>555</v>
      </c>
      <c r="C40" s="549"/>
      <c r="D40" s="549"/>
      <c r="E40" s="550"/>
    </row>
    <row r="41" spans="1:5" s="541" customFormat="1" x14ac:dyDescent="0.2">
      <c r="A41" s="546" t="s">
        <v>605</v>
      </c>
      <c r="B41" s="543" t="s">
        <v>556</v>
      </c>
      <c r="C41" s="549"/>
      <c r="D41" s="549"/>
      <c r="E41" s="550"/>
    </row>
    <row r="42" spans="1:5" s="541" customFormat="1" x14ac:dyDescent="0.2">
      <c r="A42" s="546" t="s">
        <v>606</v>
      </c>
      <c r="B42" s="543" t="s">
        <v>557</v>
      </c>
      <c r="C42" s="549">
        <v>22910000</v>
      </c>
      <c r="D42" s="549">
        <v>22910000</v>
      </c>
      <c r="E42" s="550"/>
    </row>
    <row r="43" spans="1:5" s="541" customFormat="1" x14ac:dyDescent="0.2">
      <c r="A43" s="542" t="s">
        <v>607</v>
      </c>
      <c r="B43" s="543" t="s">
        <v>608</v>
      </c>
      <c r="C43" s="551">
        <f>+C44+C45+C46+C47</f>
        <v>0</v>
      </c>
      <c r="D43" s="551">
        <f>+D44+D45+D46+D47</f>
        <v>0</v>
      </c>
      <c r="E43" s="552">
        <f>+E44+E45+E46+E47</f>
        <v>0</v>
      </c>
    </row>
    <row r="44" spans="1:5" s="541" customFormat="1" x14ac:dyDescent="0.2">
      <c r="A44" s="546" t="s">
        <v>609</v>
      </c>
      <c r="B44" s="543" t="s">
        <v>610</v>
      </c>
      <c r="C44" s="549"/>
      <c r="D44" s="549"/>
      <c r="E44" s="550"/>
    </row>
    <row r="45" spans="1:5" s="541" customFormat="1" ht="22.5" x14ac:dyDescent="0.2">
      <c r="A45" s="546" t="s">
        <v>611</v>
      </c>
      <c r="B45" s="543" t="s">
        <v>612</v>
      </c>
      <c r="C45" s="549"/>
      <c r="D45" s="549"/>
      <c r="E45" s="550"/>
    </row>
    <row r="46" spans="1:5" s="541" customFormat="1" x14ac:dyDescent="0.2">
      <c r="A46" s="546" t="s">
        <v>613</v>
      </c>
      <c r="B46" s="543" t="s">
        <v>614</v>
      </c>
      <c r="C46" s="549"/>
      <c r="D46" s="549"/>
      <c r="E46" s="550"/>
    </row>
    <row r="47" spans="1:5" s="541" customFormat="1" x14ac:dyDescent="0.2">
      <c r="A47" s="546" t="s">
        <v>615</v>
      </c>
      <c r="B47" s="543" t="s">
        <v>616</v>
      </c>
      <c r="C47" s="549"/>
      <c r="D47" s="549"/>
      <c r="E47" s="550"/>
    </row>
    <row r="48" spans="1:5" s="541" customFormat="1" x14ac:dyDescent="0.2">
      <c r="A48" s="542" t="s">
        <v>617</v>
      </c>
      <c r="B48" s="543" t="s">
        <v>618</v>
      </c>
      <c r="C48" s="551">
        <f>+C49+C50+C51+C52</f>
        <v>0</v>
      </c>
      <c r="D48" s="551">
        <f>+D49+D50+D51+D52</f>
        <v>0</v>
      </c>
      <c r="E48" s="552">
        <f>+E49+E50+E51+E52</f>
        <v>0</v>
      </c>
    </row>
    <row r="49" spans="1:5" s="541" customFormat="1" x14ac:dyDescent="0.2">
      <c r="A49" s="546" t="s">
        <v>619</v>
      </c>
      <c r="B49" s="543" t="s">
        <v>620</v>
      </c>
      <c r="C49" s="549"/>
      <c r="D49" s="549"/>
      <c r="E49" s="550"/>
    </row>
    <row r="50" spans="1:5" s="541" customFormat="1" ht="22.5" x14ac:dyDescent="0.2">
      <c r="A50" s="546" t="s">
        <v>621</v>
      </c>
      <c r="B50" s="543" t="s">
        <v>622</v>
      </c>
      <c r="C50" s="549"/>
      <c r="D50" s="549"/>
      <c r="E50" s="550"/>
    </row>
    <row r="51" spans="1:5" s="541" customFormat="1" x14ac:dyDescent="0.2">
      <c r="A51" s="546" t="s">
        <v>623</v>
      </c>
      <c r="B51" s="543" t="s">
        <v>624</v>
      </c>
      <c r="C51" s="549"/>
      <c r="D51" s="549"/>
      <c r="E51" s="550"/>
    </row>
    <row r="52" spans="1:5" s="541" customFormat="1" x14ac:dyDescent="0.2">
      <c r="A52" s="546" t="s">
        <v>625</v>
      </c>
      <c r="B52" s="543" t="s">
        <v>626</v>
      </c>
      <c r="C52" s="549"/>
      <c r="D52" s="549"/>
      <c r="E52" s="550"/>
    </row>
    <row r="53" spans="1:5" s="541" customFormat="1" x14ac:dyDescent="0.2">
      <c r="A53" s="542" t="s">
        <v>627</v>
      </c>
      <c r="B53" s="543" t="s">
        <v>628</v>
      </c>
      <c r="C53" s="549">
        <v>250206193</v>
      </c>
      <c r="D53" s="549">
        <v>259864605</v>
      </c>
      <c r="E53" s="550"/>
    </row>
    <row r="54" spans="1:5" s="541" customFormat="1" ht="21" x14ac:dyDescent="0.2">
      <c r="A54" s="542" t="s">
        <v>629</v>
      </c>
      <c r="B54" s="543" t="s">
        <v>630</v>
      </c>
      <c r="C54" s="551">
        <f>+C10+C11+C37+C53</f>
        <v>1971416157</v>
      </c>
      <c r="D54" s="551">
        <f>+D10+D11+D37+D53</f>
        <v>2192429672</v>
      </c>
      <c r="E54" s="552">
        <f>+E10+E11+E37+E53</f>
        <v>0</v>
      </c>
    </row>
    <row r="55" spans="1:5" s="541" customFormat="1" x14ac:dyDescent="0.2">
      <c r="A55" s="542" t="s">
        <v>631</v>
      </c>
      <c r="B55" s="543" t="s">
        <v>632</v>
      </c>
      <c r="C55" s="549">
        <v>870023</v>
      </c>
      <c r="D55" s="549">
        <v>92575</v>
      </c>
      <c r="E55" s="550"/>
    </row>
    <row r="56" spans="1:5" s="541" customFormat="1" x14ac:dyDescent="0.2">
      <c r="A56" s="542" t="s">
        <v>633</v>
      </c>
      <c r="B56" s="543" t="s">
        <v>634</v>
      </c>
      <c r="C56" s="549"/>
      <c r="D56" s="549"/>
      <c r="E56" s="550"/>
    </row>
    <row r="57" spans="1:5" s="541" customFormat="1" x14ac:dyDescent="0.2">
      <c r="A57" s="542" t="s">
        <v>635</v>
      </c>
      <c r="B57" s="543" t="s">
        <v>636</v>
      </c>
      <c r="C57" s="551">
        <f>+C55+C56</f>
        <v>870023</v>
      </c>
      <c r="D57" s="551">
        <f>+D55+D56</f>
        <v>92575</v>
      </c>
      <c r="E57" s="552">
        <f>+E55+E56</f>
        <v>0</v>
      </c>
    </row>
    <row r="58" spans="1:5" s="541" customFormat="1" x14ac:dyDescent="0.2">
      <c r="A58" s="542" t="s">
        <v>637</v>
      </c>
      <c r="B58" s="543" t="s">
        <v>638</v>
      </c>
      <c r="C58" s="549"/>
      <c r="D58" s="549"/>
      <c r="E58" s="550"/>
    </row>
    <row r="59" spans="1:5" s="541" customFormat="1" x14ac:dyDescent="0.2">
      <c r="A59" s="542" t="s">
        <v>639</v>
      </c>
      <c r="B59" s="543" t="s">
        <v>640</v>
      </c>
      <c r="C59" s="549">
        <v>1523740</v>
      </c>
      <c r="D59" s="549">
        <v>1429995</v>
      </c>
      <c r="E59" s="550"/>
    </row>
    <row r="60" spans="1:5" s="541" customFormat="1" x14ac:dyDescent="0.2">
      <c r="A60" s="542" t="s">
        <v>641</v>
      </c>
      <c r="B60" s="543" t="s">
        <v>642</v>
      </c>
      <c r="C60" s="549">
        <v>280672161</v>
      </c>
      <c r="D60" s="549">
        <v>344158278</v>
      </c>
      <c r="E60" s="550"/>
    </row>
    <row r="61" spans="1:5" s="541" customFormat="1" x14ac:dyDescent="0.2">
      <c r="A61" s="542" t="s">
        <v>643</v>
      </c>
      <c r="B61" s="543" t="s">
        <v>644</v>
      </c>
      <c r="C61" s="549"/>
      <c r="D61" s="549"/>
      <c r="E61" s="550"/>
    </row>
    <row r="62" spans="1:5" s="541" customFormat="1" x14ac:dyDescent="0.2">
      <c r="A62" s="542" t="s">
        <v>645</v>
      </c>
      <c r="B62" s="543" t="s">
        <v>646</v>
      </c>
      <c r="C62" s="551">
        <f>+C58+C59+C60+C61</f>
        <v>282195901</v>
      </c>
      <c r="D62" s="551">
        <f>+D58+D59+D60+D61</f>
        <v>345588273</v>
      </c>
      <c r="E62" s="552">
        <f>+E58+E59+E60+E61</f>
        <v>0</v>
      </c>
    </row>
    <row r="63" spans="1:5" s="541" customFormat="1" x14ac:dyDescent="0.2">
      <c r="A63" s="542" t="s">
        <v>647</v>
      </c>
      <c r="B63" s="543" t="s">
        <v>648</v>
      </c>
      <c r="C63" s="549">
        <v>6116618</v>
      </c>
      <c r="D63" s="549">
        <v>3596326</v>
      </c>
      <c r="E63" s="550"/>
    </row>
    <row r="64" spans="1:5" s="541" customFormat="1" x14ac:dyDescent="0.2">
      <c r="A64" s="542" t="s">
        <v>649</v>
      </c>
      <c r="B64" s="543" t="s">
        <v>650</v>
      </c>
      <c r="C64" s="549"/>
      <c r="D64" s="549"/>
      <c r="E64" s="550"/>
    </row>
    <row r="65" spans="1:5" s="541" customFormat="1" x14ac:dyDescent="0.2">
      <c r="A65" s="542" t="s">
        <v>651</v>
      </c>
      <c r="B65" s="543" t="s">
        <v>652</v>
      </c>
      <c r="C65" s="549">
        <v>265012049</v>
      </c>
      <c r="D65" s="549">
        <v>265100199</v>
      </c>
      <c r="E65" s="550"/>
    </row>
    <row r="66" spans="1:5" s="541" customFormat="1" x14ac:dyDescent="0.2">
      <c r="A66" s="542" t="s">
        <v>653</v>
      </c>
      <c r="B66" s="543" t="s">
        <v>654</v>
      </c>
      <c r="C66" s="551">
        <f>+C63+C64+C65</f>
        <v>271128667</v>
      </c>
      <c r="D66" s="551">
        <f>+D63+D64+D65</f>
        <v>268696525</v>
      </c>
      <c r="E66" s="552">
        <f>+E63+E64+E65</f>
        <v>0</v>
      </c>
    </row>
    <row r="67" spans="1:5" s="541" customFormat="1" x14ac:dyDescent="0.2">
      <c r="A67" s="542" t="s">
        <v>655</v>
      </c>
      <c r="B67" s="543" t="s">
        <v>656</v>
      </c>
      <c r="C67" s="549"/>
      <c r="D67" s="549"/>
      <c r="E67" s="550"/>
    </row>
    <row r="68" spans="1:5" s="541" customFormat="1" ht="21" x14ac:dyDescent="0.2">
      <c r="A68" s="542" t="s">
        <v>657</v>
      </c>
      <c r="B68" s="543" t="s">
        <v>658</v>
      </c>
      <c r="C68" s="549"/>
      <c r="D68" s="549"/>
      <c r="E68" s="550"/>
    </row>
    <row r="69" spans="1:5" s="541" customFormat="1" x14ac:dyDescent="0.2">
      <c r="A69" s="542" t="s">
        <v>718</v>
      </c>
      <c r="B69" s="543" t="s">
        <v>659</v>
      </c>
      <c r="C69" s="551">
        <v>34721</v>
      </c>
      <c r="D69" s="551">
        <v>-1482000</v>
      </c>
      <c r="E69" s="552">
        <f>+E67+E68</f>
        <v>0</v>
      </c>
    </row>
    <row r="70" spans="1:5" s="541" customFormat="1" x14ac:dyDescent="0.2">
      <c r="A70" s="542" t="s">
        <v>660</v>
      </c>
      <c r="B70" s="543" t="s">
        <v>661</v>
      </c>
      <c r="C70" s="549"/>
      <c r="D70" s="549"/>
      <c r="E70" s="550"/>
    </row>
    <row r="71" spans="1:5" s="541" customFormat="1" ht="16.5" thickBot="1" x14ac:dyDescent="0.25">
      <c r="A71" s="553" t="s">
        <v>662</v>
      </c>
      <c r="B71" s="554" t="s">
        <v>663</v>
      </c>
      <c r="C71" s="555">
        <f>+C54+C57+C62+C66+C69+C70</f>
        <v>2525645469</v>
      </c>
      <c r="D71" s="555">
        <f>+D54+D57+D62+D66+D69+D70</f>
        <v>2805325045</v>
      </c>
      <c r="E71" s="556">
        <f>+E54+E57+E62+E66+E69+E70</f>
        <v>0</v>
      </c>
    </row>
    <row r="72" spans="1:5" x14ac:dyDescent="0.25">
      <c r="A72" s="557"/>
      <c r="C72" s="558"/>
      <c r="D72" s="558"/>
      <c r="E72" s="559"/>
    </row>
    <row r="73" spans="1:5" x14ac:dyDescent="0.25">
      <c r="A73" s="557"/>
      <c r="C73" s="558"/>
      <c r="D73" s="558"/>
      <c r="E73" s="559"/>
    </row>
    <row r="74" spans="1:5" x14ac:dyDescent="0.25">
      <c r="A74" s="560"/>
      <c r="C74" s="558"/>
      <c r="D74" s="558"/>
      <c r="E74" s="559"/>
    </row>
    <row r="75" spans="1:5" x14ac:dyDescent="0.25">
      <c r="A75" s="938"/>
      <c r="B75" s="938"/>
      <c r="C75" s="938"/>
      <c r="D75" s="938"/>
      <c r="E75" s="938"/>
    </row>
    <row r="76" spans="1:5" x14ac:dyDescent="0.25">
      <c r="A76" s="938"/>
      <c r="B76" s="938"/>
      <c r="C76" s="938"/>
      <c r="D76" s="938"/>
      <c r="E76" s="938"/>
    </row>
  </sheetData>
  <mergeCells count="13">
    <mergeCell ref="A75:E75"/>
    <mergeCell ref="A76:E76"/>
    <mergeCell ref="A1:E1"/>
    <mergeCell ref="A2:E2"/>
    <mergeCell ref="A3:E3"/>
    <mergeCell ref="A4:E4"/>
    <mergeCell ref="C5:E5"/>
    <mergeCell ref="A6:A8"/>
    <mergeCell ref="B6:B8"/>
    <mergeCell ref="C6:C7"/>
    <mergeCell ref="D6:D7"/>
    <mergeCell ref="E6:E7"/>
    <mergeCell ref="C8:E8"/>
  </mergeCells>
  <printOptions horizontalCentered="1"/>
  <pageMargins left="0.78740157480314965" right="0.82677165354330717" top="0.9055118110236221" bottom="0.98425196850393704" header="0.78740157480314965" footer="0.78740157480314965"/>
  <pageSetup paperSize="9" scale="85" orientation="portrait" horizontalDpi="300" verticalDpi="300" r:id="rId1"/>
  <headerFooter alignWithMargins="0">
    <oddFooter>&amp;C&amp;P</oddFooter>
  </headerFooter>
  <rowBreaks count="1" manualBreakCount="1">
    <brk id="47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28"/>
  <sheetViews>
    <sheetView zoomScale="120" zoomScaleNormal="120" workbookViewId="0">
      <selection sqref="A1:C1"/>
    </sheetView>
  </sheetViews>
  <sheetFormatPr defaultRowHeight="12.75" x14ac:dyDescent="0.2"/>
  <cols>
    <col min="1" max="1" width="71.1640625" style="563" customWidth="1"/>
    <col min="2" max="2" width="6.1640625" style="575" customWidth="1"/>
    <col min="3" max="3" width="18" style="562" customWidth="1"/>
    <col min="4" max="16384" width="9.33203125" style="562"/>
  </cols>
  <sheetData>
    <row r="1" spans="1:3" ht="16.5" customHeight="1" x14ac:dyDescent="0.2">
      <c r="A1" s="958"/>
      <c r="B1" s="959"/>
      <c r="C1" s="959"/>
    </row>
    <row r="2" spans="1:3" ht="16.5" customHeight="1" x14ac:dyDescent="0.2">
      <c r="A2" s="669"/>
      <c r="B2" s="670"/>
      <c r="C2" s="671"/>
    </row>
    <row r="3" spans="1:3" ht="16.5" customHeight="1" x14ac:dyDescent="0.2">
      <c r="A3" s="962" t="s">
        <v>719</v>
      </c>
      <c r="B3" s="962"/>
      <c r="C3" s="962"/>
    </row>
    <row r="4" spans="1:3" ht="16.5" customHeight="1" x14ac:dyDescent="0.2">
      <c r="A4" s="960" t="s">
        <v>721</v>
      </c>
      <c r="B4" s="960"/>
      <c r="C4" s="960"/>
    </row>
    <row r="5" spans="1:3" ht="16.5" customHeight="1" x14ac:dyDescent="0.2">
      <c r="A5" s="960" t="s">
        <v>826</v>
      </c>
      <c r="B5" s="961"/>
      <c r="C5" s="961"/>
    </row>
    <row r="6" spans="1:3" ht="13.5" thickBot="1" x14ac:dyDescent="0.25">
      <c r="A6" s="669"/>
      <c r="B6" s="963">
        <f>Z_6.tájékoztató_t.!E6</f>
        <v>0</v>
      </c>
      <c r="C6" s="963"/>
    </row>
    <row r="7" spans="1:3" s="564" customFormat="1" ht="31.5" customHeight="1" x14ac:dyDescent="0.2">
      <c r="A7" s="964" t="s">
        <v>664</v>
      </c>
      <c r="B7" s="966" t="s">
        <v>559</v>
      </c>
      <c r="C7" s="968" t="s">
        <v>665</v>
      </c>
    </row>
    <row r="8" spans="1:3" s="564" customFormat="1" x14ac:dyDescent="0.2">
      <c r="A8" s="965"/>
      <c r="B8" s="967"/>
      <c r="C8" s="969"/>
    </row>
    <row r="9" spans="1:3" s="565" customFormat="1" ht="13.5" thickBot="1" x14ac:dyDescent="0.25">
      <c r="A9" s="672" t="s">
        <v>385</v>
      </c>
      <c r="B9" s="673" t="s">
        <v>386</v>
      </c>
      <c r="C9" s="674" t="s">
        <v>387</v>
      </c>
    </row>
    <row r="10" spans="1:3" ht="15.75" customHeight="1" x14ac:dyDescent="0.2">
      <c r="A10" s="542" t="s">
        <v>666</v>
      </c>
      <c r="B10" s="566" t="s">
        <v>566</v>
      </c>
      <c r="C10" s="567">
        <v>1029517006</v>
      </c>
    </row>
    <row r="11" spans="1:3" ht="15.75" customHeight="1" x14ac:dyDescent="0.2">
      <c r="A11" s="542" t="s">
        <v>667</v>
      </c>
      <c r="B11" s="543" t="s">
        <v>568</v>
      </c>
      <c r="C11" s="567">
        <v>264098204</v>
      </c>
    </row>
    <row r="12" spans="1:3" ht="15.75" customHeight="1" x14ac:dyDescent="0.2">
      <c r="A12" s="542" t="s">
        <v>668</v>
      </c>
      <c r="B12" s="543" t="s">
        <v>570</v>
      </c>
      <c r="C12" s="567">
        <v>89670468</v>
      </c>
    </row>
    <row r="13" spans="1:3" ht="15.75" customHeight="1" x14ac:dyDescent="0.2">
      <c r="A13" s="542" t="s">
        <v>669</v>
      </c>
      <c r="B13" s="543" t="s">
        <v>572</v>
      </c>
      <c r="C13" s="568">
        <v>1078903958</v>
      </c>
    </row>
    <row r="14" spans="1:3" ht="15.75" customHeight="1" x14ac:dyDescent="0.2">
      <c r="A14" s="542" t="s">
        <v>670</v>
      </c>
      <c r="B14" s="543" t="s">
        <v>574</v>
      </c>
      <c r="C14" s="568"/>
    </row>
    <row r="15" spans="1:3" ht="15.75" customHeight="1" x14ac:dyDescent="0.2">
      <c r="A15" s="542" t="s">
        <v>671</v>
      </c>
      <c r="B15" s="543" t="s">
        <v>576</v>
      </c>
      <c r="C15" s="568">
        <v>236215700</v>
      </c>
    </row>
    <row r="16" spans="1:3" ht="15.75" customHeight="1" x14ac:dyDescent="0.2">
      <c r="A16" s="542" t="s">
        <v>672</v>
      </c>
      <c r="B16" s="543" t="s">
        <v>578</v>
      </c>
      <c r="C16" s="569">
        <f>+C10+C11+C12+C13+C14+C15</f>
        <v>2698405336</v>
      </c>
    </row>
    <row r="17" spans="1:5" ht="15.75" customHeight="1" x14ac:dyDescent="0.2">
      <c r="A17" s="542" t="s">
        <v>673</v>
      </c>
      <c r="B17" s="543" t="s">
        <v>580</v>
      </c>
      <c r="C17" s="570">
        <v>45266829</v>
      </c>
    </row>
    <row r="18" spans="1:5" ht="15.75" customHeight="1" x14ac:dyDescent="0.2">
      <c r="A18" s="542" t="s">
        <v>674</v>
      </c>
      <c r="B18" s="543" t="s">
        <v>582</v>
      </c>
      <c r="C18" s="568">
        <v>25965690</v>
      </c>
    </row>
    <row r="19" spans="1:5" ht="15.75" customHeight="1" x14ac:dyDescent="0.2">
      <c r="A19" s="542" t="s">
        <v>675</v>
      </c>
      <c r="B19" s="543" t="s">
        <v>15</v>
      </c>
      <c r="C19" s="568">
        <v>6607794</v>
      </c>
    </row>
    <row r="20" spans="1:5" ht="15.75" customHeight="1" x14ac:dyDescent="0.2">
      <c r="A20" s="542" t="s">
        <v>676</v>
      </c>
      <c r="B20" s="543" t="s">
        <v>16</v>
      </c>
      <c r="C20" s="569">
        <f>+C17+C18+C19</f>
        <v>77840313</v>
      </c>
    </row>
    <row r="21" spans="1:5" s="571" customFormat="1" ht="15.75" customHeight="1" x14ac:dyDescent="0.2">
      <c r="A21" s="542" t="s">
        <v>677</v>
      </c>
      <c r="B21" s="543" t="s">
        <v>17</v>
      </c>
      <c r="C21" s="568"/>
    </row>
    <row r="22" spans="1:5" ht="15.75" customHeight="1" x14ac:dyDescent="0.2">
      <c r="A22" s="542" t="s">
        <v>678</v>
      </c>
      <c r="B22" s="543" t="s">
        <v>18</v>
      </c>
      <c r="C22" s="568">
        <v>29079396</v>
      </c>
    </row>
    <row r="23" spans="1:5" ht="15.75" customHeight="1" thickBot="1" x14ac:dyDescent="0.25">
      <c r="A23" s="572" t="s">
        <v>679</v>
      </c>
      <c r="B23" s="554" t="s">
        <v>19</v>
      </c>
      <c r="C23" s="573">
        <f>+C16+C20+C21+C22</f>
        <v>2805325045</v>
      </c>
    </row>
    <row r="24" spans="1:5" ht="15.75" x14ac:dyDescent="0.25">
      <c r="A24" s="557"/>
      <c r="B24" s="560"/>
      <c r="C24" s="558"/>
      <c r="D24" s="558"/>
      <c r="E24" s="558"/>
    </row>
    <row r="25" spans="1:5" ht="15.75" x14ac:dyDescent="0.25">
      <c r="A25" s="557"/>
      <c r="B25" s="560"/>
      <c r="C25" s="558"/>
      <c r="D25" s="558"/>
      <c r="E25" s="558"/>
    </row>
    <row r="26" spans="1:5" ht="15.75" x14ac:dyDescent="0.25">
      <c r="A26" s="560"/>
      <c r="B26" s="560"/>
      <c r="C26" s="558"/>
      <c r="D26" s="558"/>
      <c r="E26" s="558"/>
    </row>
    <row r="27" spans="1:5" ht="15.75" x14ac:dyDescent="0.25">
      <c r="A27" s="957"/>
      <c r="B27" s="957"/>
      <c r="C27" s="957"/>
      <c r="D27" s="574"/>
      <c r="E27" s="574"/>
    </row>
    <row r="28" spans="1:5" ht="15.75" x14ac:dyDescent="0.25">
      <c r="A28" s="957"/>
      <c r="B28" s="957"/>
      <c r="C28" s="957"/>
      <c r="D28" s="574"/>
      <c r="E28" s="574"/>
    </row>
  </sheetData>
  <mergeCells count="10">
    <mergeCell ref="A27:C27"/>
    <mergeCell ref="A28:C28"/>
    <mergeCell ref="A1:C1"/>
    <mergeCell ref="A5:C5"/>
    <mergeCell ref="A3:C3"/>
    <mergeCell ref="A4:C4"/>
    <mergeCell ref="B6:C6"/>
    <mergeCell ref="A7:A8"/>
    <mergeCell ref="B7:B8"/>
    <mergeCell ref="C7:C8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r:id="rId1"/>
  <headerFooter alignWithMargins="0">
    <oddHeader>&amp;L&amp;"Times New Roman,Félkövér dőlt"............................................Önkormányzat&amp;R&amp;"Times New Roman CE,Félkövér dőlt"7.2. tájékoztató tábla a ……/2018. (……)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6"/>
  <sheetViews>
    <sheetView zoomScale="120" zoomScaleNormal="120" workbookViewId="0">
      <selection sqref="A1:D1"/>
    </sheetView>
  </sheetViews>
  <sheetFormatPr defaultColWidth="12" defaultRowHeight="15.75" x14ac:dyDescent="0.25"/>
  <cols>
    <col min="1" max="1" width="58.83203125" style="576" customWidth="1"/>
    <col min="2" max="2" width="6.83203125" style="576" customWidth="1"/>
    <col min="3" max="3" width="17.1640625" style="576" customWidth="1"/>
    <col min="4" max="4" width="19.1640625" style="576" customWidth="1"/>
    <col min="5" max="16384" width="12" style="576"/>
  </cols>
  <sheetData>
    <row r="1" spans="1:4" ht="16.5" customHeight="1" x14ac:dyDescent="0.25">
      <c r="A1" s="975"/>
      <c r="B1" s="975"/>
      <c r="C1" s="975"/>
      <c r="D1" s="975"/>
    </row>
    <row r="2" spans="1:4" s="675" customFormat="1" ht="16.5" customHeight="1" x14ac:dyDescent="0.25"/>
    <row r="3" spans="1:4" s="605" customFormat="1" ht="16.5" customHeight="1" x14ac:dyDescent="0.25">
      <c r="A3" s="976" t="s">
        <v>719</v>
      </c>
      <c r="B3" s="976"/>
      <c r="C3" s="976"/>
      <c r="D3" s="976"/>
    </row>
    <row r="4" spans="1:4" s="605" customFormat="1" ht="16.5" customHeight="1" x14ac:dyDescent="0.25">
      <c r="A4" s="976" t="s">
        <v>801</v>
      </c>
      <c r="B4" s="976"/>
      <c r="C4" s="976"/>
      <c r="D4" s="976"/>
    </row>
    <row r="5" spans="1:4" s="605" customFormat="1" ht="16.5" customHeight="1" x14ac:dyDescent="0.25">
      <c r="A5" s="970" t="s">
        <v>826</v>
      </c>
      <c r="B5" s="971"/>
      <c r="C5" s="971"/>
      <c r="D5" s="971"/>
    </row>
    <row r="6" spans="1:4" ht="16.5" customHeight="1" thickBot="1" x14ac:dyDescent="0.3"/>
    <row r="7" spans="1:4" ht="43.5" customHeight="1" thickBot="1" x14ac:dyDescent="0.3">
      <c r="A7" s="577" t="s">
        <v>45</v>
      </c>
      <c r="B7" s="578" t="s">
        <v>559</v>
      </c>
      <c r="C7" s="579" t="s">
        <v>680</v>
      </c>
      <c r="D7" s="580" t="s">
        <v>681</v>
      </c>
    </row>
    <row r="8" spans="1:4" ht="16.5" thickBot="1" x14ac:dyDescent="0.3">
      <c r="A8" s="581" t="s">
        <v>385</v>
      </c>
      <c r="B8" s="582" t="s">
        <v>386</v>
      </c>
      <c r="C8" s="582" t="s">
        <v>387</v>
      </c>
      <c r="D8" s="583" t="s">
        <v>389</v>
      </c>
    </row>
    <row r="9" spans="1:4" ht="15.75" customHeight="1" x14ac:dyDescent="0.25">
      <c r="A9" s="584" t="s">
        <v>682</v>
      </c>
      <c r="B9" s="585" t="s">
        <v>6</v>
      </c>
      <c r="C9" s="586">
        <v>292</v>
      </c>
      <c r="D9" s="587">
        <v>73900894</v>
      </c>
    </row>
    <row r="10" spans="1:4" ht="15.75" customHeight="1" x14ac:dyDescent="0.25">
      <c r="A10" s="584" t="s">
        <v>683</v>
      </c>
      <c r="B10" s="588" t="s">
        <v>7</v>
      </c>
      <c r="C10" s="589"/>
      <c r="D10" s="590"/>
    </row>
    <row r="11" spans="1:4" ht="15.75" customHeight="1" x14ac:dyDescent="0.25">
      <c r="A11" s="584" t="s">
        <v>684</v>
      </c>
      <c r="B11" s="588" t="s">
        <v>8</v>
      </c>
      <c r="C11" s="589">
        <v>45</v>
      </c>
      <c r="D11" s="590">
        <v>3878500</v>
      </c>
    </row>
    <row r="12" spans="1:4" ht="15.75" customHeight="1" thickBot="1" x14ac:dyDescent="0.3">
      <c r="A12" s="591" t="s">
        <v>685</v>
      </c>
      <c r="B12" s="592" t="s">
        <v>9</v>
      </c>
      <c r="C12" s="593"/>
      <c r="D12" s="594"/>
    </row>
    <row r="13" spans="1:4" ht="15.75" customHeight="1" thickBot="1" x14ac:dyDescent="0.3">
      <c r="A13" s="595" t="s">
        <v>686</v>
      </c>
      <c r="B13" s="596" t="s">
        <v>10</v>
      </c>
      <c r="C13" s="597"/>
      <c r="D13" s="598">
        <f>+D14+D15+D16+D17</f>
        <v>0</v>
      </c>
    </row>
    <row r="14" spans="1:4" ht="15.75" customHeight="1" x14ac:dyDescent="0.25">
      <c r="A14" s="599" t="s">
        <v>687</v>
      </c>
      <c r="B14" s="585" t="s">
        <v>11</v>
      </c>
      <c r="C14" s="586"/>
      <c r="D14" s="587"/>
    </row>
    <row r="15" spans="1:4" ht="15.75" customHeight="1" x14ac:dyDescent="0.25">
      <c r="A15" s="584" t="s">
        <v>688</v>
      </c>
      <c r="B15" s="588" t="s">
        <v>12</v>
      </c>
      <c r="C15" s="589"/>
      <c r="D15" s="590"/>
    </row>
    <row r="16" spans="1:4" ht="15.75" customHeight="1" x14ac:dyDescent="0.25">
      <c r="A16" s="584" t="s">
        <v>689</v>
      </c>
      <c r="B16" s="588" t="s">
        <v>13</v>
      </c>
      <c r="C16" s="589"/>
      <c r="D16" s="590"/>
    </row>
    <row r="17" spans="1:4" ht="15.75" customHeight="1" thickBot="1" x14ac:dyDescent="0.3">
      <c r="A17" s="591" t="s">
        <v>690</v>
      </c>
      <c r="B17" s="592" t="s">
        <v>14</v>
      </c>
      <c r="C17" s="593"/>
      <c r="D17" s="594"/>
    </row>
    <row r="18" spans="1:4" ht="15.75" customHeight="1" thickBot="1" x14ac:dyDescent="0.3">
      <c r="A18" s="595" t="s">
        <v>691</v>
      </c>
      <c r="B18" s="596" t="s">
        <v>15</v>
      </c>
      <c r="C18" s="597"/>
      <c r="D18" s="598">
        <f>+D19+D20+D21</f>
        <v>0</v>
      </c>
    </row>
    <row r="19" spans="1:4" ht="15.75" customHeight="1" x14ac:dyDescent="0.25">
      <c r="A19" s="599" t="s">
        <v>692</v>
      </c>
      <c r="B19" s="585" t="s">
        <v>16</v>
      </c>
      <c r="C19" s="586"/>
      <c r="D19" s="587"/>
    </row>
    <row r="20" spans="1:4" ht="15.75" customHeight="1" x14ac:dyDescent="0.25">
      <c r="A20" s="584" t="s">
        <v>693</v>
      </c>
      <c r="B20" s="588" t="s">
        <v>17</v>
      </c>
      <c r="C20" s="589"/>
      <c r="D20" s="590"/>
    </row>
    <row r="21" spans="1:4" ht="15.75" customHeight="1" thickBot="1" x14ac:dyDescent="0.3">
      <c r="A21" s="591" t="s">
        <v>694</v>
      </c>
      <c r="B21" s="592" t="s">
        <v>18</v>
      </c>
      <c r="C21" s="593"/>
      <c r="D21" s="594"/>
    </row>
    <row r="22" spans="1:4" ht="15.75" customHeight="1" thickBot="1" x14ac:dyDescent="0.3">
      <c r="A22" s="595" t="s">
        <v>695</v>
      </c>
      <c r="B22" s="596" t="s">
        <v>19</v>
      </c>
      <c r="C22" s="597"/>
      <c r="D22" s="598">
        <f>+D23+D24+D25</f>
        <v>0</v>
      </c>
    </row>
    <row r="23" spans="1:4" ht="15.75" customHeight="1" x14ac:dyDescent="0.25">
      <c r="A23" s="599" t="s">
        <v>696</v>
      </c>
      <c r="B23" s="585" t="s">
        <v>20</v>
      </c>
      <c r="C23" s="586"/>
      <c r="D23" s="587"/>
    </row>
    <row r="24" spans="1:4" ht="15.75" customHeight="1" x14ac:dyDescent="0.25">
      <c r="A24" s="584" t="s">
        <v>697</v>
      </c>
      <c r="B24" s="588" t="s">
        <v>21</v>
      </c>
      <c r="C24" s="589"/>
      <c r="D24" s="590"/>
    </row>
    <row r="25" spans="1:4" ht="15.75" customHeight="1" x14ac:dyDescent="0.25">
      <c r="A25" s="584" t="s">
        <v>698</v>
      </c>
      <c r="B25" s="588" t="s">
        <v>22</v>
      </c>
      <c r="C25" s="589"/>
      <c r="D25" s="590"/>
    </row>
    <row r="26" spans="1:4" ht="15.75" customHeight="1" x14ac:dyDescent="0.25">
      <c r="A26" s="584" t="s">
        <v>699</v>
      </c>
      <c r="B26" s="588" t="s">
        <v>23</v>
      </c>
      <c r="C26" s="589"/>
      <c r="D26" s="590"/>
    </row>
    <row r="27" spans="1:4" ht="15.75" customHeight="1" x14ac:dyDescent="0.25">
      <c r="A27" s="584"/>
      <c r="B27" s="588" t="s">
        <v>24</v>
      </c>
      <c r="C27" s="589"/>
      <c r="D27" s="590"/>
    </row>
    <row r="28" spans="1:4" ht="15.75" customHeight="1" x14ac:dyDescent="0.25">
      <c r="A28" s="584"/>
      <c r="B28" s="588" t="s">
        <v>25</v>
      </c>
      <c r="C28" s="589"/>
      <c r="D28" s="590"/>
    </row>
    <row r="29" spans="1:4" ht="15.75" customHeight="1" x14ac:dyDescent="0.25">
      <c r="A29" s="584"/>
      <c r="B29" s="588" t="s">
        <v>26</v>
      </c>
      <c r="C29" s="589"/>
      <c r="D29" s="590"/>
    </row>
    <row r="30" spans="1:4" ht="15.75" customHeight="1" x14ac:dyDescent="0.25">
      <c r="A30" s="584"/>
      <c r="B30" s="588" t="s">
        <v>27</v>
      </c>
      <c r="C30" s="589"/>
      <c r="D30" s="590"/>
    </row>
    <row r="31" spans="1:4" ht="15.75" customHeight="1" x14ac:dyDescent="0.25">
      <c r="A31" s="584"/>
      <c r="B31" s="588" t="s">
        <v>28</v>
      </c>
      <c r="C31" s="589"/>
      <c r="D31" s="590"/>
    </row>
    <row r="32" spans="1:4" ht="15.75" customHeight="1" x14ac:dyDescent="0.25">
      <c r="A32" s="584"/>
      <c r="B32" s="588" t="s">
        <v>29</v>
      </c>
      <c r="C32" s="589"/>
      <c r="D32" s="590"/>
    </row>
    <row r="33" spans="1:6" ht="15.75" customHeight="1" x14ac:dyDescent="0.25">
      <c r="A33" s="584"/>
      <c r="B33" s="588" t="s">
        <v>30</v>
      </c>
      <c r="C33" s="589"/>
      <c r="D33" s="590"/>
    </row>
    <row r="34" spans="1:6" ht="15.75" customHeight="1" x14ac:dyDescent="0.25">
      <c r="A34" s="584"/>
      <c r="B34" s="588" t="s">
        <v>31</v>
      </c>
      <c r="C34" s="589"/>
      <c r="D34" s="590"/>
    </row>
    <row r="35" spans="1:6" ht="15.75" customHeight="1" x14ac:dyDescent="0.25">
      <c r="A35" s="584"/>
      <c r="B35" s="588" t="s">
        <v>32</v>
      </c>
      <c r="C35" s="589"/>
      <c r="D35" s="590"/>
    </row>
    <row r="36" spans="1:6" ht="15.75" customHeight="1" x14ac:dyDescent="0.25">
      <c r="A36" s="584"/>
      <c r="B36" s="588" t="s">
        <v>33</v>
      </c>
      <c r="C36" s="589"/>
      <c r="D36" s="590"/>
    </row>
    <row r="37" spans="1:6" ht="15.75" customHeight="1" x14ac:dyDescent="0.25">
      <c r="A37" s="584"/>
      <c r="B37" s="588" t="s">
        <v>553</v>
      </c>
      <c r="C37" s="589"/>
      <c r="D37" s="590"/>
    </row>
    <row r="38" spans="1:6" ht="15.75" customHeight="1" x14ac:dyDescent="0.25">
      <c r="A38" s="584"/>
      <c r="B38" s="588" t="s">
        <v>554</v>
      </c>
      <c r="C38" s="589"/>
      <c r="D38" s="590"/>
    </row>
    <row r="39" spans="1:6" ht="15.75" customHeight="1" x14ac:dyDescent="0.25">
      <c r="A39" s="584"/>
      <c r="B39" s="588" t="s">
        <v>555</v>
      </c>
      <c r="C39" s="589"/>
      <c r="D39" s="590"/>
    </row>
    <row r="40" spans="1:6" ht="15.75" customHeight="1" x14ac:dyDescent="0.25">
      <c r="A40" s="584"/>
      <c r="B40" s="588" t="s">
        <v>556</v>
      </c>
      <c r="C40" s="589"/>
      <c r="D40" s="590"/>
    </row>
    <row r="41" spans="1:6" ht="15.75" customHeight="1" thickBot="1" x14ac:dyDescent="0.3">
      <c r="A41" s="591"/>
      <c r="B41" s="592" t="s">
        <v>557</v>
      </c>
      <c r="C41" s="593"/>
      <c r="D41" s="594"/>
    </row>
    <row r="42" spans="1:6" ht="15.75" customHeight="1" thickBot="1" x14ac:dyDescent="0.3">
      <c r="A42" s="972" t="s">
        <v>700</v>
      </c>
      <c r="B42" s="973"/>
      <c r="C42" s="600"/>
      <c r="D42" s="598">
        <f>+D9+D10+D11+D12+D13+D18+D22+D26+D27+D28+D29+D30+D31+D32+D33+D34+D35+D36+D37+D38+D39+D40+D41</f>
        <v>77779394</v>
      </c>
      <c r="F42" s="601"/>
    </row>
    <row r="43" spans="1:6" x14ac:dyDescent="0.25">
      <c r="A43" s="602" t="s">
        <v>701</v>
      </c>
    </row>
    <row r="44" spans="1:6" x14ac:dyDescent="0.25">
      <c r="A44" s="603"/>
      <c r="B44" s="603"/>
      <c r="C44" s="974"/>
      <c r="D44" s="974"/>
    </row>
    <row r="45" spans="1:6" x14ac:dyDescent="0.25">
      <c r="A45" s="604"/>
      <c r="B45" s="604"/>
    </row>
    <row r="46" spans="1:6" x14ac:dyDescent="0.25">
      <c r="A46" s="604"/>
      <c r="B46" s="604"/>
      <c r="C46" s="604"/>
    </row>
  </sheetData>
  <mergeCells count="6">
    <mergeCell ref="A5:D5"/>
    <mergeCell ref="A42:B42"/>
    <mergeCell ref="C44:D44"/>
    <mergeCell ref="A1:D1"/>
    <mergeCell ref="A3:D3"/>
    <mergeCell ref="A4:D4"/>
  </mergeCells>
  <printOptions horizontalCentered="1"/>
  <pageMargins left="0.78740157480314965" right="0.78740157480314965" top="0.94488188976377963" bottom="0.98425196850393704" header="0.78740157480314965" footer="0.78740157480314965"/>
  <pageSetup paperSize="9" scale="9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4"/>
  <sheetViews>
    <sheetView zoomScale="120" zoomScaleNormal="120" workbookViewId="0">
      <selection activeCell="A2" sqref="A2:E2"/>
    </sheetView>
  </sheetViews>
  <sheetFormatPr defaultRowHeight="12.75" x14ac:dyDescent="0.2"/>
  <cols>
    <col min="1" max="1" width="9.33203125" style="79"/>
    <col min="2" max="2" width="51.83203125" style="79" customWidth="1"/>
    <col min="3" max="3" width="25" style="79" customWidth="1"/>
    <col min="4" max="4" width="22.83203125" style="79" customWidth="1"/>
    <col min="5" max="5" width="25" style="79" customWidth="1"/>
    <col min="6" max="6" width="5.5" style="79" customWidth="1"/>
    <col min="7" max="16384" width="9.33203125" style="79"/>
  </cols>
  <sheetData>
    <row r="1" spans="1:6" x14ac:dyDescent="0.2">
      <c r="A1" s="679"/>
      <c r="B1" s="679"/>
      <c r="C1" s="679"/>
      <c r="D1" s="679"/>
      <c r="E1" s="679"/>
    </row>
    <row r="2" spans="1:6" ht="15.75" x14ac:dyDescent="0.25">
      <c r="A2" s="824"/>
      <c r="B2" s="824"/>
      <c r="C2" s="824"/>
      <c r="D2" s="824"/>
      <c r="E2" s="824"/>
    </row>
    <row r="3" spans="1:6" ht="15.75" x14ac:dyDescent="0.25">
      <c r="A3" s="980" t="s">
        <v>827</v>
      </c>
      <c r="B3" s="824"/>
      <c r="C3" s="824"/>
      <c r="D3" s="824"/>
      <c r="E3" s="824"/>
      <c r="F3" s="977" t="e">
        <f>CONCATENATE("8. tájékoztató tábla ",#REF!," ",#REF!," ",#REF!," ",#REF!," ",#REF!," ",#REF!," ",#REF!," ",#REF!)</f>
        <v>#REF!</v>
      </c>
    </row>
    <row r="4" spans="1:6" ht="16.5" thickBot="1" x14ac:dyDescent="0.3">
      <c r="A4" s="680"/>
      <c r="B4" s="679"/>
      <c r="C4" s="679"/>
      <c r="D4" s="679"/>
      <c r="E4" s="679"/>
      <c r="F4" s="977"/>
    </row>
    <row r="5" spans="1:6" ht="79.5" thickBot="1" x14ac:dyDescent="0.25">
      <c r="A5" s="681" t="s">
        <v>559</v>
      </c>
      <c r="B5" s="682" t="s">
        <v>702</v>
      </c>
      <c r="C5" s="682" t="s">
        <v>703</v>
      </c>
      <c r="D5" s="682" t="s">
        <v>704</v>
      </c>
      <c r="E5" s="683" t="s">
        <v>705</v>
      </c>
      <c r="F5" s="977"/>
    </row>
    <row r="6" spans="1:6" ht="15.75" x14ac:dyDescent="0.2">
      <c r="A6" s="676" t="s">
        <v>6</v>
      </c>
      <c r="B6" s="607" t="s">
        <v>793</v>
      </c>
      <c r="C6" s="765">
        <v>94.34</v>
      </c>
      <c r="D6" s="608">
        <v>15000000</v>
      </c>
      <c r="E6" s="609"/>
      <c r="F6" s="977"/>
    </row>
    <row r="7" spans="1:6" ht="15.75" x14ac:dyDescent="0.2">
      <c r="A7" s="677" t="s">
        <v>7</v>
      </c>
      <c r="B7" s="610" t="s">
        <v>794</v>
      </c>
      <c r="C7" s="766">
        <v>0.53</v>
      </c>
      <c r="D7" s="612">
        <v>6910000</v>
      </c>
      <c r="E7" s="613"/>
      <c r="F7" s="977"/>
    </row>
    <row r="8" spans="1:6" ht="15.75" x14ac:dyDescent="0.2">
      <c r="A8" s="677" t="s">
        <v>8</v>
      </c>
      <c r="B8" s="610" t="s">
        <v>795</v>
      </c>
      <c r="C8" s="611">
        <v>0.2</v>
      </c>
      <c r="D8" s="612">
        <v>1000000</v>
      </c>
      <c r="E8" s="613"/>
      <c r="F8" s="977"/>
    </row>
    <row r="9" spans="1:6" ht="15.75" x14ac:dyDescent="0.2">
      <c r="A9" s="677" t="s">
        <v>9</v>
      </c>
      <c r="B9" s="528"/>
      <c r="C9" s="611"/>
      <c r="D9" s="612"/>
      <c r="E9" s="613"/>
      <c r="F9" s="977"/>
    </row>
    <row r="10" spans="1:6" ht="15.75" x14ac:dyDescent="0.2">
      <c r="A10" s="677" t="s">
        <v>10</v>
      </c>
      <c r="B10" s="528"/>
      <c r="C10" s="611"/>
      <c r="D10" s="612"/>
      <c r="E10" s="613"/>
      <c r="F10" s="977"/>
    </row>
    <row r="11" spans="1:6" ht="15.75" x14ac:dyDescent="0.2">
      <c r="A11" s="677" t="s">
        <v>11</v>
      </c>
      <c r="B11" s="528"/>
      <c r="C11" s="611"/>
      <c r="D11" s="612"/>
      <c r="E11" s="613"/>
      <c r="F11" s="977"/>
    </row>
    <row r="12" spans="1:6" ht="15.75" x14ac:dyDescent="0.2">
      <c r="A12" s="677" t="s">
        <v>12</v>
      </c>
      <c r="B12" s="528"/>
      <c r="C12" s="611"/>
      <c r="D12" s="612"/>
      <c r="E12" s="613"/>
      <c r="F12" s="977"/>
    </row>
    <row r="13" spans="1:6" ht="15.75" x14ac:dyDescent="0.2">
      <c r="A13" s="677" t="s">
        <v>13</v>
      </c>
      <c r="B13" s="528"/>
      <c r="C13" s="611"/>
      <c r="D13" s="612"/>
      <c r="E13" s="613"/>
      <c r="F13" s="977"/>
    </row>
    <row r="14" spans="1:6" ht="15.75" x14ac:dyDescent="0.2">
      <c r="A14" s="677" t="s">
        <v>14</v>
      </c>
      <c r="B14" s="528"/>
      <c r="C14" s="611"/>
      <c r="D14" s="612"/>
      <c r="E14" s="613"/>
      <c r="F14" s="977"/>
    </row>
    <row r="15" spans="1:6" ht="15.75" x14ac:dyDescent="0.2">
      <c r="A15" s="677" t="s">
        <v>15</v>
      </c>
      <c r="B15" s="528"/>
      <c r="C15" s="611"/>
      <c r="D15" s="612"/>
      <c r="E15" s="613"/>
      <c r="F15" s="977"/>
    </row>
    <row r="16" spans="1:6" ht="15.75" x14ac:dyDescent="0.2">
      <c r="A16" s="677" t="s">
        <v>16</v>
      </c>
      <c r="B16" s="528"/>
      <c r="C16" s="611"/>
      <c r="D16" s="612"/>
      <c r="E16" s="613"/>
      <c r="F16" s="977"/>
    </row>
    <row r="17" spans="1:6" ht="15.75" x14ac:dyDescent="0.2">
      <c r="A17" s="677" t="s">
        <v>17</v>
      </c>
      <c r="B17" s="528"/>
      <c r="C17" s="611"/>
      <c r="D17" s="612"/>
      <c r="E17" s="613"/>
      <c r="F17" s="977"/>
    </row>
    <row r="18" spans="1:6" ht="15.75" x14ac:dyDescent="0.2">
      <c r="A18" s="677" t="s">
        <v>18</v>
      </c>
      <c r="B18" s="610"/>
      <c r="C18" s="611"/>
      <c r="D18" s="612"/>
      <c r="E18" s="613"/>
      <c r="F18" s="977"/>
    </row>
    <row r="19" spans="1:6" ht="15.75" x14ac:dyDescent="0.2">
      <c r="A19" s="677" t="s">
        <v>19</v>
      </c>
      <c r="B19" s="610"/>
      <c r="C19" s="611"/>
      <c r="D19" s="612"/>
      <c r="E19" s="613"/>
      <c r="F19" s="977"/>
    </row>
    <row r="20" spans="1:6" ht="15.75" x14ac:dyDescent="0.2">
      <c r="A20" s="677" t="s">
        <v>20</v>
      </c>
      <c r="B20" s="610"/>
      <c r="C20" s="611"/>
      <c r="D20" s="612"/>
      <c r="E20" s="613"/>
      <c r="F20" s="977"/>
    </row>
    <row r="21" spans="1:6" ht="15.75" x14ac:dyDescent="0.2">
      <c r="A21" s="677" t="s">
        <v>21</v>
      </c>
      <c r="B21" s="610"/>
      <c r="C21" s="611"/>
      <c r="D21" s="612"/>
      <c r="E21" s="613"/>
      <c r="F21" s="977"/>
    </row>
    <row r="22" spans="1:6" ht="16.5" thickBot="1" x14ac:dyDescent="0.25">
      <c r="A22" s="678" t="s">
        <v>22</v>
      </c>
      <c r="B22" s="614"/>
      <c r="C22" s="615"/>
      <c r="D22" s="616"/>
      <c r="E22" s="617"/>
      <c r="F22" s="977"/>
    </row>
    <row r="23" spans="1:6" ht="16.5" thickBot="1" x14ac:dyDescent="0.3">
      <c r="A23" s="978" t="s">
        <v>706</v>
      </c>
      <c r="B23" s="979"/>
      <c r="C23" s="618"/>
      <c r="D23" s="619">
        <f>IF(SUM(D6:D22)=0,"",SUM(D6:D22))</f>
        <v>22910000</v>
      </c>
      <c r="E23" s="620" t="str">
        <f>IF(SUM(E6:E22)=0,"",SUM(E6:E22))</f>
        <v/>
      </c>
      <c r="F23" s="977"/>
    </row>
    <row r="24" spans="1:6" ht="15.75" x14ac:dyDescent="0.25">
      <c r="A24" s="606"/>
    </row>
  </sheetData>
  <mergeCells count="4">
    <mergeCell ref="F3:F23"/>
    <mergeCell ref="A23:B23"/>
    <mergeCell ref="A2:E2"/>
    <mergeCell ref="A3:E3"/>
  </mergeCells>
  <pageMargins left="0.70866141732283472" right="0.70866141732283472" top="0.94488188976377963" bottom="0.74803149606299213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I25"/>
  <sheetViews>
    <sheetView zoomScale="120" zoomScaleNormal="120" workbookViewId="0">
      <selection activeCell="A2" sqref="A2:C2"/>
    </sheetView>
  </sheetViews>
  <sheetFormatPr defaultRowHeight="12.75" x14ac:dyDescent="0.2"/>
  <cols>
    <col min="1" max="1" width="7.6640625" style="31" customWidth="1"/>
    <col min="2" max="2" width="60.83203125" style="31" customWidth="1"/>
    <col min="3" max="3" width="25.6640625" style="31" customWidth="1"/>
    <col min="4" max="8" width="9.33203125" style="31"/>
    <col min="9" max="9" width="17.83203125" style="31" customWidth="1"/>
    <col min="10" max="16384" width="9.33203125" style="31"/>
  </cols>
  <sheetData>
    <row r="2" spans="1:9" ht="15" x14ac:dyDescent="0.25">
      <c r="A2" s="937"/>
      <c r="B2" s="982"/>
      <c r="C2" s="982"/>
    </row>
    <row r="3" spans="1:9" ht="14.25" x14ac:dyDescent="0.2">
      <c r="A3" s="621"/>
      <c r="B3" s="621"/>
      <c r="C3" s="621"/>
    </row>
    <row r="4" spans="1:9" ht="33.75" customHeight="1" x14ac:dyDescent="0.2">
      <c r="A4" s="981" t="s">
        <v>707</v>
      </c>
      <c r="B4" s="981"/>
      <c r="C4" s="981"/>
    </row>
    <row r="5" spans="1:9" ht="13.5" thickBot="1" x14ac:dyDescent="0.25">
      <c r="C5" s="622"/>
    </row>
    <row r="6" spans="1:9" s="626" customFormat="1" ht="43.5" customHeight="1" thickBot="1" x14ac:dyDescent="0.25">
      <c r="A6" s="623" t="s">
        <v>4</v>
      </c>
      <c r="B6" s="624" t="s">
        <v>45</v>
      </c>
      <c r="C6" s="625" t="s">
        <v>708</v>
      </c>
    </row>
    <row r="7" spans="1:9" ht="28.5" customHeight="1" x14ac:dyDescent="0.2">
      <c r="A7" s="627" t="s">
        <v>6</v>
      </c>
      <c r="B7" s="628" t="s">
        <v>828</v>
      </c>
      <c r="C7" s="710">
        <v>505217932</v>
      </c>
      <c r="I7" s="782"/>
    </row>
    <row r="8" spans="1:9" ht="18" customHeight="1" x14ac:dyDescent="0.2">
      <c r="A8" s="629" t="s">
        <v>7</v>
      </c>
      <c r="B8" s="630" t="s">
        <v>709</v>
      </c>
      <c r="C8" s="684">
        <v>503788522</v>
      </c>
      <c r="I8" s="783"/>
    </row>
    <row r="9" spans="1:9" ht="18" customHeight="1" x14ac:dyDescent="0.2">
      <c r="A9" s="629" t="s">
        <v>8</v>
      </c>
      <c r="B9" s="630" t="s">
        <v>710</v>
      </c>
      <c r="C9" s="684">
        <v>1429410</v>
      </c>
      <c r="I9" s="783"/>
    </row>
    <row r="10" spans="1:9" ht="18" customHeight="1" x14ac:dyDescent="0.2">
      <c r="A10" s="629" t="s">
        <v>9</v>
      </c>
      <c r="B10" s="631" t="s">
        <v>711</v>
      </c>
      <c r="C10" s="684">
        <v>1100699255</v>
      </c>
      <c r="I10" s="783"/>
    </row>
    <row r="11" spans="1:9" ht="18" customHeight="1" x14ac:dyDescent="0.2">
      <c r="A11" s="632" t="s">
        <v>10</v>
      </c>
      <c r="B11" s="633" t="s">
        <v>712</v>
      </c>
      <c r="C11" s="685">
        <v>1324045264</v>
      </c>
      <c r="I11" s="783"/>
    </row>
    <row r="12" spans="1:9" ht="18" customHeight="1" thickBot="1" x14ac:dyDescent="0.25">
      <c r="A12" s="634" t="s">
        <v>11</v>
      </c>
      <c r="B12" s="635" t="s">
        <v>713</v>
      </c>
      <c r="C12" s="686"/>
      <c r="I12" s="783"/>
    </row>
    <row r="13" spans="1:9" ht="25.5" customHeight="1" x14ac:dyDescent="0.2">
      <c r="A13" s="636" t="s">
        <v>12</v>
      </c>
      <c r="B13" s="637" t="s">
        <v>829</v>
      </c>
      <c r="C13" s="687">
        <f>C7+C10-C11+C12</f>
        <v>281871923</v>
      </c>
      <c r="I13" s="783"/>
    </row>
    <row r="14" spans="1:9" ht="18" customHeight="1" x14ac:dyDescent="0.2">
      <c r="A14" s="629" t="s">
        <v>13</v>
      </c>
      <c r="B14" s="630" t="s">
        <v>709</v>
      </c>
      <c r="C14" s="684">
        <v>280513883</v>
      </c>
      <c r="I14" s="783"/>
    </row>
    <row r="15" spans="1:9" ht="18" customHeight="1" thickBot="1" x14ac:dyDescent="0.25">
      <c r="A15" s="634" t="s">
        <v>14</v>
      </c>
      <c r="B15" s="638" t="s">
        <v>710</v>
      </c>
      <c r="C15" s="686">
        <v>1358040</v>
      </c>
      <c r="I15" s="783"/>
    </row>
    <row r="16" spans="1:9" x14ac:dyDescent="0.2">
      <c r="I16" s="783"/>
    </row>
    <row r="17" spans="9:9" x14ac:dyDescent="0.2">
      <c r="I17" s="782"/>
    </row>
    <row r="18" spans="9:9" x14ac:dyDescent="0.2">
      <c r="I18" s="783"/>
    </row>
    <row r="19" spans="9:9" x14ac:dyDescent="0.2">
      <c r="I19" s="783"/>
    </row>
    <row r="20" spans="9:9" x14ac:dyDescent="0.2">
      <c r="I20" s="783"/>
    </row>
    <row r="21" spans="9:9" x14ac:dyDescent="0.2">
      <c r="I21" s="783"/>
    </row>
    <row r="22" spans="9:9" x14ac:dyDescent="0.2">
      <c r="I22" s="783"/>
    </row>
    <row r="23" spans="9:9" x14ac:dyDescent="0.2">
      <c r="I23" s="783"/>
    </row>
    <row r="24" spans="9:9" x14ac:dyDescent="0.2">
      <c r="I24" s="783"/>
    </row>
    <row r="25" spans="9:9" x14ac:dyDescent="0.2">
      <c r="I25" s="783"/>
    </row>
  </sheetData>
  <mergeCells count="2">
    <mergeCell ref="A4:C4"/>
    <mergeCell ref="A2:C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66"/>
  <sheetViews>
    <sheetView zoomScale="120" zoomScaleNormal="120" zoomScaleSheetLayoutView="100" workbookViewId="0">
      <selection activeCell="B1" sqref="B1:E1"/>
    </sheetView>
  </sheetViews>
  <sheetFormatPr defaultRowHeight="15.75" x14ac:dyDescent="0.25"/>
  <cols>
    <col min="1" max="1" width="9.5" style="152" customWidth="1"/>
    <col min="2" max="2" width="65.83203125" style="152" customWidth="1"/>
    <col min="3" max="3" width="17.83203125" style="153" customWidth="1"/>
    <col min="4" max="5" width="17.83203125" style="174" customWidth="1"/>
    <col min="6" max="6" width="9.33203125" style="174"/>
    <col min="7" max="7" width="11.5" style="174" customWidth="1"/>
    <col min="8" max="8" width="16" style="174" customWidth="1"/>
    <col min="9" max="9" width="15.6640625" style="174" customWidth="1"/>
    <col min="10" max="10" width="14.1640625" style="174" customWidth="1"/>
    <col min="11" max="11" width="14.83203125" style="174" customWidth="1"/>
    <col min="12" max="16384" width="9.33203125" style="174"/>
  </cols>
  <sheetData>
    <row r="1" spans="1:11" x14ac:dyDescent="0.25">
      <c r="A1" s="358"/>
      <c r="B1" s="806"/>
      <c r="C1" s="807"/>
      <c r="D1" s="807"/>
      <c r="E1" s="807"/>
    </row>
    <row r="2" spans="1:11" x14ac:dyDescent="0.25">
      <c r="A2" s="808" t="e">
        <f>CONCATENATE(#REF!)</f>
        <v>#REF!</v>
      </c>
      <c r="B2" s="809"/>
      <c r="C2" s="809"/>
      <c r="D2" s="809"/>
      <c r="E2" s="809"/>
    </row>
    <row r="3" spans="1:11" x14ac:dyDescent="0.25">
      <c r="A3" s="808" t="s">
        <v>811</v>
      </c>
      <c r="B3" s="808"/>
      <c r="C3" s="810"/>
      <c r="D3" s="808"/>
      <c r="E3" s="808"/>
    </row>
    <row r="4" spans="1:11" ht="19.5" customHeight="1" x14ac:dyDescent="0.25">
      <c r="A4" s="808" t="s">
        <v>737</v>
      </c>
      <c r="B4" s="808"/>
      <c r="C4" s="810"/>
      <c r="D4" s="808"/>
      <c r="E4" s="808"/>
    </row>
    <row r="5" spans="1:11" x14ac:dyDescent="0.25">
      <c r="A5" s="358"/>
      <c r="B5" s="358"/>
      <c r="C5" s="359"/>
      <c r="D5" s="360"/>
      <c r="E5" s="360"/>
    </row>
    <row r="6" spans="1:11" ht="15.95" customHeight="1" x14ac:dyDescent="0.25">
      <c r="A6" s="820" t="s">
        <v>3</v>
      </c>
      <c r="B6" s="820"/>
      <c r="C6" s="820"/>
      <c r="D6" s="820"/>
      <c r="E6" s="820"/>
    </row>
    <row r="7" spans="1:11" ht="15.95" customHeight="1" thickBot="1" x14ac:dyDescent="0.3">
      <c r="A7" s="822" t="s">
        <v>101</v>
      </c>
      <c r="B7" s="822"/>
      <c r="C7" s="361"/>
      <c r="D7" s="360"/>
      <c r="E7" s="361" t="str">
        <f>CONCATENATE(Z_1.2.sz.mell.!E7)</f>
        <v xml:space="preserve"> Forintban!</v>
      </c>
    </row>
    <row r="8" spans="1:11" x14ac:dyDescent="0.25">
      <c r="A8" s="812" t="s">
        <v>52</v>
      </c>
      <c r="B8" s="814" t="s">
        <v>5</v>
      </c>
      <c r="C8" s="816" t="s">
        <v>810</v>
      </c>
      <c r="D8" s="817"/>
      <c r="E8" s="818"/>
      <c r="K8" s="174" t="s">
        <v>37</v>
      </c>
    </row>
    <row r="9" spans="1:11" ht="24.75" thickBot="1" x14ac:dyDescent="0.3">
      <c r="A9" s="813"/>
      <c r="B9" s="815"/>
      <c r="C9" s="247" t="s">
        <v>418</v>
      </c>
      <c r="D9" s="246" t="s">
        <v>419</v>
      </c>
      <c r="E9" s="349" t="str">
        <f>CONCATENATE(Z_1.2.sz.mell.!E9)</f>
        <v>Teljesítés</v>
      </c>
    </row>
    <row r="10" spans="1:11" s="175" customFormat="1" ht="12" customHeight="1" thickBot="1" x14ac:dyDescent="0.25">
      <c r="A10" s="171" t="s">
        <v>385</v>
      </c>
      <c r="B10" s="172" t="s">
        <v>386</v>
      </c>
      <c r="C10" s="172" t="s">
        <v>387</v>
      </c>
      <c r="D10" s="172" t="s">
        <v>389</v>
      </c>
      <c r="E10" s="248" t="s">
        <v>388</v>
      </c>
    </row>
    <row r="11" spans="1:11" s="176" customFormat="1" ht="12" customHeight="1" thickBot="1" x14ac:dyDescent="0.25">
      <c r="A11" s="18" t="s">
        <v>6</v>
      </c>
      <c r="B11" s="19" t="s">
        <v>162</v>
      </c>
      <c r="C11" s="164">
        <f>+C12+C13+C14+C15+C16+C17</f>
        <v>38740000</v>
      </c>
      <c r="D11" s="164">
        <f>+D12+D13+D14+D15+D16+D17</f>
        <v>51367336</v>
      </c>
      <c r="E11" s="100">
        <f>+E12+E13+E14+E15+E16+E17</f>
        <v>51367336</v>
      </c>
    </row>
    <row r="12" spans="1:11" s="176" customFormat="1" ht="12" customHeight="1" x14ac:dyDescent="0.2">
      <c r="A12" s="13" t="s">
        <v>64</v>
      </c>
      <c r="B12" s="177" t="s">
        <v>163</v>
      </c>
      <c r="C12" s="166"/>
      <c r="D12" s="166"/>
      <c r="E12" s="102"/>
    </row>
    <row r="13" spans="1:11" s="176" customFormat="1" ht="12" customHeight="1" x14ac:dyDescent="0.2">
      <c r="A13" s="12" t="s">
        <v>65</v>
      </c>
      <c r="B13" s="178" t="s">
        <v>164</v>
      </c>
      <c r="C13" s="165"/>
      <c r="D13" s="165"/>
      <c r="E13" s="101"/>
    </row>
    <row r="14" spans="1:11" s="176" customFormat="1" ht="12" customHeight="1" x14ac:dyDescent="0.2">
      <c r="A14" s="12" t="s">
        <v>66</v>
      </c>
      <c r="B14" s="178" t="s">
        <v>165</v>
      </c>
      <c r="C14" s="165">
        <v>38740000</v>
      </c>
      <c r="D14" s="165">
        <v>38740000</v>
      </c>
      <c r="E14" s="101">
        <v>38740000</v>
      </c>
      <c r="K14" s="176">
        <f>SUM(H14:J14)</f>
        <v>0</v>
      </c>
    </row>
    <row r="15" spans="1:11" s="176" customFormat="1" ht="12" customHeight="1" x14ac:dyDescent="0.2">
      <c r="A15" s="12" t="s">
        <v>67</v>
      </c>
      <c r="B15" s="178" t="s">
        <v>166</v>
      </c>
      <c r="C15" s="165"/>
      <c r="D15" s="165"/>
      <c r="E15" s="101"/>
      <c r="K15" s="176">
        <f t="shared" ref="K15:K78" si="0">SUM(H15:J15)</f>
        <v>0</v>
      </c>
    </row>
    <row r="16" spans="1:11" s="176" customFormat="1" ht="12" customHeight="1" x14ac:dyDescent="0.2">
      <c r="A16" s="12" t="s">
        <v>98</v>
      </c>
      <c r="B16" s="108" t="s">
        <v>333</v>
      </c>
      <c r="C16" s="165"/>
      <c r="D16" s="165">
        <v>12627336</v>
      </c>
      <c r="E16" s="101">
        <v>12627336</v>
      </c>
      <c r="K16" s="176">
        <f t="shared" si="0"/>
        <v>0</v>
      </c>
    </row>
    <row r="17" spans="1:11" s="176" customFormat="1" ht="12" customHeight="1" thickBot="1" x14ac:dyDescent="0.25">
      <c r="A17" s="14" t="s">
        <v>68</v>
      </c>
      <c r="B17" s="109" t="s">
        <v>334</v>
      </c>
      <c r="C17" s="165"/>
      <c r="D17" s="165"/>
      <c r="E17" s="101"/>
      <c r="K17" s="176">
        <f t="shared" si="0"/>
        <v>0</v>
      </c>
    </row>
    <row r="18" spans="1:11" s="176" customFormat="1" ht="12" customHeight="1" thickBot="1" x14ac:dyDescent="0.25">
      <c r="A18" s="18" t="s">
        <v>7</v>
      </c>
      <c r="B18" s="107" t="s">
        <v>167</v>
      </c>
      <c r="C18" s="164">
        <f>+C19+C20+C21+C22+C23</f>
        <v>12856836</v>
      </c>
      <c r="D18" s="164">
        <f>+D19+D20+D21+D22+D23</f>
        <v>24204583</v>
      </c>
      <c r="E18" s="100">
        <f>+E19+E20+E21+E22+E23</f>
        <v>24204583</v>
      </c>
      <c r="K18" s="176">
        <f t="shared" si="0"/>
        <v>0</v>
      </c>
    </row>
    <row r="19" spans="1:11" s="176" customFormat="1" ht="12" customHeight="1" x14ac:dyDescent="0.2">
      <c r="A19" s="13" t="s">
        <v>70</v>
      </c>
      <c r="B19" s="177" t="s">
        <v>168</v>
      </c>
      <c r="C19" s="166"/>
      <c r="D19" s="166"/>
      <c r="E19" s="102"/>
      <c r="K19" s="176">
        <f t="shared" si="0"/>
        <v>0</v>
      </c>
    </row>
    <row r="20" spans="1:11" s="176" customFormat="1" ht="12" customHeight="1" x14ac:dyDescent="0.2">
      <c r="A20" s="12" t="s">
        <v>71</v>
      </c>
      <c r="B20" s="178" t="s">
        <v>169</v>
      </c>
      <c r="C20" s="165"/>
      <c r="D20" s="165"/>
      <c r="E20" s="101"/>
      <c r="K20" s="176">
        <f t="shared" si="0"/>
        <v>0</v>
      </c>
    </row>
    <row r="21" spans="1:11" s="176" customFormat="1" ht="12" customHeight="1" x14ac:dyDescent="0.2">
      <c r="A21" s="12" t="s">
        <v>72</v>
      </c>
      <c r="B21" s="178" t="s">
        <v>326</v>
      </c>
      <c r="C21" s="165"/>
      <c r="D21" s="165"/>
      <c r="E21" s="101"/>
      <c r="K21" s="176">
        <f t="shared" si="0"/>
        <v>0</v>
      </c>
    </row>
    <row r="22" spans="1:11" s="176" customFormat="1" ht="12" customHeight="1" x14ac:dyDescent="0.2">
      <c r="A22" s="12" t="s">
        <v>73</v>
      </c>
      <c r="B22" s="178" t="s">
        <v>327</v>
      </c>
      <c r="C22" s="165"/>
      <c r="D22" s="165"/>
      <c r="E22" s="101"/>
      <c r="K22" s="176">
        <f t="shared" si="0"/>
        <v>0</v>
      </c>
    </row>
    <row r="23" spans="1:11" s="176" customFormat="1" ht="12" customHeight="1" x14ac:dyDescent="0.2">
      <c r="A23" s="12" t="s">
        <v>74</v>
      </c>
      <c r="B23" s="178" t="s">
        <v>170</v>
      </c>
      <c r="C23" s="165">
        <v>12856836</v>
      </c>
      <c r="D23" s="165">
        <v>24204583</v>
      </c>
      <c r="E23" s="101">
        <v>24204583</v>
      </c>
      <c r="K23" s="176">
        <f t="shared" si="0"/>
        <v>0</v>
      </c>
    </row>
    <row r="24" spans="1:11" s="176" customFormat="1" ht="12" customHeight="1" thickBot="1" x14ac:dyDescent="0.25">
      <c r="A24" s="14" t="s">
        <v>81</v>
      </c>
      <c r="B24" s="109" t="s">
        <v>171</v>
      </c>
      <c r="C24" s="167"/>
      <c r="D24" s="167"/>
      <c r="E24" s="103"/>
      <c r="K24" s="176">
        <f t="shared" si="0"/>
        <v>0</v>
      </c>
    </row>
    <row r="25" spans="1:11" s="176" customFormat="1" ht="12" customHeight="1" thickBot="1" x14ac:dyDescent="0.25">
      <c r="A25" s="18" t="s">
        <v>8</v>
      </c>
      <c r="B25" s="19" t="s">
        <v>172</v>
      </c>
      <c r="C25" s="164">
        <f>+C26+C27+C28+C29+C30</f>
        <v>117047146</v>
      </c>
      <c r="D25" s="164">
        <f>+D26+D27+D28+D29+D30</f>
        <v>327465379</v>
      </c>
      <c r="E25" s="100">
        <f>+E26+E27+E28+E29+E30</f>
        <v>327465379</v>
      </c>
      <c r="K25" s="176">
        <f t="shared" si="0"/>
        <v>0</v>
      </c>
    </row>
    <row r="26" spans="1:11" s="176" customFormat="1" ht="12" customHeight="1" x14ac:dyDescent="0.2">
      <c r="A26" s="13" t="s">
        <v>53</v>
      </c>
      <c r="B26" s="177" t="s">
        <v>173</v>
      </c>
      <c r="C26" s="166"/>
      <c r="D26" s="166"/>
      <c r="E26" s="102"/>
      <c r="K26" s="176">
        <f t="shared" si="0"/>
        <v>0</v>
      </c>
    </row>
    <row r="27" spans="1:11" s="176" customFormat="1" ht="12" customHeight="1" x14ac:dyDescent="0.2">
      <c r="A27" s="12" t="s">
        <v>54</v>
      </c>
      <c r="B27" s="178" t="s">
        <v>174</v>
      </c>
      <c r="C27" s="165"/>
      <c r="D27" s="165"/>
      <c r="E27" s="101"/>
      <c r="K27" s="176">
        <f t="shared" si="0"/>
        <v>0</v>
      </c>
    </row>
    <row r="28" spans="1:11" s="176" customFormat="1" ht="12" customHeight="1" x14ac:dyDescent="0.2">
      <c r="A28" s="12" t="s">
        <v>55</v>
      </c>
      <c r="B28" s="178" t="s">
        <v>328</v>
      </c>
      <c r="C28" s="165"/>
      <c r="D28" s="165"/>
      <c r="E28" s="101"/>
      <c r="K28" s="176">
        <f t="shared" si="0"/>
        <v>0</v>
      </c>
    </row>
    <row r="29" spans="1:11" s="176" customFormat="1" ht="12" customHeight="1" x14ac:dyDescent="0.2">
      <c r="A29" s="12" t="s">
        <v>56</v>
      </c>
      <c r="B29" s="178" t="s">
        <v>329</v>
      </c>
      <c r="C29" s="165"/>
      <c r="D29" s="165"/>
      <c r="E29" s="101"/>
      <c r="K29" s="176">
        <f t="shared" si="0"/>
        <v>0</v>
      </c>
    </row>
    <row r="30" spans="1:11" s="176" customFormat="1" ht="12" customHeight="1" x14ac:dyDescent="0.2">
      <c r="A30" s="12" t="s">
        <v>110</v>
      </c>
      <c r="B30" s="178" t="s">
        <v>175</v>
      </c>
      <c r="C30" s="165">
        <v>117047146</v>
      </c>
      <c r="D30" s="165">
        <v>327465379</v>
      </c>
      <c r="E30" s="101">
        <v>327465379</v>
      </c>
      <c r="K30" s="176">
        <f t="shared" si="0"/>
        <v>0</v>
      </c>
    </row>
    <row r="31" spans="1:11" s="176" customFormat="1" ht="12" customHeight="1" thickBot="1" x14ac:dyDescent="0.25">
      <c r="A31" s="14" t="s">
        <v>111</v>
      </c>
      <c r="B31" s="179" t="s">
        <v>176</v>
      </c>
      <c r="C31" s="167"/>
      <c r="D31" s="167"/>
      <c r="E31" s="103"/>
      <c r="K31" s="176">
        <f t="shared" si="0"/>
        <v>0</v>
      </c>
    </row>
    <row r="32" spans="1:11" s="176" customFormat="1" ht="12" customHeight="1" thickBot="1" x14ac:dyDescent="0.25">
      <c r="A32" s="18" t="s">
        <v>112</v>
      </c>
      <c r="B32" s="19" t="s">
        <v>439</v>
      </c>
      <c r="C32" s="170">
        <f>SUM(C33:C39)</f>
        <v>35706285</v>
      </c>
      <c r="D32" s="170">
        <f>SUM(D33:D39)</f>
        <v>60204956</v>
      </c>
      <c r="E32" s="206">
        <f>SUM(E33:E39)</f>
        <v>58871490</v>
      </c>
      <c r="K32" s="176">
        <f t="shared" si="0"/>
        <v>0</v>
      </c>
    </row>
    <row r="33" spans="1:11" s="176" customFormat="1" ht="12" customHeight="1" x14ac:dyDescent="0.2">
      <c r="A33" s="13" t="s">
        <v>177</v>
      </c>
      <c r="B33" s="177" t="s">
        <v>745</v>
      </c>
      <c r="C33" s="166"/>
      <c r="D33" s="166"/>
      <c r="E33" s="102"/>
      <c r="K33" s="176">
        <f t="shared" si="0"/>
        <v>0</v>
      </c>
    </row>
    <row r="34" spans="1:11" s="176" customFormat="1" ht="12" customHeight="1" x14ac:dyDescent="0.2">
      <c r="A34" s="12" t="s">
        <v>178</v>
      </c>
      <c r="B34" s="178" t="s">
        <v>441</v>
      </c>
      <c r="C34" s="165"/>
      <c r="D34" s="165"/>
      <c r="E34" s="101"/>
      <c r="K34" s="176">
        <f t="shared" si="0"/>
        <v>0</v>
      </c>
    </row>
    <row r="35" spans="1:11" s="176" customFormat="1" ht="12" customHeight="1" x14ac:dyDescent="0.2">
      <c r="A35" s="12" t="s">
        <v>179</v>
      </c>
      <c r="B35" s="178" t="s">
        <v>442</v>
      </c>
      <c r="C35" s="165">
        <v>35706285</v>
      </c>
      <c r="D35" s="165">
        <v>60204956</v>
      </c>
      <c r="E35" s="101">
        <v>58871490</v>
      </c>
      <c r="K35" s="176">
        <f t="shared" si="0"/>
        <v>0</v>
      </c>
    </row>
    <row r="36" spans="1:11" s="176" customFormat="1" ht="12" customHeight="1" x14ac:dyDescent="0.2">
      <c r="A36" s="12" t="s">
        <v>180</v>
      </c>
      <c r="B36" s="178" t="s">
        <v>443</v>
      </c>
      <c r="C36" s="165"/>
      <c r="D36" s="165"/>
      <c r="E36" s="101"/>
      <c r="K36" s="176">
        <f t="shared" si="0"/>
        <v>0</v>
      </c>
    </row>
    <row r="37" spans="1:11" s="176" customFormat="1" ht="12" customHeight="1" x14ac:dyDescent="0.2">
      <c r="A37" s="12" t="s">
        <v>444</v>
      </c>
      <c r="B37" s="178" t="s">
        <v>181</v>
      </c>
      <c r="C37" s="165"/>
      <c r="D37" s="165"/>
      <c r="E37" s="101"/>
      <c r="K37" s="176">
        <f t="shared" si="0"/>
        <v>0</v>
      </c>
    </row>
    <row r="38" spans="1:11" s="176" customFormat="1" ht="12" customHeight="1" x14ac:dyDescent="0.2">
      <c r="A38" s="12" t="s">
        <v>445</v>
      </c>
      <c r="B38" s="178" t="s">
        <v>743</v>
      </c>
      <c r="C38" s="165"/>
      <c r="D38" s="165"/>
      <c r="E38" s="101"/>
      <c r="K38" s="176">
        <f t="shared" si="0"/>
        <v>0</v>
      </c>
    </row>
    <row r="39" spans="1:11" s="176" customFormat="1" ht="12" customHeight="1" thickBot="1" x14ac:dyDescent="0.25">
      <c r="A39" s="14" t="s">
        <v>446</v>
      </c>
      <c r="B39" s="309" t="s">
        <v>182</v>
      </c>
      <c r="C39" s="167"/>
      <c r="D39" s="167"/>
      <c r="E39" s="103"/>
      <c r="K39" s="176">
        <f t="shared" si="0"/>
        <v>0</v>
      </c>
    </row>
    <row r="40" spans="1:11" s="176" customFormat="1" ht="12" customHeight="1" thickBot="1" x14ac:dyDescent="0.25">
      <c r="A40" s="18" t="s">
        <v>10</v>
      </c>
      <c r="B40" s="19" t="s">
        <v>335</v>
      </c>
      <c r="C40" s="164">
        <f>SUM(C41:C51)</f>
        <v>3910000</v>
      </c>
      <c r="D40" s="164">
        <f>SUM(D41:D51)</f>
        <v>1685921</v>
      </c>
      <c r="E40" s="100">
        <f>SUM(E41:E51)</f>
        <v>1682921</v>
      </c>
      <c r="K40" s="176">
        <f t="shared" si="0"/>
        <v>0</v>
      </c>
    </row>
    <row r="41" spans="1:11" s="176" customFormat="1" ht="12" customHeight="1" x14ac:dyDescent="0.2">
      <c r="A41" s="13" t="s">
        <v>57</v>
      </c>
      <c r="B41" s="177" t="s">
        <v>185</v>
      </c>
      <c r="C41" s="166">
        <v>3000000</v>
      </c>
      <c r="D41" s="166">
        <v>785921</v>
      </c>
      <c r="E41" s="102">
        <v>785921</v>
      </c>
      <c r="K41" s="176">
        <f t="shared" si="0"/>
        <v>0</v>
      </c>
    </row>
    <row r="42" spans="1:11" s="176" customFormat="1" ht="12" customHeight="1" x14ac:dyDescent="0.2">
      <c r="A42" s="12" t="s">
        <v>58</v>
      </c>
      <c r="B42" s="178" t="s">
        <v>186</v>
      </c>
      <c r="C42" s="165"/>
      <c r="D42" s="165"/>
      <c r="E42" s="101"/>
      <c r="K42" s="176">
        <f t="shared" si="0"/>
        <v>0</v>
      </c>
    </row>
    <row r="43" spans="1:11" s="176" customFormat="1" ht="12" customHeight="1" x14ac:dyDescent="0.2">
      <c r="A43" s="12" t="s">
        <v>59</v>
      </c>
      <c r="B43" s="178" t="s">
        <v>187</v>
      </c>
      <c r="C43" s="165"/>
      <c r="D43" s="165"/>
      <c r="E43" s="101"/>
      <c r="K43" s="176">
        <f t="shared" si="0"/>
        <v>0</v>
      </c>
    </row>
    <row r="44" spans="1:11" s="176" customFormat="1" ht="12" customHeight="1" x14ac:dyDescent="0.2">
      <c r="A44" s="12" t="s">
        <v>114</v>
      </c>
      <c r="B44" s="178" t="s">
        <v>188</v>
      </c>
      <c r="C44" s="165"/>
      <c r="D44" s="165"/>
      <c r="E44" s="101"/>
      <c r="K44" s="176">
        <f t="shared" si="0"/>
        <v>0</v>
      </c>
    </row>
    <row r="45" spans="1:11" s="176" customFormat="1" ht="12" customHeight="1" x14ac:dyDescent="0.2">
      <c r="A45" s="12" t="s">
        <v>115</v>
      </c>
      <c r="B45" s="178" t="s">
        <v>189</v>
      </c>
      <c r="C45" s="165">
        <v>900000</v>
      </c>
      <c r="D45" s="165">
        <v>900000</v>
      </c>
      <c r="E45" s="101">
        <v>897000</v>
      </c>
      <c r="K45" s="176">
        <f t="shared" si="0"/>
        <v>0</v>
      </c>
    </row>
    <row r="46" spans="1:11" s="176" customFormat="1" ht="12" customHeight="1" x14ac:dyDescent="0.2">
      <c r="A46" s="12" t="s">
        <v>116</v>
      </c>
      <c r="B46" s="178" t="s">
        <v>190</v>
      </c>
      <c r="C46" s="165"/>
      <c r="D46" s="165"/>
      <c r="E46" s="101"/>
      <c r="K46" s="176">
        <f t="shared" si="0"/>
        <v>0</v>
      </c>
    </row>
    <row r="47" spans="1:11" s="176" customFormat="1" ht="12" customHeight="1" x14ac:dyDescent="0.2">
      <c r="A47" s="12" t="s">
        <v>117</v>
      </c>
      <c r="B47" s="178" t="s">
        <v>191</v>
      </c>
      <c r="C47" s="165"/>
      <c r="D47" s="165"/>
      <c r="E47" s="101"/>
      <c r="K47" s="176">
        <f t="shared" si="0"/>
        <v>0</v>
      </c>
    </row>
    <row r="48" spans="1:11" s="176" customFormat="1" ht="12" customHeight="1" x14ac:dyDescent="0.2">
      <c r="A48" s="12" t="s">
        <v>118</v>
      </c>
      <c r="B48" s="178" t="s">
        <v>447</v>
      </c>
      <c r="C48" s="165">
        <v>10000</v>
      </c>
      <c r="D48" s="165"/>
      <c r="E48" s="101"/>
      <c r="K48" s="176">
        <f t="shared" si="0"/>
        <v>0</v>
      </c>
    </row>
    <row r="49" spans="1:11" s="176" customFormat="1" ht="12" customHeight="1" x14ac:dyDescent="0.2">
      <c r="A49" s="12" t="s">
        <v>183</v>
      </c>
      <c r="B49" s="178" t="s">
        <v>193</v>
      </c>
      <c r="C49" s="168"/>
      <c r="D49" s="168"/>
      <c r="E49" s="104"/>
      <c r="K49" s="176">
        <f t="shared" si="0"/>
        <v>0</v>
      </c>
    </row>
    <row r="50" spans="1:11" s="176" customFormat="1" ht="12" customHeight="1" x14ac:dyDescent="0.2">
      <c r="A50" s="14" t="s">
        <v>184</v>
      </c>
      <c r="B50" s="179" t="s">
        <v>337</v>
      </c>
      <c r="C50" s="169"/>
      <c r="D50" s="169"/>
      <c r="E50" s="105"/>
      <c r="K50" s="176">
        <f t="shared" si="0"/>
        <v>0</v>
      </c>
    </row>
    <row r="51" spans="1:11" s="176" customFormat="1" ht="12" customHeight="1" thickBot="1" x14ac:dyDescent="0.25">
      <c r="A51" s="14" t="s">
        <v>336</v>
      </c>
      <c r="B51" s="109" t="s">
        <v>194</v>
      </c>
      <c r="C51" s="169"/>
      <c r="D51" s="169"/>
      <c r="E51" s="105"/>
      <c r="K51" s="176">
        <f t="shared" si="0"/>
        <v>0</v>
      </c>
    </row>
    <row r="52" spans="1:11" s="176" customFormat="1" ht="12" customHeight="1" thickBot="1" x14ac:dyDescent="0.25">
      <c r="A52" s="18" t="s">
        <v>11</v>
      </c>
      <c r="B52" s="19" t="s">
        <v>195</v>
      </c>
      <c r="C52" s="164">
        <f>SUM(C53:C57)</f>
        <v>0</v>
      </c>
      <c r="D52" s="164">
        <f>SUM(D53:D57)</f>
        <v>0</v>
      </c>
      <c r="E52" s="100">
        <f>SUM(E53:E57)</f>
        <v>0</v>
      </c>
      <c r="K52" s="176">
        <f t="shared" si="0"/>
        <v>0</v>
      </c>
    </row>
    <row r="53" spans="1:11" s="176" customFormat="1" ht="12" customHeight="1" x14ac:dyDescent="0.2">
      <c r="A53" s="13" t="s">
        <v>60</v>
      </c>
      <c r="B53" s="177" t="s">
        <v>199</v>
      </c>
      <c r="C53" s="217"/>
      <c r="D53" s="217"/>
      <c r="E53" s="106"/>
      <c r="K53" s="176">
        <f t="shared" si="0"/>
        <v>0</v>
      </c>
    </row>
    <row r="54" spans="1:11" s="176" customFormat="1" ht="12" customHeight="1" x14ac:dyDescent="0.2">
      <c r="A54" s="12" t="s">
        <v>61</v>
      </c>
      <c r="B54" s="178" t="s">
        <v>200</v>
      </c>
      <c r="C54" s="168"/>
      <c r="D54" s="168"/>
      <c r="E54" s="104"/>
      <c r="K54" s="176">
        <f t="shared" si="0"/>
        <v>0</v>
      </c>
    </row>
    <row r="55" spans="1:11" s="176" customFormat="1" ht="12" customHeight="1" x14ac:dyDescent="0.2">
      <c r="A55" s="12" t="s">
        <v>196</v>
      </c>
      <c r="B55" s="178" t="s">
        <v>201</v>
      </c>
      <c r="C55" s="168"/>
      <c r="D55" s="168"/>
      <c r="E55" s="104"/>
      <c r="K55" s="176">
        <f t="shared" si="0"/>
        <v>0</v>
      </c>
    </row>
    <row r="56" spans="1:11" s="176" customFormat="1" ht="12" customHeight="1" x14ac:dyDescent="0.2">
      <c r="A56" s="12" t="s">
        <v>197</v>
      </c>
      <c r="B56" s="178" t="s">
        <v>202</v>
      </c>
      <c r="C56" s="168"/>
      <c r="D56" s="168"/>
      <c r="E56" s="104"/>
      <c r="K56" s="176">
        <f t="shared" si="0"/>
        <v>0</v>
      </c>
    </row>
    <row r="57" spans="1:11" s="176" customFormat="1" ht="12" customHeight="1" thickBot="1" x14ac:dyDescent="0.25">
      <c r="A57" s="14" t="s">
        <v>198</v>
      </c>
      <c r="B57" s="109" t="s">
        <v>203</v>
      </c>
      <c r="C57" s="169"/>
      <c r="D57" s="169"/>
      <c r="E57" s="105"/>
      <c r="K57" s="176">
        <f t="shared" si="0"/>
        <v>0</v>
      </c>
    </row>
    <row r="58" spans="1:11" s="176" customFormat="1" ht="12" customHeight="1" thickBot="1" x14ac:dyDescent="0.25">
      <c r="A58" s="18" t="s">
        <v>119</v>
      </c>
      <c r="B58" s="19" t="s">
        <v>204</v>
      </c>
      <c r="C58" s="164">
        <f>SUM(C59:C61)</f>
        <v>0</v>
      </c>
      <c r="D58" s="164">
        <f>SUM(D59:D61)</f>
        <v>0</v>
      </c>
      <c r="E58" s="100">
        <f>SUM(E59:E61)</f>
        <v>0</v>
      </c>
      <c r="K58" s="176">
        <f t="shared" si="0"/>
        <v>0</v>
      </c>
    </row>
    <row r="59" spans="1:11" s="176" customFormat="1" ht="12" customHeight="1" x14ac:dyDescent="0.2">
      <c r="A59" s="13" t="s">
        <v>62</v>
      </c>
      <c r="B59" s="177" t="s">
        <v>205</v>
      </c>
      <c r="C59" s="166"/>
      <c r="D59" s="166"/>
      <c r="E59" s="102"/>
      <c r="K59" s="176">
        <f t="shared" si="0"/>
        <v>0</v>
      </c>
    </row>
    <row r="60" spans="1:11" s="176" customFormat="1" ht="12" customHeight="1" x14ac:dyDescent="0.2">
      <c r="A60" s="12" t="s">
        <v>63</v>
      </c>
      <c r="B60" s="178" t="s">
        <v>330</v>
      </c>
      <c r="C60" s="165"/>
      <c r="D60" s="165"/>
      <c r="E60" s="101"/>
      <c r="K60" s="176">
        <f t="shared" si="0"/>
        <v>0</v>
      </c>
    </row>
    <row r="61" spans="1:11" s="176" customFormat="1" ht="12" customHeight="1" x14ac:dyDescent="0.2">
      <c r="A61" s="12" t="s">
        <v>208</v>
      </c>
      <c r="B61" s="178" t="s">
        <v>206</v>
      </c>
      <c r="C61" s="165"/>
      <c r="D61" s="165"/>
      <c r="E61" s="101"/>
      <c r="K61" s="176">
        <f t="shared" si="0"/>
        <v>0</v>
      </c>
    </row>
    <row r="62" spans="1:11" s="176" customFormat="1" ht="12" customHeight="1" thickBot="1" x14ac:dyDescent="0.25">
      <c r="A62" s="14" t="s">
        <v>209</v>
      </c>
      <c r="B62" s="109" t="s">
        <v>207</v>
      </c>
      <c r="C62" s="167"/>
      <c r="D62" s="167"/>
      <c r="E62" s="103"/>
      <c r="K62" s="176">
        <f t="shared" si="0"/>
        <v>0</v>
      </c>
    </row>
    <row r="63" spans="1:11" s="176" customFormat="1" ht="12" customHeight="1" thickBot="1" x14ac:dyDescent="0.25">
      <c r="A63" s="18" t="s">
        <v>13</v>
      </c>
      <c r="B63" s="107" t="s">
        <v>210</v>
      </c>
      <c r="C63" s="164">
        <f>SUM(C64:C66)</f>
        <v>1200000</v>
      </c>
      <c r="D63" s="164">
        <f>SUM(D64:D66)</f>
        <v>2359717</v>
      </c>
      <c r="E63" s="100">
        <f>SUM(E64:E66)</f>
        <v>2359717</v>
      </c>
      <c r="K63" s="176">
        <f t="shared" si="0"/>
        <v>0</v>
      </c>
    </row>
    <row r="64" spans="1:11" s="176" customFormat="1" ht="12" customHeight="1" x14ac:dyDescent="0.2">
      <c r="A64" s="13" t="s">
        <v>120</v>
      </c>
      <c r="B64" s="177" t="s">
        <v>212</v>
      </c>
      <c r="C64" s="168"/>
      <c r="D64" s="168"/>
      <c r="E64" s="104"/>
      <c r="K64" s="176">
        <f t="shared" si="0"/>
        <v>0</v>
      </c>
    </row>
    <row r="65" spans="1:11" s="176" customFormat="1" ht="12" customHeight="1" x14ac:dyDescent="0.2">
      <c r="A65" s="12" t="s">
        <v>121</v>
      </c>
      <c r="B65" s="178" t="s">
        <v>331</v>
      </c>
      <c r="C65" s="168"/>
      <c r="D65" s="168"/>
      <c r="E65" s="104"/>
      <c r="K65" s="176">
        <f t="shared" si="0"/>
        <v>0</v>
      </c>
    </row>
    <row r="66" spans="1:11" s="176" customFormat="1" ht="12" customHeight="1" x14ac:dyDescent="0.2">
      <c r="A66" s="12" t="s">
        <v>144</v>
      </c>
      <c r="B66" s="178" t="s">
        <v>213</v>
      </c>
      <c r="C66" s="168">
        <v>1200000</v>
      </c>
      <c r="D66" s="168">
        <v>2359717</v>
      </c>
      <c r="E66" s="104">
        <v>2359717</v>
      </c>
      <c r="K66" s="176">
        <f t="shared" si="0"/>
        <v>0</v>
      </c>
    </row>
    <row r="67" spans="1:11" s="176" customFormat="1" ht="12" customHeight="1" thickBot="1" x14ac:dyDescent="0.25">
      <c r="A67" s="14" t="s">
        <v>211</v>
      </c>
      <c r="B67" s="109" t="s">
        <v>214</v>
      </c>
      <c r="C67" s="168"/>
      <c r="D67" s="168"/>
      <c r="E67" s="104"/>
      <c r="K67" s="176">
        <f t="shared" si="0"/>
        <v>0</v>
      </c>
    </row>
    <row r="68" spans="1:11" s="176" customFormat="1" ht="12" customHeight="1" thickBot="1" x14ac:dyDescent="0.25">
      <c r="A68" s="230" t="s">
        <v>377</v>
      </c>
      <c r="B68" s="19" t="s">
        <v>215</v>
      </c>
      <c r="C68" s="170">
        <f>+C11+C18+C25+C32+C40+C52+C58+C63</f>
        <v>209460267</v>
      </c>
      <c r="D68" s="170">
        <f>+D11+D18+D25+D32+D40+D52+D58+D63</f>
        <v>467287892</v>
      </c>
      <c r="E68" s="206">
        <f>+E11+E18+E25+E32+E40+E52+E58+E63</f>
        <v>465951426</v>
      </c>
      <c r="K68" s="176">
        <f t="shared" si="0"/>
        <v>0</v>
      </c>
    </row>
    <row r="69" spans="1:11" s="176" customFormat="1" ht="12" customHeight="1" thickBot="1" x14ac:dyDescent="0.25">
      <c r="A69" s="218" t="s">
        <v>216</v>
      </c>
      <c r="B69" s="107" t="s">
        <v>217</v>
      </c>
      <c r="C69" s="164">
        <f>SUM(C70:C72)</f>
        <v>0</v>
      </c>
      <c r="D69" s="164">
        <f>SUM(D70:D72)</f>
        <v>0</v>
      </c>
      <c r="E69" s="100">
        <f>SUM(E70:E72)</f>
        <v>0</v>
      </c>
      <c r="K69" s="176">
        <f t="shared" si="0"/>
        <v>0</v>
      </c>
    </row>
    <row r="70" spans="1:11" s="176" customFormat="1" ht="12" customHeight="1" x14ac:dyDescent="0.2">
      <c r="A70" s="13" t="s">
        <v>245</v>
      </c>
      <c r="B70" s="177" t="s">
        <v>218</v>
      </c>
      <c r="C70" s="168"/>
      <c r="D70" s="168"/>
      <c r="E70" s="104"/>
      <c r="K70" s="176">
        <f t="shared" si="0"/>
        <v>0</v>
      </c>
    </row>
    <row r="71" spans="1:11" s="176" customFormat="1" ht="12" customHeight="1" x14ac:dyDescent="0.2">
      <c r="A71" s="12" t="s">
        <v>254</v>
      </c>
      <c r="B71" s="178" t="s">
        <v>219</v>
      </c>
      <c r="C71" s="168"/>
      <c r="D71" s="168"/>
      <c r="E71" s="104"/>
      <c r="K71" s="176">
        <f t="shared" si="0"/>
        <v>0</v>
      </c>
    </row>
    <row r="72" spans="1:11" s="176" customFormat="1" ht="12" customHeight="1" thickBot="1" x14ac:dyDescent="0.25">
      <c r="A72" s="14" t="s">
        <v>255</v>
      </c>
      <c r="B72" s="226" t="s">
        <v>362</v>
      </c>
      <c r="C72" s="168"/>
      <c r="D72" s="168"/>
      <c r="E72" s="104"/>
      <c r="K72" s="176">
        <f t="shared" si="0"/>
        <v>0</v>
      </c>
    </row>
    <row r="73" spans="1:11" s="176" customFormat="1" ht="12" customHeight="1" thickBot="1" x14ac:dyDescent="0.25">
      <c r="A73" s="218" t="s">
        <v>221</v>
      </c>
      <c r="B73" s="107" t="s">
        <v>222</v>
      </c>
      <c r="C73" s="164">
        <f>SUM(C74:C77)</f>
        <v>0</v>
      </c>
      <c r="D73" s="164">
        <f>SUM(D74:D77)</f>
        <v>0</v>
      </c>
      <c r="E73" s="100">
        <f>SUM(E74:E77)</f>
        <v>0</v>
      </c>
      <c r="K73" s="176">
        <f t="shared" si="0"/>
        <v>0</v>
      </c>
    </row>
    <row r="74" spans="1:11" s="176" customFormat="1" ht="12" customHeight="1" x14ac:dyDescent="0.2">
      <c r="A74" s="13" t="s">
        <v>99</v>
      </c>
      <c r="B74" s="347" t="s">
        <v>223</v>
      </c>
      <c r="C74" s="168"/>
      <c r="D74" s="168"/>
      <c r="E74" s="104"/>
      <c r="K74" s="176">
        <f t="shared" si="0"/>
        <v>0</v>
      </c>
    </row>
    <row r="75" spans="1:11" s="176" customFormat="1" ht="12" customHeight="1" x14ac:dyDescent="0.2">
      <c r="A75" s="12" t="s">
        <v>100</v>
      </c>
      <c r="B75" s="347" t="s">
        <v>454</v>
      </c>
      <c r="C75" s="168"/>
      <c r="D75" s="168"/>
      <c r="E75" s="104"/>
      <c r="K75" s="176">
        <f t="shared" si="0"/>
        <v>0</v>
      </c>
    </row>
    <row r="76" spans="1:11" s="176" customFormat="1" ht="12" customHeight="1" x14ac:dyDescent="0.2">
      <c r="A76" s="12" t="s">
        <v>246</v>
      </c>
      <c r="B76" s="347" t="s">
        <v>224</v>
      </c>
      <c r="C76" s="168"/>
      <c r="D76" s="168"/>
      <c r="E76" s="104"/>
      <c r="K76" s="176">
        <f t="shared" si="0"/>
        <v>0</v>
      </c>
    </row>
    <row r="77" spans="1:11" s="176" customFormat="1" ht="12" customHeight="1" thickBot="1" x14ac:dyDescent="0.25">
      <c r="A77" s="14" t="s">
        <v>247</v>
      </c>
      <c r="B77" s="348" t="s">
        <v>455</v>
      </c>
      <c r="C77" s="168"/>
      <c r="D77" s="168"/>
      <c r="E77" s="104"/>
      <c r="K77" s="176">
        <f t="shared" si="0"/>
        <v>0</v>
      </c>
    </row>
    <row r="78" spans="1:11" s="176" customFormat="1" ht="12" customHeight="1" thickBot="1" x14ac:dyDescent="0.25">
      <c r="A78" s="218" t="s">
        <v>225</v>
      </c>
      <c r="B78" s="107" t="s">
        <v>226</v>
      </c>
      <c r="C78" s="164">
        <f>SUM(C79:C80)</f>
        <v>277548946</v>
      </c>
      <c r="D78" s="164">
        <f>SUM(D79:D80)</f>
        <v>277811165</v>
      </c>
      <c r="E78" s="100">
        <f>SUM(E79:E80)</f>
        <v>277811165</v>
      </c>
      <c r="K78" s="176">
        <f t="shared" si="0"/>
        <v>0</v>
      </c>
    </row>
    <row r="79" spans="1:11" s="176" customFormat="1" ht="12" customHeight="1" x14ac:dyDescent="0.2">
      <c r="A79" s="13" t="s">
        <v>248</v>
      </c>
      <c r="B79" s="177" t="s">
        <v>227</v>
      </c>
      <c r="C79" s="168">
        <v>277548946</v>
      </c>
      <c r="D79" s="168">
        <v>277811165</v>
      </c>
      <c r="E79" s="104">
        <v>277811165</v>
      </c>
      <c r="K79" s="176">
        <f t="shared" ref="K79:K142" si="1">SUM(H79:J79)</f>
        <v>0</v>
      </c>
    </row>
    <row r="80" spans="1:11" s="176" customFormat="1" ht="12" customHeight="1" thickBot="1" x14ac:dyDescent="0.25">
      <c r="A80" s="14" t="s">
        <v>249</v>
      </c>
      <c r="B80" s="109" t="s">
        <v>228</v>
      </c>
      <c r="C80" s="168"/>
      <c r="D80" s="168"/>
      <c r="E80" s="104"/>
      <c r="K80" s="176">
        <f t="shared" si="1"/>
        <v>0</v>
      </c>
    </row>
    <row r="81" spans="1:11" s="176" customFormat="1" ht="12" customHeight="1" thickBot="1" x14ac:dyDescent="0.25">
      <c r="A81" s="218" t="s">
        <v>229</v>
      </c>
      <c r="B81" s="107" t="s">
        <v>230</v>
      </c>
      <c r="C81" s="164">
        <f>SUM(C82:C84)</f>
        <v>0</v>
      </c>
      <c r="D81" s="164">
        <f>SUM(D82:D84)</f>
        <v>0</v>
      </c>
      <c r="E81" s="100">
        <f>SUM(E82:E84)</f>
        <v>0</v>
      </c>
      <c r="K81" s="176">
        <f t="shared" si="1"/>
        <v>0</v>
      </c>
    </row>
    <row r="82" spans="1:11" s="176" customFormat="1" ht="12" customHeight="1" x14ac:dyDescent="0.2">
      <c r="A82" s="13" t="s">
        <v>250</v>
      </c>
      <c r="B82" s="177" t="s">
        <v>231</v>
      </c>
      <c r="C82" s="168"/>
      <c r="D82" s="168"/>
      <c r="E82" s="104"/>
      <c r="K82" s="176">
        <f t="shared" si="1"/>
        <v>0</v>
      </c>
    </row>
    <row r="83" spans="1:11" s="176" customFormat="1" ht="12" customHeight="1" x14ac:dyDescent="0.2">
      <c r="A83" s="12" t="s">
        <v>251</v>
      </c>
      <c r="B83" s="178" t="s">
        <v>232</v>
      </c>
      <c r="C83" s="168"/>
      <c r="D83" s="168"/>
      <c r="E83" s="104"/>
      <c r="K83" s="176">
        <f t="shared" si="1"/>
        <v>0</v>
      </c>
    </row>
    <row r="84" spans="1:11" s="176" customFormat="1" ht="12" customHeight="1" thickBot="1" x14ac:dyDescent="0.25">
      <c r="A84" s="14" t="s">
        <v>252</v>
      </c>
      <c r="B84" s="109" t="s">
        <v>456</v>
      </c>
      <c r="C84" s="168"/>
      <c r="D84" s="168"/>
      <c r="E84" s="104"/>
      <c r="K84" s="176">
        <f t="shared" si="1"/>
        <v>0</v>
      </c>
    </row>
    <row r="85" spans="1:11" s="176" customFormat="1" ht="12" customHeight="1" thickBot="1" x14ac:dyDescent="0.25">
      <c r="A85" s="218" t="s">
        <v>233</v>
      </c>
      <c r="B85" s="107" t="s">
        <v>253</v>
      </c>
      <c r="C85" s="164">
        <f>SUM(C86:C89)</f>
        <v>20711778</v>
      </c>
      <c r="D85" s="164">
        <f>SUM(D86:D89)</f>
        <v>20964027</v>
      </c>
      <c r="E85" s="100">
        <f>SUM(E86:E89)</f>
        <v>20964027</v>
      </c>
      <c r="K85" s="176">
        <f t="shared" si="1"/>
        <v>0</v>
      </c>
    </row>
    <row r="86" spans="1:11" s="176" customFormat="1" ht="12" customHeight="1" x14ac:dyDescent="0.2">
      <c r="A86" s="181" t="s">
        <v>234</v>
      </c>
      <c r="B86" s="177" t="s">
        <v>235</v>
      </c>
      <c r="C86" s="168"/>
      <c r="D86" s="168"/>
      <c r="E86" s="104"/>
      <c r="K86" s="176">
        <f t="shared" si="1"/>
        <v>0</v>
      </c>
    </row>
    <row r="87" spans="1:11" s="176" customFormat="1" ht="12" customHeight="1" x14ac:dyDescent="0.2">
      <c r="A87" s="182" t="s">
        <v>236</v>
      </c>
      <c r="B87" s="178" t="s">
        <v>237</v>
      </c>
      <c r="C87" s="168"/>
      <c r="D87" s="168"/>
      <c r="E87" s="104"/>
      <c r="K87" s="176">
        <f t="shared" si="1"/>
        <v>0</v>
      </c>
    </row>
    <row r="88" spans="1:11" s="176" customFormat="1" ht="12" customHeight="1" x14ac:dyDescent="0.2">
      <c r="A88" s="182" t="s">
        <v>238</v>
      </c>
      <c r="B88" s="178" t="s">
        <v>748</v>
      </c>
      <c r="C88" s="168">
        <v>20711778</v>
      </c>
      <c r="D88" s="168">
        <v>20964027</v>
      </c>
      <c r="E88" s="104">
        <v>20964027</v>
      </c>
      <c r="K88" s="176">
        <f t="shared" si="1"/>
        <v>0</v>
      </c>
    </row>
    <row r="89" spans="1:11" s="176" customFormat="1" ht="12" customHeight="1" thickBot="1" x14ac:dyDescent="0.25">
      <c r="A89" s="183" t="s">
        <v>240</v>
      </c>
      <c r="B89" s="109" t="s">
        <v>241</v>
      </c>
      <c r="C89" s="168"/>
      <c r="D89" s="168"/>
      <c r="E89" s="104"/>
      <c r="K89" s="176">
        <f t="shared" si="1"/>
        <v>0</v>
      </c>
    </row>
    <row r="90" spans="1:11" s="176" customFormat="1" ht="12" customHeight="1" thickBot="1" x14ac:dyDescent="0.25">
      <c r="A90" s="218" t="s">
        <v>242</v>
      </c>
      <c r="B90" s="107" t="s">
        <v>376</v>
      </c>
      <c r="C90" s="220"/>
      <c r="D90" s="220"/>
      <c r="E90" s="221"/>
      <c r="K90" s="176">
        <f t="shared" si="1"/>
        <v>0</v>
      </c>
    </row>
    <row r="91" spans="1:11" s="176" customFormat="1" ht="13.5" customHeight="1" thickBot="1" x14ac:dyDescent="0.25">
      <c r="A91" s="218" t="s">
        <v>244</v>
      </c>
      <c r="B91" s="107" t="s">
        <v>243</v>
      </c>
      <c r="C91" s="220"/>
      <c r="D91" s="220"/>
      <c r="E91" s="221"/>
      <c r="K91" s="176">
        <f t="shared" si="1"/>
        <v>0</v>
      </c>
    </row>
    <row r="92" spans="1:11" s="176" customFormat="1" ht="15.75" customHeight="1" thickBot="1" x14ac:dyDescent="0.25">
      <c r="A92" s="218" t="s">
        <v>256</v>
      </c>
      <c r="B92" s="184" t="s">
        <v>379</v>
      </c>
      <c r="C92" s="170">
        <f>+C69+C73+C78+C81+C85+C91+C90</f>
        <v>298260724</v>
      </c>
      <c r="D92" s="170">
        <f>+D69+D73+D78+D81+D85+D91+D90</f>
        <v>298775192</v>
      </c>
      <c r="E92" s="206">
        <f>+E69+E73+E78+E81+E85+E91+E90</f>
        <v>298775192</v>
      </c>
      <c r="K92" s="176">
        <f t="shared" si="1"/>
        <v>0</v>
      </c>
    </row>
    <row r="93" spans="1:11" s="176" customFormat="1" ht="25.5" customHeight="1" thickBot="1" x14ac:dyDescent="0.25">
      <c r="A93" s="219" t="s">
        <v>378</v>
      </c>
      <c r="B93" s="185" t="s">
        <v>380</v>
      </c>
      <c r="C93" s="170">
        <f>+C68+C92</f>
        <v>507720991</v>
      </c>
      <c r="D93" s="170">
        <f>+D68+D92</f>
        <v>766063084</v>
      </c>
      <c r="E93" s="206">
        <f>+E68+E92</f>
        <v>764726618</v>
      </c>
      <c r="K93" s="176">
        <f t="shared" si="1"/>
        <v>0</v>
      </c>
    </row>
    <row r="94" spans="1:11" s="176" customFormat="1" ht="15.2" customHeight="1" x14ac:dyDescent="0.2">
      <c r="A94" s="3"/>
      <c r="B94" s="4"/>
      <c r="C94" s="111"/>
      <c r="K94" s="176">
        <f t="shared" si="1"/>
        <v>0</v>
      </c>
    </row>
    <row r="95" spans="1:11" ht="16.5" customHeight="1" x14ac:dyDescent="0.25">
      <c r="A95" s="821" t="s">
        <v>34</v>
      </c>
      <c r="B95" s="821"/>
      <c r="C95" s="821"/>
      <c r="D95" s="821"/>
      <c r="E95" s="821"/>
      <c r="K95" s="176">
        <f t="shared" si="1"/>
        <v>0</v>
      </c>
    </row>
    <row r="96" spans="1:11" s="186" customFormat="1" ht="16.5" customHeight="1" thickBot="1" x14ac:dyDescent="0.3">
      <c r="A96" s="823" t="s">
        <v>102</v>
      </c>
      <c r="B96" s="823"/>
      <c r="C96" s="61"/>
      <c r="E96" s="61" t="str">
        <f>E7</f>
        <v xml:space="preserve"> Forintban!</v>
      </c>
      <c r="K96" s="176">
        <f t="shared" si="1"/>
        <v>0</v>
      </c>
    </row>
    <row r="97" spans="1:11" x14ac:dyDescent="0.25">
      <c r="A97" s="812" t="s">
        <v>52</v>
      </c>
      <c r="B97" s="814" t="s">
        <v>420</v>
      </c>
      <c r="C97" s="816" t="s">
        <v>810</v>
      </c>
      <c r="D97" s="817"/>
      <c r="E97" s="818"/>
      <c r="K97" s="176">
        <f t="shared" si="1"/>
        <v>0</v>
      </c>
    </row>
    <row r="98" spans="1:11" ht="24.75" thickBot="1" x14ac:dyDescent="0.3">
      <c r="A98" s="813"/>
      <c r="B98" s="815"/>
      <c r="C98" s="247" t="s">
        <v>418</v>
      </c>
      <c r="D98" s="246" t="s">
        <v>419</v>
      </c>
      <c r="E98" s="349" t="str">
        <f>CONCATENATE(E9)</f>
        <v>Teljesítés</v>
      </c>
      <c r="K98" s="176">
        <f t="shared" si="1"/>
        <v>0</v>
      </c>
    </row>
    <row r="99" spans="1:11" s="175" customFormat="1" ht="12" customHeight="1" thickBot="1" x14ac:dyDescent="0.25">
      <c r="A99" s="25" t="s">
        <v>385</v>
      </c>
      <c r="B99" s="26" t="s">
        <v>386</v>
      </c>
      <c r="C99" s="26" t="s">
        <v>387</v>
      </c>
      <c r="D99" s="26" t="s">
        <v>389</v>
      </c>
      <c r="E99" s="258" t="s">
        <v>388</v>
      </c>
      <c r="K99" s="176">
        <f t="shared" si="1"/>
        <v>0</v>
      </c>
    </row>
    <row r="100" spans="1:11" ht="12" customHeight="1" thickBot="1" x14ac:dyDescent="0.3">
      <c r="A100" s="20" t="s">
        <v>6</v>
      </c>
      <c r="B100" s="24" t="s">
        <v>338</v>
      </c>
      <c r="C100" s="163">
        <f>C101+C102+C103+C104+C105+C118</f>
        <v>125929398</v>
      </c>
      <c r="D100" s="163">
        <f>D101+D102+D103+D104+D105+D118</f>
        <v>446222577</v>
      </c>
      <c r="E100" s="233">
        <f>E101+E102+E103+E104+E105+E118</f>
        <v>147760545</v>
      </c>
      <c r="K100" s="176">
        <f t="shared" si="1"/>
        <v>0</v>
      </c>
    </row>
    <row r="101" spans="1:11" ht="12" customHeight="1" x14ac:dyDescent="0.25">
      <c r="A101" s="15" t="s">
        <v>64</v>
      </c>
      <c r="B101" s="8" t="s">
        <v>35</v>
      </c>
      <c r="C101" s="240">
        <v>45904580</v>
      </c>
      <c r="D101" s="240">
        <v>63110298</v>
      </c>
      <c r="E101" s="234">
        <v>60602735</v>
      </c>
      <c r="G101" s="800"/>
      <c r="H101" s="801"/>
      <c r="K101" s="176">
        <f t="shared" si="1"/>
        <v>0</v>
      </c>
    </row>
    <row r="102" spans="1:11" ht="12" customHeight="1" x14ac:dyDescent="0.25">
      <c r="A102" s="12" t="s">
        <v>65</v>
      </c>
      <c r="B102" s="6" t="s">
        <v>122</v>
      </c>
      <c r="C102" s="165">
        <v>7892364</v>
      </c>
      <c r="D102" s="165">
        <v>8413394</v>
      </c>
      <c r="E102" s="101">
        <v>7170273</v>
      </c>
      <c r="G102" s="800"/>
      <c r="H102" s="801"/>
      <c r="K102" s="176">
        <f t="shared" si="1"/>
        <v>0</v>
      </c>
    </row>
    <row r="103" spans="1:11" ht="12" customHeight="1" x14ac:dyDescent="0.25">
      <c r="A103" s="12" t="s">
        <v>66</v>
      </c>
      <c r="B103" s="6" t="s">
        <v>91</v>
      </c>
      <c r="C103" s="167">
        <v>34450580</v>
      </c>
      <c r="D103" s="167">
        <v>333301650</v>
      </c>
      <c r="E103" s="103">
        <v>61772176</v>
      </c>
      <c r="G103" s="800"/>
      <c r="H103" s="801"/>
      <c r="K103" s="176">
        <f t="shared" si="1"/>
        <v>0</v>
      </c>
    </row>
    <row r="104" spans="1:11" ht="12" customHeight="1" x14ac:dyDescent="0.25">
      <c r="A104" s="12" t="s">
        <v>67</v>
      </c>
      <c r="B104" s="9" t="s">
        <v>123</v>
      </c>
      <c r="C104" s="167"/>
      <c r="D104" s="167"/>
      <c r="E104" s="103"/>
      <c r="G104" s="800"/>
      <c r="H104" s="802"/>
      <c r="K104" s="176">
        <f t="shared" si="1"/>
        <v>0</v>
      </c>
    </row>
    <row r="105" spans="1:11" ht="12" customHeight="1" x14ac:dyDescent="0.25">
      <c r="A105" s="12" t="s">
        <v>76</v>
      </c>
      <c r="B105" s="17" t="s">
        <v>124</v>
      </c>
      <c r="C105" s="167">
        <v>14500000</v>
      </c>
      <c r="D105" s="167">
        <v>18215361</v>
      </c>
      <c r="E105" s="103">
        <v>18215361</v>
      </c>
      <c r="G105" s="800"/>
      <c r="H105" s="802"/>
      <c r="K105" s="176">
        <f t="shared" si="1"/>
        <v>0</v>
      </c>
    </row>
    <row r="106" spans="1:11" ht="12" customHeight="1" x14ac:dyDescent="0.25">
      <c r="A106" s="12" t="s">
        <v>68</v>
      </c>
      <c r="B106" s="6" t="s">
        <v>343</v>
      </c>
      <c r="C106" s="167"/>
      <c r="D106" s="167"/>
      <c r="E106" s="103"/>
      <c r="G106" s="800"/>
      <c r="H106" s="802"/>
      <c r="K106" s="176">
        <f t="shared" si="1"/>
        <v>0</v>
      </c>
    </row>
    <row r="107" spans="1:11" ht="12" customHeight="1" x14ac:dyDescent="0.25">
      <c r="A107" s="12" t="s">
        <v>69</v>
      </c>
      <c r="B107" s="65" t="s">
        <v>342</v>
      </c>
      <c r="C107" s="167"/>
      <c r="D107" s="167"/>
      <c r="E107" s="103"/>
      <c r="G107" s="800"/>
      <c r="H107" s="802"/>
      <c r="K107" s="176">
        <f t="shared" si="1"/>
        <v>0</v>
      </c>
    </row>
    <row r="108" spans="1:11" ht="12" customHeight="1" x14ac:dyDescent="0.25">
      <c r="A108" s="12" t="s">
        <v>77</v>
      </c>
      <c r="B108" s="65" t="s">
        <v>341</v>
      </c>
      <c r="C108" s="167"/>
      <c r="D108" s="167"/>
      <c r="E108" s="103"/>
      <c r="G108" s="800"/>
      <c r="H108" s="802"/>
      <c r="K108" s="176">
        <f t="shared" si="1"/>
        <v>0</v>
      </c>
    </row>
    <row r="109" spans="1:11" ht="12" customHeight="1" x14ac:dyDescent="0.25">
      <c r="A109" s="12" t="s">
        <v>78</v>
      </c>
      <c r="B109" s="63" t="s">
        <v>259</v>
      </c>
      <c r="C109" s="167"/>
      <c r="D109" s="167"/>
      <c r="E109" s="103"/>
      <c r="G109" s="800"/>
      <c r="H109" s="802"/>
      <c r="K109" s="176">
        <f t="shared" si="1"/>
        <v>0</v>
      </c>
    </row>
    <row r="110" spans="1:11" ht="12" customHeight="1" x14ac:dyDescent="0.25">
      <c r="A110" s="12" t="s">
        <v>79</v>
      </c>
      <c r="B110" s="64" t="s">
        <v>260</v>
      </c>
      <c r="C110" s="167"/>
      <c r="D110" s="167"/>
      <c r="E110" s="103"/>
      <c r="G110" s="800"/>
      <c r="H110" s="802"/>
      <c r="K110" s="176">
        <f t="shared" si="1"/>
        <v>0</v>
      </c>
    </row>
    <row r="111" spans="1:11" ht="12" customHeight="1" x14ac:dyDescent="0.25">
      <c r="A111" s="12" t="s">
        <v>80</v>
      </c>
      <c r="B111" s="64" t="s">
        <v>261</v>
      </c>
      <c r="C111" s="167"/>
      <c r="D111" s="167"/>
      <c r="E111" s="103"/>
      <c r="G111" s="800"/>
      <c r="H111" s="802"/>
      <c r="K111" s="176">
        <f t="shared" si="1"/>
        <v>0</v>
      </c>
    </row>
    <row r="112" spans="1:11" ht="12" customHeight="1" x14ac:dyDescent="0.25">
      <c r="A112" s="12" t="s">
        <v>82</v>
      </c>
      <c r="B112" s="63" t="s">
        <v>262</v>
      </c>
      <c r="C112" s="167">
        <v>10000000</v>
      </c>
      <c r="D112" s="167">
        <v>10000000</v>
      </c>
      <c r="E112" s="103">
        <v>10000000</v>
      </c>
      <c r="G112" s="800"/>
      <c r="H112" s="802"/>
      <c r="K112" s="176">
        <f t="shared" si="1"/>
        <v>0</v>
      </c>
    </row>
    <row r="113" spans="1:11" ht="12" customHeight="1" x14ac:dyDescent="0.25">
      <c r="A113" s="12" t="s">
        <v>125</v>
      </c>
      <c r="B113" s="63" t="s">
        <v>263</v>
      </c>
      <c r="C113" s="167"/>
      <c r="D113" s="167"/>
      <c r="E113" s="103"/>
      <c r="G113" s="800"/>
      <c r="H113" s="802"/>
      <c r="K113" s="176">
        <f t="shared" si="1"/>
        <v>0</v>
      </c>
    </row>
    <row r="114" spans="1:11" ht="12" customHeight="1" x14ac:dyDescent="0.25">
      <c r="A114" s="12" t="s">
        <v>257</v>
      </c>
      <c r="B114" s="64" t="s">
        <v>264</v>
      </c>
      <c r="C114" s="167"/>
      <c r="D114" s="167"/>
      <c r="E114" s="103"/>
      <c r="G114" s="800"/>
      <c r="H114" s="802"/>
      <c r="K114" s="176">
        <f t="shared" si="1"/>
        <v>0</v>
      </c>
    </row>
    <row r="115" spans="1:11" ht="12" customHeight="1" x14ac:dyDescent="0.25">
      <c r="A115" s="11" t="s">
        <v>258</v>
      </c>
      <c r="B115" s="65" t="s">
        <v>265</v>
      </c>
      <c r="C115" s="167"/>
      <c r="D115" s="167"/>
      <c r="E115" s="103"/>
      <c r="G115" s="800"/>
      <c r="H115" s="802"/>
      <c r="K115" s="176">
        <f t="shared" si="1"/>
        <v>0</v>
      </c>
    </row>
    <row r="116" spans="1:11" ht="12" customHeight="1" x14ac:dyDescent="0.25">
      <c r="A116" s="12" t="s">
        <v>339</v>
      </c>
      <c r="B116" s="65" t="s">
        <v>266</v>
      </c>
      <c r="C116" s="167"/>
      <c r="D116" s="167"/>
      <c r="E116" s="103"/>
      <c r="G116" s="800"/>
      <c r="H116" s="802"/>
      <c r="K116" s="176">
        <f t="shared" si="1"/>
        <v>0</v>
      </c>
    </row>
    <row r="117" spans="1:11" ht="12" customHeight="1" x14ac:dyDescent="0.25">
      <c r="A117" s="14" t="s">
        <v>340</v>
      </c>
      <c r="B117" s="65" t="s">
        <v>267</v>
      </c>
      <c r="C117" s="167">
        <v>4500000</v>
      </c>
      <c r="D117" s="167">
        <v>8215361</v>
      </c>
      <c r="E117" s="103">
        <v>8215361</v>
      </c>
      <c r="G117" s="800"/>
      <c r="H117" s="802"/>
      <c r="K117" s="176">
        <f t="shared" si="1"/>
        <v>0</v>
      </c>
    </row>
    <row r="118" spans="1:11" ht="12" customHeight="1" x14ac:dyDescent="0.25">
      <c r="A118" s="12" t="s">
        <v>344</v>
      </c>
      <c r="B118" s="9" t="s">
        <v>36</v>
      </c>
      <c r="C118" s="165">
        <v>23181874</v>
      </c>
      <c r="D118" s="165">
        <v>23181874</v>
      </c>
      <c r="E118" s="101"/>
      <c r="G118" s="800"/>
      <c r="H118" s="802"/>
      <c r="K118" s="176">
        <f t="shared" si="1"/>
        <v>0</v>
      </c>
    </row>
    <row r="119" spans="1:11" ht="12" customHeight="1" x14ac:dyDescent="0.25">
      <c r="A119" s="12" t="s">
        <v>345</v>
      </c>
      <c r="B119" s="6" t="s">
        <v>347</v>
      </c>
      <c r="C119" s="165">
        <v>23181874</v>
      </c>
      <c r="D119" s="165">
        <v>23181874</v>
      </c>
      <c r="E119" s="101"/>
      <c r="G119" s="800"/>
      <c r="H119" s="802"/>
      <c r="K119" s="176">
        <f t="shared" si="1"/>
        <v>0</v>
      </c>
    </row>
    <row r="120" spans="1:11" ht="12" customHeight="1" thickBot="1" x14ac:dyDescent="0.3">
      <c r="A120" s="16" t="s">
        <v>346</v>
      </c>
      <c r="B120" s="229" t="s">
        <v>348</v>
      </c>
      <c r="C120" s="241"/>
      <c r="D120" s="241"/>
      <c r="E120" s="235"/>
      <c r="G120" s="800"/>
      <c r="H120" s="802"/>
      <c r="K120" s="176">
        <f t="shared" si="1"/>
        <v>0</v>
      </c>
    </row>
    <row r="121" spans="1:11" ht="12" customHeight="1" thickBot="1" x14ac:dyDescent="0.3">
      <c r="A121" s="227" t="s">
        <v>7</v>
      </c>
      <c r="B121" s="228" t="s">
        <v>268</v>
      </c>
      <c r="C121" s="242">
        <f>+C122+C124+C126</f>
        <v>378783593</v>
      </c>
      <c r="D121" s="164">
        <f>+D122+D124+D126</f>
        <v>316832507</v>
      </c>
      <c r="E121" s="236">
        <f>+E122+E124+E126</f>
        <v>271715739</v>
      </c>
      <c r="K121" s="176">
        <f t="shared" si="1"/>
        <v>0</v>
      </c>
    </row>
    <row r="122" spans="1:11" ht="12" customHeight="1" x14ac:dyDescent="0.25">
      <c r="A122" s="13" t="s">
        <v>70</v>
      </c>
      <c r="B122" s="6" t="s">
        <v>143</v>
      </c>
      <c r="C122" s="166">
        <v>208399502</v>
      </c>
      <c r="D122" s="251">
        <v>152232312</v>
      </c>
      <c r="E122" s="102">
        <v>152232312</v>
      </c>
      <c r="K122" s="176">
        <f t="shared" si="1"/>
        <v>0</v>
      </c>
    </row>
    <row r="123" spans="1:11" ht="12" customHeight="1" x14ac:dyDescent="0.25">
      <c r="A123" s="13" t="s">
        <v>71</v>
      </c>
      <c r="B123" s="10" t="s">
        <v>272</v>
      </c>
      <c r="C123" s="166"/>
      <c r="D123" s="251"/>
      <c r="E123" s="102"/>
      <c r="K123" s="176">
        <f t="shared" si="1"/>
        <v>0</v>
      </c>
    </row>
    <row r="124" spans="1:11" ht="12" customHeight="1" x14ac:dyDescent="0.25">
      <c r="A124" s="13" t="s">
        <v>72</v>
      </c>
      <c r="B124" s="10" t="s">
        <v>126</v>
      </c>
      <c r="C124" s="165">
        <v>167569091</v>
      </c>
      <c r="D124" s="252">
        <v>161312195</v>
      </c>
      <c r="E124" s="101">
        <v>116743429</v>
      </c>
      <c r="K124" s="176">
        <f t="shared" si="1"/>
        <v>0</v>
      </c>
    </row>
    <row r="125" spans="1:11" ht="12" customHeight="1" x14ac:dyDescent="0.25">
      <c r="A125" s="13" t="s">
        <v>73</v>
      </c>
      <c r="B125" s="10" t="s">
        <v>273</v>
      </c>
      <c r="C125" s="165"/>
      <c r="D125" s="252"/>
      <c r="E125" s="101"/>
      <c r="K125" s="176">
        <f t="shared" si="1"/>
        <v>0</v>
      </c>
    </row>
    <row r="126" spans="1:11" ht="12" customHeight="1" x14ac:dyDescent="0.25">
      <c r="A126" s="13" t="s">
        <v>74</v>
      </c>
      <c r="B126" s="109" t="s">
        <v>145</v>
      </c>
      <c r="C126" s="165">
        <v>2815000</v>
      </c>
      <c r="D126" s="252">
        <v>3288000</v>
      </c>
      <c r="E126" s="101">
        <v>2739998</v>
      </c>
      <c r="K126" s="176">
        <f t="shared" si="1"/>
        <v>0</v>
      </c>
    </row>
    <row r="127" spans="1:11" ht="12" customHeight="1" x14ac:dyDescent="0.25">
      <c r="A127" s="13" t="s">
        <v>81</v>
      </c>
      <c r="B127" s="108" t="s">
        <v>332</v>
      </c>
      <c r="C127" s="165"/>
      <c r="D127" s="252"/>
      <c r="E127" s="101"/>
      <c r="K127" s="176">
        <f t="shared" si="1"/>
        <v>0</v>
      </c>
    </row>
    <row r="128" spans="1:11" ht="12" customHeight="1" x14ac:dyDescent="0.25">
      <c r="A128" s="13" t="s">
        <v>83</v>
      </c>
      <c r="B128" s="173" t="s">
        <v>278</v>
      </c>
      <c r="C128" s="165"/>
      <c r="D128" s="252"/>
      <c r="E128" s="101"/>
      <c r="K128" s="176">
        <f t="shared" si="1"/>
        <v>0</v>
      </c>
    </row>
    <row r="129" spans="1:11" x14ac:dyDescent="0.25">
      <c r="A129" s="13" t="s">
        <v>127</v>
      </c>
      <c r="B129" s="64" t="s">
        <v>261</v>
      </c>
      <c r="C129" s="165"/>
      <c r="D129" s="252"/>
      <c r="E129" s="101"/>
      <c r="K129" s="176">
        <f t="shared" si="1"/>
        <v>0</v>
      </c>
    </row>
    <row r="130" spans="1:11" ht="12" customHeight="1" x14ac:dyDescent="0.25">
      <c r="A130" s="13" t="s">
        <v>128</v>
      </c>
      <c r="B130" s="64" t="s">
        <v>277</v>
      </c>
      <c r="C130" s="165">
        <v>2815000</v>
      </c>
      <c r="D130" s="252">
        <v>3288000</v>
      </c>
      <c r="E130" s="101">
        <v>2739998</v>
      </c>
      <c r="K130" s="176">
        <f t="shared" si="1"/>
        <v>0</v>
      </c>
    </row>
    <row r="131" spans="1:11" ht="12" customHeight="1" x14ac:dyDescent="0.25">
      <c r="A131" s="13" t="s">
        <v>129</v>
      </c>
      <c r="B131" s="64" t="s">
        <v>276</v>
      </c>
      <c r="C131" s="165"/>
      <c r="D131" s="252"/>
      <c r="E131" s="101"/>
      <c r="K131" s="176">
        <f t="shared" si="1"/>
        <v>0</v>
      </c>
    </row>
    <row r="132" spans="1:11" ht="12" customHeight="1" x14ac:dyDescent="0.25">
      <c r="A132" s="13" t="s">
        <v>269</v>
      </c>
      <c r="B132" s="64" t="s">
        <v>264</v>
      </c>
      <c r="C132" s="165"/>
      <c r="D132" s="252"/>
      <c r="E132" s="101"/>
      <c r="K132" s="176">
        <f t="shared" si="1"/>
        <v>0</v>
      </c>
    </row>
    <row r="133" spans="1:11" ht="12" customHeight="1" x14ac:dyDescent="0.25">
      <c r="A133" s="13" t="s">
        <v>270</v>
      </c>
      <c r="B133" s="64" t="s">
        <v>275</v>
      </c>
      <c r="C133" s="165"/>
      <c r="D133" s="252"/>
      <c r="E133" s="101"/>
      <c r="K133" s="176">
        <f t="shared" si="1"/>
        <v>0</v>
      </c>
    </row>
    <row r="134" spans="1:11" ht="16.5" thickBot="1" x14ac:dyDescent="0.3">
      <c r="A134" s="11" t="s">
        <v>271</v>
      </c>
      <c r="B134" s="64" t="s">
        <v>274</v>
      </c>
      <c r="C134" s="167"/>
      <c r="D134" s="253"/>
      <c r="E134" s="103"/>
      <c r="K134" s="176">
        <f t="shared" si="1"/>
        <v>0</v>
      </c>
    </row>
    <row r="135" spans="1:11" ht="12" customHeight="1" thickBot="1" x14ac:dyDescent="0.3">
      <c r="A135" s="18" t="s">
        <v>8</v>
      </c>
      <c r="B135" s="57" t="s">
        <v>349</v>
      </c>
      <c r="C135" s="164">
        <f>+C100+C121</f>
        <v>504712991</v>
      </c>
      <c r="D135" s="250">
        <f>+D100+D121</f>
        <v>763055084</v>
      </c>
      <c r="E135" s="100">
        <f>+E100+E121</f>
        <v>419476284</v>
      </c>
      <c r="K135" s="176">
        <f t="shared" si="1"/>
        <v>0</v>
      </c>
    </row>
    <row r="136" spans="1:11" ht="12" customHeight="1" thickBot="1" x14ac:dyDescent="0.3">
      <c r="A136" s="18" t="s">
        <v>9</v>
      </c>
      <c r="B136" s="57" t="s">
        <v>421</v>
      </c>
      <c r="C136" s="164">
        <f>+C137+C138+C139</f>
        <v>3008000</v>
      </c>
      <c r="D136" s="250">
        <f>+D137+D138+D139</f>
        <v>3008000</v>
      </c>
      <c r="E136" s="100">
        <f>+E137+E138+E139</f>
        <v>3008000</v>
      </c>
      <c r="K136" s="176">
        <f t="shared" si="1"/>
        <v>0</v>
      </c>
    </row>
    <row r="137" spans="1:11" ht="12" customHeight="1" x14ac:dyDescent="0.25">
      <c r="A137" s="13" t="s">
        <v>177</v>
      </c>
      <c r="B137" s="10" t="s">
        <v>357</v>
      </c>
      <c r="C137" s="165">
        <v>3008000</v>
      </c>
      <c r="D137" s="252">
        <v>3008000</v>
      </c>
      <c r="E137" s="101">
        <v>3008000</v>
      </c>
      <c r="K137" s="176">
        <f t="shared" si="1"/>
        <v>0</v>
      </c>
    </row>
    <row r="138" spans="1:11" ht="12" customHeight="1" x14ac:dyDescent="0.25">
      <c r="A138" s="13" t="s">
        <v>178</v>
      </c>
      <c r="B138" s="10" t="s">
        <v>358</v>
      </c>
      <c r="C138" s="165"/>
      <c r="D138" s="252"/>
      <c r="E138" s="101"/>
      <c r="K138" s="176">
        <f t="shared" si="1"/>
        <v>0</v>
      </c>
    </row>
    <row r="139" spans="1:11" ht="12" customHeight="1" thickBot="1" x14ac:dyDescent="0.3">
      <c r="A139" s="11" t="s">
        <v>179</v>
      </c>
      <c r="B139" s="10" t="s">
        <v>359</v>
      </c>
      <c r="C139" s="165"/>
      <c r="D139" s="252"/>
      <c r="E139" s="101"/>
      <c r="K139" s="176">
        <f t="shared" si="1"/>
        <v>0</v>
      </c>
    </row>
    <row r="140" spans="1:11" ht="12" customHeight="1" thickBot="1" x14ac:dyDescent="0.3">
      <c r="A140" s="18" t="s">
        <v>10</v>
      </c>
      <c r="B140" s="57" t="s">
        <v>351</v>
      </c>
      <c r="C140" s="164">
        <f>SUM(C141:C146)</f>
        <v>0</v>
      </c>
      <c r="D140" s="250">
        <f>SUM(D141:D146)</f>
        <v>0</v>
      </c>
      <c r="E140" s="100">
        <f>SUM(E141:E146)</f>
        <v>0</v>
      </c>
      <c r="K140" s="176">
        <f t="shared" si="1"/>
        <v>0</v>
      </c>
    </row>
    <row r="141" spans="1:11" ht="12" customHeight="1" x14ac:dyDescent="0.25">
      <c r="A141" s="13" t="s">
        <v>57</v>
      </c>
      <c r="B141" s="7" t="s">
        <v>360</v>
      </c>
      <c r="C141" s="165"/>
      <c r="D141" s="252"/>
      <c r="E141" s="101"/>
      <c r="K141" s="176">
        <f t="shared" si="1"/>
        <v>0</v>
      </c>
    </row>
    <row r="142" spans="1:11" ht="12" customHeight="1" x14ac:dyDescent="0.25">
      <c r="A142" s="13" t="s">
        <v>58</v>
      </c>
      <c r="B142" s="7" t="s">
        <v>352</v>
      </c>
      <c r="C142" s="165"/>
      <c r="D142" s="252"/>
      <c r="E142" s="101"/>
      <c r="K142" s="176">
        <f t="shared" si="1"/>
        <v>0</v>
      </c>
    </row>
    <row r="143" spans="1:11" ht="12" customHeight="1" x14ac:dyDescent="0.25">
      <c r="A143" s="13" t="s">
        <v>59</v>
      </c>
      <c r="B143" s="7" t="s">
        <v>353</v>
      </c>
      <c r="C143" s="165"/>
      <c r="D143" s="252"/>
      <c r="E143" s="101"/>
      <c r="K143" s="176">
        <f t="shared" ref="K143:K161" si="2">SUM(H143:J143)</f>
        <v>0</v>
      </c>
    </row>
    <row r="144" spans="1:11" ht="12" customHeight="1" x14ac:dyDescent="0.25">
      <c r="A144" s="13" t="s">
        <v>114</v>
      </c>
      <c r="B144" s="7" t="s">
        <v>354</v>
      </c>
      <c r="C144" s="165"/>
      <c r="D144" s="252"/>
      <c r="E144" s="101"/>
      <c r="K144" s="176">
        <f t="shared" si="2"/>
        <v>0</v>
      </c>
    </row>
    <row r="145" spans="1:11" ht="12" customHeight="1" x14ac:dyDescent="0.25">
      <c r="A145" s="13" t="s">
        <v>115</v>
      </c>
      <c r="B145" s="7" t="s">
        <v>355</v>
      </c>
      <c r="C145" s="165"/>
      <c r="D145" s="252"/>
      <c r="E145" s="101"/>
      <c r="K145" s="176">
        <f t="shared" si="2"/>
        <v>0</v>
      </c>
    </row>
    <row r="146" spans="1:11" ht="12" customHeight="1" thickBot="1" x14ac:dyDescent="0.3">
      <c r="A146" s="16" t="s">
        <v>116</v>
      </c>
      <c r="B146" s="357" t="s">
        <v>356</v>
      </c>
      <c r="C146" s="241"/>
      <c r="D146" s="300"/>
      <c r="E146" s="235"/>
      <c r="K146" s="176">
        <f t="shared" si="2"/>
        <v>0</v>
      </c>
    </row>
    <row r="147" spans="1:11" ht="12" customHeight="1" thickBot="1" x14ac:dyDescent="0.3">
      <c r="A147" s="18" t="s">
        <v>11</v>
      </c>
      <c r="B147" s="57" t="s">
        <v>364</v>
      </c>
      <c r="C147" s="170">
        <f>+C148+C149+C150+C151</f>
        <v>0</v>
      </c>
      <c r="D147" s="254">
        <f>+D148+D149+D150+D151</f>
        <v>0</v>
      </c>
      <c r="E147" s="206">
        <f>+E148+E149+E150+E151</f>
        <v>0</v>
      </c>
      <c r="K147" s="176">
        <f t="shared" si="2"/>
        <v>0</v>
      </c>
    </row>
    <row r="148" spans="1:11" ht="12" customHeight="1" x14ac:dyDescent="0.25">
      <c r="A148" s="13" t="s">
        <v>60</v>
      </c>
      <c r="B148" s="7" t="s">
        <v>279</v>
      </c>
      <c r="C148" s="165"/>
      <c r="D148" s="252"/>
      <c r="E148" s="101"/>
      <c r="K148" s="176">
        <f t="shared" si="2"/>
        <v>0</v>
      </c>
    </row>
    <row r="149" spans="1:11" ht="12" customHeight="1" x14ac:dyDescent="0.25">
      <c r="A149" s="13" t="s">
        <v>61</v>
      </c>
      <c r="B149" s="7" t="s">
        <v>280</v>
      </c>
      <c r="C149" s="165"/>
      <c r="D149" s="252"/>
      <c r="E149" s="101"/>
      <c r="K149" s="176">
        <f t="shared" si="2"/>
        <v>0</v>
      </c>
    </row>
    <row r="150" spans="1:11" ht="12" customHeight="1" x14ac:dyDescent="0.25">
      <c r="A150" s="13" t="s">
        <v>196</v>
      </c>
      <c r="B150" s="7" t="s">
        <v>365</v>
      </c>
      <c r="C150" s="165"/>
      <c r="D150" s="252"/>
      <c r="E150" s="101"/>
      <c r="K150" s="176">
        <f t="shared" si="2"/>
        <v>0</v>
      </c>
    </row>
    <row r="151" spans="1:11" ht="12" customHeight="1" thickBot="1" x14ac:dyDescent="0.3">
      <c r="A151" s="11" t="s">
        <v>197</v>
      </c>
      <c r="B151" s="7" t="s">
        <v>748</v>
      </c>
      <c r="C151" s="165"/>
      <c r="D151" s="252"/>
      <c r="E151" s="101"/>
      <c r="K151" s="176">
        <f t="shared" si="2"/>
        <v>0</v>
      </c>
    </row>
    <row r="152" spans="1:11" ht="12" customHeight="1" thickBot="1" x14ac:dyDescent="0.3">
      <c r="A152" s="18" t="s">
        <v>12</v>
      </c>
      <c r="B152" s="57" t="s">
        <v>366</v>
      </c>
      <c r="C152" s="243">
        <f>SUM(C153:C157)</f>
        <v>0</v>
      </c>
      <c r="D152" s="255">
        <f>SUM(D153:D157)</f>
        <v>0</v>
      </c>
      <c r="E152" s="237">
        <f>SUM(E153:E157)</f>
        <v>0</v>
      </c>
      <c r="K152" s="176">
        <f t="shared" si="2"/>
        <v>0</v>
      </c>
    </row>
    <row r="153" spans="1:11" ht="12" customHeight="1" x14ac:dyDescent="0.25">
      <c r="A153" s="13" t="s">
        <v>62</v>
      </c>
      <c r="B153" s="7" t="s">
        <v>361</v>
      </c>
      <c r="C153" s="165"/>
      <c r="D153" s="252"/>
      <c r="E153" s="101"/>
      <c r="K153" s="176">
        <f t="shared" si="2"/>
        <v>0</v>
      </c>
    </row>
    <row r="154" spans="1:11" ht="12" customHeight="1" x14ac:dyDescent="0.25">
      <c r="A154" s="13" t="s">
        <v>63</v>
      </c>
      <c r="B154" s="7" t="s">
        <v>368</v>
      </c>
      <c r="C154" s="165"/>
      <c r="D154" s="252"/>
      <c r="E154" s="101"/>
      <c r="K154" s="176">
        <f t="shared" si="2"/>
        <v>0</v>
      </c>
    </row>
    <row r="155" spans="1:11" ht="12" customHeight="1" x14ac:dyDescent="0.25">
      <c r="A155" s="13" t="s">
        <v>208</v>
      </c>
      <c r="B155" s="7" t="s">
        <v>363</v>
      </c>
      <c r="C155" s="165"/>
      <c r="D155" s="252"/>
      <c r="E155" s="101"/>
      <c r="K155" s="176">
        <f t="shared" si="2"/>
        <v>0</v>
      </c>
    </row>
    <row r="156" spans="1:11" ht="12" customHeight="1" x14ac:dyDescent="0.25">
      <c r="A156" s="13" t="s">
        <v>209</v>
      </c>
      <c r="B156" s="7" t="s">
        <v>369</v>
      </c>
      <c r="C156" s="165"/>
      <c r="D156" s="252"/>
      <c r="E156" s="101"/>
      <c r="K156" s="176">
        <f t="shared" si="2"/>
        <v>0</v>
      </c>
    </row>
    <row r="157" spans="1:11" ht="12" customHeight="1" thickBot="1" x14ac:dyDescent="0.3">
      <c r="A157" s="13" t="s">
        <v>367</v>
      </c>
      <c r="B157" s="7" t="s">
        <v>370</v>
      </c>
      <c r="C157" s="165"/>
      <c r="D157" s="252"/>
      <c r="E157" s="101"/>
      <c r="K157" s="176">
        <f t="shared" si="2"/>
        <v>0</v>
      </c>
    </row>
    <row r="158" spans="1:11" ht="12" customHeight="1" thickBot="1" x14ac:dyDescent="0.3">
      <c r="A158" s="18" t="s">
        <v>13</v>
      </c>
      <c r="B158" s="57" t="s">
        <v>371</v>
      </c>
      <c r="C158" s="244"/>
      <c r="D158" s="256"/>
      <c r="E158" s="238"/>
      <c r="K158" s="176">
        <f t="shared" si="2"/>
        <v>0</v>
      </c>
    </row>
    <row r="159" spans="1:11" ht="12" customHeight="1" thickBot="1" x14ac:dyDescent="0.3">
      <c r="A159" s="18" t="s">
        <v>14</v>
      </c>
      <c r="B159" s="57" t="s">
        <v>372</v>
      </c>
      <c r="C159" s="244"/>
      <c r="D159" s="256"/>
      <c r="E159" s="238"/>
      <c r="K159" s="176">
        <f t="shared" si="2"/>
        <v>0</v>
      </c>
    </row>
    <row r="160" spans="1:11" ht="15.2" customHeight="1" thickBot="1" x14ac:dyDescent="0.3">
      <c r="A160" s="18" t="s">
        <v>15</v>
      </c>
      <c r="B160" s="57" t="s">
        <v>374</v>
      </c>
      <c r="C160" s="245">
        <f>+C136+C140+C147+C152+C158+C159</f>
        <v>3008000</v>
      </c>
      <c r="D160" s="257">
        <f>+D136+D140+D147+D152+D158+D159</f>
        <v>3008000</v>
      </c>
      <c r="E160" s="239">
        <f>+E136+E140+E147+E152+E158+E159</f>
        <v>3008000</v>
      </c>
      <c r="F160" s="187"/>
      <c r="G160" s="188"/>
      <c r="H160" s="188"/>
      <c r="I160" s="188"/>
      <c r="K160" s="176">
        <f t="shared" si="2"/>
        <v>0</v>
      </c>
    </row>
    <row r="161" spans="1:11" s="176" customFormat="1" ht="12.95" customHeight="1" thickBot="1" x14ac:dyDescent="0.25">
      <c r="A161" s="110" t="s">
        <v>16</v>
      </c>
      <c r="B161" s="151" t="s">
        <v>373</v>
      </c>
      <c r="C161" s="245">
        <f>+C135+C160</f>
        <v>507720991</v>
      </c>
      <c r="D161" s="257">
        <f>+D135+D160</f>
        <v>766063084</v>
      </c>
      <c r="E161" s="239">
        <f>+E135+E160</f>
        <v>422484284</v>
      </c>
      <c r="K161" s="176">
        <f t="shared" si="2"/>
        <v>0</v>
      </c>
    </row>
    <row r="162" spans="1:11" x14ac:dyDescent="0.25">
      <c r="C162" s="690">
        <f>C93-C161</f>
        <v>0</v>
      </c>
      <c r="D162" s="690">
        <f>D93-D161</f>
        <v>0</v>
      </c>
    </row>
    <row r="163" spans="1:11" x14ac:dyDescent="0.25">
      <c r="A163" s="819" t="s">
        <v>281</v>
      </c>
      <c r="B163" s="819"/>
      <c r="C163" s="819"/>
      <c r="D163" s="819"/>
      <c r="E163" s="819"/>
    </row>
    <row r="164" spans="1:11" ht="15.2" customHeight="1" thickBot="1" x14ac:dyDescent="0.3">
      <c r="A164" s="811" t="s">
        <v>103</v>
      </c>
      <c r="B164" s="811"/>
      <c r="C164" s="112"/>
      <c r="E164" s="112" t="str">
        <f>E96</f>
        <v xml:space="preserve"> Forintban!</v>
      </c>
    </row>
    <row r="165" spans="1:11" ht="25.5" customHeight="1" thickBot="1" x14ac:dyDescent="0.3">
      <c r="A165" s="18">
        <v>1</v>
      </c>
      <c r="B165" s="23" t="s">
        <v>375</v>
      </c>
      <c r="C165" s="249">
        <f>+C68-C135</f>
        <v>-295252724</v>
      </c>
      <c r="D165" s="164">
        <f>+D68-D135</f>
        <v>-295767192</v>
      </c>
      <c r="E165" s="100">
        <f>+E68-E135</f>
        <v>46475142</v>
      </c>
    </row>
    <row r="166" spans="1:11" ht="32.450000000000003" customHeight="1" thickBot="1" x14ac:dyDescent="0.3">
      <c r="A166" s="18" t="s">
        <v>7</v>
      </c>
      <c r="B166" s="23" t="s">
        <v>381</v>
      </c>
      <c r="C166" s="164">
        <f>+C92-C160</f>
        <v>295252724</v>
      </c>
      <c r="D166" s="164">
        <f>+D92-D160</f>
        <v>295767192</v>
      </c>
      <c r="E166" s="100">
        <f>+E92-E160</f>
        <v>295767192</v>
      </c>
    </row>
  </sheetData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66"/>
  <sheetViews>
    <sheetView zoomScale="120" zoomScaleNormal="120" zoomScaleSheetLayoutView="100" workbookViewId="0">
      <selection activeCell="B1" sqref="B1:E1"/>
    </sheetView>
  </sheetViews>
  <sheetFormatPr defaultRowHeight="15.75" x14ac:dyDescent="0.25"/>
  <cols>
    <col min="1" max="1" width="9.5" style="152" customWidth="1"/>
    <col min="2" max="2" width="65.83203125" style="152" customWidth="1"/>
    <col min="3" max="3" width="17.83203125" style="153" customWidth="1"/>
    <col min="4" max="5" width="17.83203125" style="174" customWidth="1"/>
    <col min="6" max="7" width="9.33203125" style="174"/>
    <col min="8" max="8" width="14" style="174" customWidth="1"/>
    <col min="9" max="9" width="12.33203125" style="174" customWidth="1"/>
    <col min="10" max="10" width="9.33203125" style="174"/>
    <col min="11" max="11" width="13.1640625" style="174" customWidth="1"/>
    <col min="12" max="16384" width="9.33203125" style="174"/>
  </cols>
  <sheetData>
    <row r="1" spans="1:5" x14ac:dyDescent="0.25">
      <c r="A1" s="358"/>
      <c r="B1" s="806"/>
      <c r="C1" s="807"/>
      <c r="D1" s="807"/>
      <c r="E1" s="807"/>
    </row>
    <row r="2" spans="1:5" x14ac:dyDescent="0.25">
      <c r="A2" s="808"/>
      <c r="B2" s="809"/>
      <c r="C2" s="809"/>
      <c r="D2" s="809"/>
      <c r="E2" s="809"/>
    </row>
    <row r="3" spans="1:5" x14ac:dyDescent="0.25">
      <c r="A3" s="824" t="s">
        <v>811</v>
      </c>
      <c r="B3" s="824"/>
      <c r="C3" s="824"/>
      <c r="D3" s="824"/>
      <c r="E3" s="824"/>
    </row>
    <row r="4" spans="1:5" ht="17.25" customHeight="1" x14ac:dyDescent="0.25">
      <c r="A4" s="824" t="s">
        <v>738</v>
      </c>
      <c r="B4" s="824"/>
      <c r="C4" s="824"/>
      <c r="D4" s="824"/>
      <c r="E4" s="824"/>
    </row>
    <row r="5" spans="1:5" x14ac:dyDescent="0.25">
      <c r="A5" s="358"/>
      <c r="B5" s="358"/>
      <c r="C5" s="359"/>
      <c r="D5" s="360"/>
      <c r="E5" s="360"/>
    </row>
    <row r="6" spans="1:5" ht="15.95" customHeight="1" x14ac:dyDescent="0.25">
      <c r="A6" s="820" t="s">
        <v>3</v>
      </c>
      <c r="B6" s="820"/>
      <c r="C6" s="820"/>
      <c r="D6" s="820"/>
      <c r="E6" s="820"/>
    </row>
    <row r="7" spans="1:5" ht="15.95" customHeight="1" thickBot="1" x14ac:dyDescent="0.3">
      <c r="A7" s="822" t="s">
        <v>101</v>
      </c>
      <c r="B7" s="822"/>
      <c r="C7" s="361"/>
      <c r="D7" s="360"/>
      <c r="E7" s="361" t="str">
        <f>CONCATENATE(Z_1.3.sz.mell.!E7)</f>
        <v xml:space="preserve"> Forintban!</v>
      </c>
    </row>
    <row r="8" spans="1:5" x14ac:dyDescent="0.25">
      <c r="A8" s="812" t="s">
        <v>52</v>
      </c>
      <c r="B8" s="814" t="s">
        <v>5</v>
      </c>
      <c r="C8" s="816" t="s">
        <v>810</v>
      </c>
      <c r="D8" s="817"/>
      <c r="E8" s="818"/>
    </row>
    <row r="9" spans="1:5" ht="24.75" thickBot="1" x14ac:dyDescent="0.3">
      <c r="A9" s="813"/>
      <c r="B9" s="815"/>
      <c r="C9" s="247" t="s">
        <v>418</v>
      </c>
      <c r="D9" s="246" t="s">
        <v>419</v>
      </c>
      <c r="E9" s="349" t="str">
        <f>CONCATENATE(Z_1.3.sz.mell.!E9)</f>
        <v>Teljesítés</v>
      </c>
    </row>
    <row r="10" spans="1:5" s="175" customFormat="1" ht="12" customHeight="1" thickBot="1" x14ac:dyDescent="0.25">
      <c r="A10" s="171" t="s">
        <v>385</v>
      </c>
      <c r="B10" s="172" t="s">
        <v>386</v>
      </c>
      <c r="C10" s="172" t="s">
        <v>387</v>
      </c>
      <c r="D10" s="172" t="s">
        <v>389</v>
      </c>
      <c r="E10" s="248" t="s">
        <v>388</v>
      </c>
    </row>
    <row r="11" spans="1:5" s="176" customFormat="1" ht="12" customHeight="1" thickBot="1" x14ac:dyDescent="0.25">
      <c r="A11" s="18" t="s">
        <v>6</v>
      </c>
      <c r="B11" s="19" t="s">
        <v>162</v>
      </c>
      <c r="C11" s="164">
        <f>+C12+C13+C14+C15+C16+C17</f>
        <v>108271200</v>
      </c>
      <c r="D11" s="164">
        <f>+D12+D13+D14+D15+D16+D17</f>
        <v>123875517</v>
      </c>
      <c r="E11" s="100">
        <f>+E12+E13+E14+E15+E16+E17</f>
        <v>123875517</v>
      </c>
    </row>
    <row r="12" spans="1:5" s="176" customFormat="1" ht="12" customHeight="1" x14ac:dyDescent="0.2">
      <c r="A12" s="13" t="s">
        <v>64</v>
      </c>
      <c r="B12" s="177" t="s">
        <v>163</v>
      </c>
      <c r="C12" s="166">
        <v>108271200</v>
      </c>
      <c r="D12" s="166">
        <v>123875517</v>
      </c>
      <c r="E12" s="102">
        <v>123875517</v>
      </c>
    </row>
    <row r="13" spans="1:5" s="176" customFormat="1" ht="12" customHeight="1" x14ac:dyDescent="0.2">
      <c r="A13" s="12" t="s">
        <v>65</v>
      </c>
      <c r="B13" s="178" t="s">
        <v>164</v>
      </c>
      <c r="C13" s="165"/>
      <c r="D13" s="165"/>
      <c r="E13" s="101"/>
    </row>
    <row r="14" spans="1:5" s="176" customFormat="1" ht="12" customHeight="1" x14ac:dyDescent="0.2">
      <c r="A14" s="12" t="s">
        <v>66</v>
      </c>
      <c r="B14" s="178" t="s">
        <v>165</v>
      </c>
      <c r="C14" s="165"/>
      <c r="D14" s="165"/>
      <c r="E14" s="101"/>
    </row>
    <row r="15" spans="1:5" s="176" customFormat="1" ht="12" customHeight="1" x14ac:dyDescent="0.2">
      <c r="A15" s="12" t="s">
        <v>67</v>
      </c>
      <c r="B15" s="178" t="s">
        <v>166</v>
      </c>
      <c r="C15" s="165"/>
      <c r="D15" s="165"/>
      <c r="E15" s="101"/>
    </row>
    <row r="16" spans="1:5" s="176" customFormat="1" ht="12" customHeight="1" x14ac:dyDescent="0.2">
      <c r="A16" s="12" t="s">
        <v>98</v>
      </c>
      <c r="B16" s="108" t="s">
        <v>333</v>
      </c>
      <c r="C16" s="165"/>
      <c r="D16" s="165"/>
      <c r="E16" s="101"/>
    </row>
    <row r="17" spans="1:5" s="176" customFormat="1" ht="12" customHeight="1" thickBot="1" x14ac:dyDescent="0.25">
      <c r="A17" s="14" t="s">
        <v>68</v>
      </c>
      <c r="B17" s="109" t="s">
        <v>334</v>
      </c>
      <c r="C17" s="165"/>
      <c r="D17" s="165"/>
      <c r="E17" s="101"/>
    </row>
    <row r="18" spans="1:5" s="176" customFormat="1" ht="12" customHeight="1" thickBot="1" x14ac:dyDescent="0.25">
      <c r="A18" s="18" t="s">
        <v>7</v>
      </c>
      <c r="B18" s="107" t="s">
        <v>167</v>
      </c>
      <c r="C18" s="164">
        <f>+C19+C20+C21+C22+C23</f>
        <v>8836267</v>
      </c>
      <c r="D18" s="164">
        <f>+D19+D20+D21+D22+D23</f>
        <v>9239179</v>
      </c>
      <c r="E18" s="100">
        <f>+E19+E20+E21+E22+E23</f>
        <v>9239179</v>
      </c>
    </row>
    <row r="19" spans="1:5" s="176" customFormat="1" ht="12" customHeight="1" x14ac:dyDescent="0.2">
      <c r="A19" s="13" t="s">
        <v>70</v>
      </c>
      <c r="B19" s="177" t="s">
        <v>168</v>
      </c>
      <c r="C19" s="166"/>
      <c r="D19" s="166"/>
      <c r="E19" s="102"/>
    </row>
    <row r="20" spans="1:5" s="176" customFormat="1" ht="12" customHeight="1" x14ac:dyDescent="0.2">
      <c r="A20" s="12" t="s">
        <v>71</v>
      </c>
      <c r="B20" s="178" t="s">
        <v>169</v>
      </c>
      <c r="C20" s="165"/>
      <c r="D20" s="165"/>
      <c r="E20" s="101"/>
    </row>
    <row r="21" spans="1:5" s="176" customFormat="1" ht="12" customHeight="1" x14ac:dyDescent="0.2">
      <c r="A21" s="12" t="s">
        <v>72</v>
      </c>
      <c r="B21" s="178" t="s">
        <v>326</v>
      </c>
      <c r="C21" s="165"/>
      <c r="D21" s="165"/>
      <c r="E21" s="101"/>
    </row>
    <row r="22" spans="1:5" s="176" customFormat="1" ht="12" customHeight="1" x14ac:dyDescent="0.2">
      <c r="A22" s="12" t="s">
        <v>73</v>
      </c>
      <c r="B22" s="178" t="s">
        <v>327</v>
      </c>
      <c r="C22" s="165"/>
      <c r="D22" s="165"/>
      <c r="E22" s="101"/>
    </row>
    <row r="23" spans="1:5" s="176" customFormat="1" ht="12" customHeight="1" x14ac:dyDescent="0.2">
      <c r="A23" s="12" t="s">
        <v>74</v>
      </c>
      <c r="B23" s="178" t="s">
        <v>170</v>
      </c>
      <c r="C23" s="165">
        <v>8836267</v>
      </c>
      <c r="D23" s="165">
        <v>9239179</v>
      </c>
      <c r="E23" s="101">
        <v>9239179</v>
      </c>
    </row>
    <row r="24" spans="1:5" s="176" customFormat="1" ht="12" customHeight="1" thickBot="1" x14ac:dyDescent="0.25">
      <c r="A24" s="14" t="s">
        <v>81</v>
      </c>
      <c r="B24" s="109" t="s">
        <v>171</v>
      </c>
      <c r="C24" s="167"/>
      <c r="D24" s="167"/>
      <c r="E24" s="103"/>
    </row>
    <row r="25" spans="1:5" s="176" customFormat="1" ht="12" customHeight="1" thickBot="1" x14ac:dyDescent="0.25">
      <c r="A25" s="18" t="s">
        <v>8</v>
      </c>
      <c r="B25" s="19" t="s">
        <v>172</v>
      </c>
      <c r="C25" s="164">
        <f>+C26+C27+C28+C29+C30</f>
        <v>0</v>
      </c>
      <c r="D25" s="164">
        <f>+D26+D27+D28+D29+D30</f>
        <v>0</v>
      </c>
      <c r="E25" s="100">
        <f>+E26+E27+E28+E29+E30</f>
        <v>0</v>
      </c>
    </row>
    <row r="26" spans="1:5" s="176" customFormat="1" ht="12" customHeight="1" x14ac:dyDescent="0.2">
      <c r="A26" s="13" t="s">
        <v>53</v>
      </c>
      <c r="B26" s="177" t="s">
        <v>173</v>
      </c>
      <c r="C26" s="166"/>
      <c r="D26" s="166"/>
      <c r="E26" s="102"/>
    </row>
    <row r="27" spans="1:5" s="176" customFormat="1" ht="12" customHeight="1" x14ac:dyDescent="0.2">
      <c r="A27" s="12" t="s">
        <v>54</v>
      </c>
      <c r="B27" s="178" t="s">
        <v>174</v>
      </c>
      <c r="C27" s="165"/>
      <c r="D27" s="165"/>
      <c r="E27" s="101"/>
    </row>
    <row r="28" spans="1:5" s="176" customFormat="1" ht="12" customHeight="1" x14ac:dyDescent="0.2">
      <c r="A28" s="12" t="s">
        <v>55</v>
      </c>
      <c r="B28" s="178" t="s">
        <v>328</v>
      </c>
      <c r="C28" s="165"/>
      <c r="D28" s="165"/>
      <c r="E28" s="101"/>
    </row>
    <row r="29" spans="1:5" s="176" customFormat="1" ht="12" customHeight="1" x14ac:dyDescent="0.2">
      <c r="A29" s="12" t="s">
        <v>56</v>
      </c>
      <c r="B29" s="178" t="s">
        <v>329</v>
      </c>
      <c r="C29" s="165"/>
      <c r="D29" s="165"/>
      <c r="E29" s="101"/>
    </row>
    <row r="30" spans="1:5" s="176" customFormat="1" ht="12" customHeight="1" x14ac:dyDescent="0.2">
      <c r="A30" s="12" t="s">
        <v>110</v>
      </c>
      <c r="B30" s="178" t="s">
        <v>175</v>
      </c>
      <c r="C30" s="165"/>
      <c r="D30" s="165"/>
      <c r="E30" s="101"/>
    </row>
    <row r="31" spans="1:5" s="176" customFormat="1" ht="12" customHeight="1" thickBot="1" x14ac:dyDescent="0.25">
      <c r="A31" s="14" t="s">
        <v>111</v>
      </c>
      <c r="B31" s="179" t="s">
        <v>176</v>
      </c>
      <c r="C31" s="167"/>
      <c r="D31" s="167"/>
      <c r="E31" s="103"/>
    </row>
    <row r="32" spans="1:5" s="176" customFormat="1" ht="12" customHeight="1" thickBot="1" x14ac:dyDescent="0.25">
      <c r="A32" s="18" t="s">
        <v>112</v>
      </c>
      <c r="B32" s="19" t="s">
        <v>439</v>
      </c>
      <c r="C32" s="170">
        <f>SUM(C33:C39)</f>
        <v>0</v>
      </c>
      <c r="D32" s="170">
        <f>SUM(D33:D39)</f>
        <v>0</v>
      </c>
      <c r="E32" s="206">
        <f>SUM(E33:E39)</f>
        <v>0</v>
      </c>
    </row>
    <row r="33" spans="1:5" s="176" customFormat="1" ht="12" customHeight="1" x14ac:dyDescent="0.2">
      <c r="A33" s="13" t="s">
        <v>177</v>
      </c>
      <c r="B33" s="177" t="s">
        <v>745</v>
      </c>
      <c r="C33" s="166"/>
      <c r="D33" s="166"/>
      <c r="E33" s="102"/>
    </row>
    <row r="34" spans="1:5" s="176" customFormat="1" ht="12" customHeight="1" x14ac:dyDescent="0.2">
      <c r="A34" s="12" t="s">
        <v>178</v>
      </c>
      <c r="B34" s="178" t="s">
        <v>441</v>
      </c>
      <c r="C34" s="165"/>
      <c r="D34" s="165"/>
      <c r="E34" s="101"/>
    </row>
    <row r="35" spans="1:5" s="176" customFormat="1" ht="12" customHeight="1" x14ac:dyDescent="0.2">
      <c r="A35" s="12" t="s">
        <v>179</v>
      </c>
      <c r="B35" s="178" t="s">
        <v>442</v>
      </c>
      <c r="C35" s="165"/>
      <c r="D35" s="165"/>
      <c r="E35" s="101"/>
    </row>
    <row r="36" spans="1:5" s="176" customFormat="1" ht="12" customHeight="1" x14ac:dyDescent="0.2">
      <c r="A36" s="12" t="s">
        <v>180</v>
      </c>
      <c r="B36" s="178" t="s">
        <v>443</v>
      </c>
      <c r="C36" s="165"/>
      <c r="D36" s="165"/>
      <c r="E36" s="101"/>
    </row>
    <row r="37" spans="1:5" s="176" customFormat="1" ht="12" customHeight="1" x14ac:dyDescent="0.2">
      <c r="A37" s="12" t="s">
        <v>444</v>
      </c>
      <c r="B37" s="178" t="s">
        <v>181</v>
      </c>
      <c r="C37" s="165"/>
      <c r="D37" s="165"/>
      <c r="E37" s="101"/>
    </row>
    <row r="38" spans="1:5" s="176" customFormat="1" ht="12" customHeight="1" x14ac:dyDescent="0.2">
      <c r="A38" s="12" t="s">
        <v>445</v>
      </c>
      <c r="B38" s="178" t="s">
        <v>743</v>
      </c>
      <c r="C38" s="165"/>
      <c r="D38" s="165"/>
      <c r="E38" s="101"/>
    </row>
    <row r="39" spans="1:5" s="176" customFormat="1" ht="12" customHeight="1" thickBot="1" x14ac:dyDescent="0.25">
      <c r="A39" s="14" t="s">
        <v>446</v>
      </c>
      <c r="B39" s="309" t="s">
        <v>182</v>
      </c>
      <c r="C39" s="167"/>
      <c r="D39" s="167"/>
      <c r="E39" s="103"/>
    </row>
    <row r="40" spans="1:5" s="176" customFormat="1" ht="12" customHeight="1" thickBot="1" x14ac:dyDescent="0.25">
      <c r="A40" s="18" t="s">
        <v>10</v>
      </c>
      <c r="B40" s="19" t="s">
        <v>335</v>
      </c>
      <c r="C40" s="164">
        <f>SUM(C41:C51)</f>
        <v>25000</v>
      </c>
      <c r="D40" s="164">
        <f>SUM(D41:D51)</f>
        <v>15249</v>
      </c>
      <c r="E40" s="100">
        <f>SUM(E41:E51)</f>
        <v>15249</v>
      </c>
    </row>
    <row r="41" spans="1:5" s="176" customFormat="1" ht="12" customHeight="1" x14ac:dyDescent="0.2">
      <c r="A41" s="13" t="s">
        <v>57</v>
      </c>
      <c r="B41" s="177" t="s">
        <v>185</v>
      </c>
      <c r="C41" s="166"/>
      <c r="D41" s="166"/>
      <c r="E41" s="102"/>
    </row>
    <row r="42" spans="1:5" s="176" customFormat="1" ht="12" customHeight="1" x14ac:dyDescent="0.2">
      <c r="A42" s="12" t="s">
        <v>58</v>
      </c>
      <c r="B42" s="178" t="s">
        <v>186</v>
      </c>
      <c r="C42" s="165"/>
      <c r="D42" s="165"/>
      <c r="E42" s="101"/>
    </row>
    <row r="43" spans="1:5" s="176" customFormat="1" ht="12" customHeight="1" x14ac:dyDescent="0.2">
      <c r="A43" s="12" t="s">
        <v>59</v>
      </c>
      <c r="B43" s="178" t="s">
        <v>187</v>
      </c>
      <c r="C43" s="165"/>
      <c r="D43" s="165"/>
      <c r="E43" s="101"/>
    </row>
    <row r="44" spans="1:5" s="176" customFormat="1" ht="12" customHeight="1" x14ac:dyDescent="0.2">
      <c r="A44" s="12" t="s">
        <v>114</v>
      </c>
      <c r="B44" s="178" t="s">
        <v>188</v>
      </c>
      <c r="C44" s="165"/>
      <c r="D44" s="165"/>
      <c r="E44" s="101"/>
    </row>
    <row r="45" spans="1:5" s="176" customFormat="1" ht="12" customHeight="1" x14ac:dyDescent="0.2">
      <c r="A45" s="12" t="s">
        <v>115</v>
      </c>
      <c r="B45" s="178" t="s">
        <v>189</v>
      </c>
      <c r="C45" s="165"/>
      <c r="D45" s="165"/>
      <c r="E45" s="101"/>
    </row>
    <row r="46" spans="1:5" s="176" customFormat="1" ht="12" customHeight="1" x14ac:dyDescent="0.2">
      <c r="A46" s="12" t="s">
        <v>116</v>
      </c>
      <c r="B46" s="178" t="s">
        <v>190</v>
      </c>
      <c r="C46" s="165"/>
      <c r="D46" s="165"/>
      <c r="E46" s="101"/>
    </row>
    <row r="47" spans="1:5" s="176" customFormat="1" ht="12" customHeight="1" x14ac:dyDescent="0.2">
      <c r="A47" s="12" t="s">
        <v>117</v>
      </c>
      <c r="B47" s="178" t="s">
        <v>191</v>
      </c>
      <c r="C47" s="165"/>
      <c r="D47" s="165"/>
      <c r="E47" s="101"/>
    </row>
    <row r="48" spans="1:5" s="176" customFormat="1" ht="12" customHeight="1" x14ac:dyDescent="0.2">
      <c r="A48" s="12" t="s">
        <v>118</v>
      </c>
      <c r="B48" s="178" t="s">
        <v>447</v>
      </c>
      <c r="C48" s="165"/>
      <c r="D48" s="165"/>
      <c r="E48" s="101"/>
    </row>
    <row r="49" spans="1:5" s="176" customFormat="1" ht="12" customHeight="1" x14ac:dyDescent="0.2">
      <c r="A49" s="12" t="s">
        <v>183</v>
      </c>
      <c r="B49" s="178" t="s">
        <v>193</v>
      </c>
      <c r="C49" s="168"/>
      <c r="D49" s="168"/>
      <c r="E49" s="104"/>
    </row>
    <row r="50" spans="1:5" s="176" customFormat="1" ht="12" customHeight="1" x14ac:dyDescent="0.2">
      <c r="A50" s="14" t="s">
        <v>184</v>
      </c>
      <c r="B50" s="179" t="s">
        <v>337</v>
      </c>
      <c r="C50" s="169"/>
      <c r="D50" s="169"/>
      <c r="E50" s="105"/>
    </row>
    <row r="51" spans="1:5" s="176" customFormat="1" ht="12" customHeight="1" thickBot="1" x14ac:dyDescent="0.25">
      <c r="A51" s="14" t="s">
        <v>336</v>
      </c>
      <c r="B51" s="109" t="s">
        <v>194</v>
      </c>
      <c r="C51" s="169">
        <v>25000</v>
      </c>
      <c r="D51" s="169">
        <v>15249</v>
      </c>
      <c r="E51" s="105">
        <v>15249</v>
      </c>
    </row>
    <row r="52" spans="1:5" s="176" customFormat="1" ht="12" customHeight="1" thickBot="1" x14ac:dyDescent="0.25">
      <c r="A52" s="18" t="s">
        <v>11</v>
      </c>
      <c r="B52" s="19" t="s">
        <v>195</v>
      </c>
      <c r="C52" s="164">
        <f>SUM(C53:C57)</f>
        <v>0</v>
      </c>
      <c r="D52" s="164"/>
      <c r="E52" s="100">
        <f>SUM(E53:E57)</f>
        <v>0</v>
      </c>
    </row>
    <row r="53" spans="1:5" s="176" customFormat="1" ht="12" customHeight="1" x14ac:dyDescent="0.2">
      <c r="A53" s="13" t="s">
        <v>60</v>
      </c>
      <c r="B53" s="177" t="s">
        <v>199</v>
      </c>
      <c r="C53" s="217"/>
      <c r="D53" s="217"/>
      <c r="E53" s="106"/>
    </row>
    <row r="54" spans="1:5" s="176" customFormat="1" ht="12" customHeight="1" x14ac:dyDescent="0.2">
      <c r="A54" s="12" t="s">
        <v>61</v>
      </c>
      <c r="B54" s="178" t="s">
        <v>200</v>
      </c>
      <c r="C54" s="168"/>
      <c r="D54" s="168"/>
      <c r="E54" s="104"/>
    </row>
    <row r="55" spans="1:5" s="176" customFormat="1" ht="12" customHeight="1" x14ac:dyDescent="0.2">
      <c r="A55" s="12" t="s">
        <v>196</v>
      </c>
      <c r="B55" s="178" t="s">
        <v>201</v>
      </c>
      <c r="C55" s="168"/>
      <c r="D55" s="168"/>
      <c r="E55" s="104"/>
    </row>
    <row r="56" spans="1:5" s="176" customFormat="1" ht="12" customHeight="1" x14ac:dyDescent="0.2">
      <c r="A56" s="12" t="s">
        <v>197</v>
      </c>
      <c r="B56" s="178" t="s">
        <v>202</v>
      </c>
      <c r="C56" s="168"/>
      <c r="D56" s="168"/>
      <c r="E56" s="104"/>
    </row>
    <row r="57" spans="1:5" s="176" customFormat="1" ht="12" customHeight="1" thickBot="1" x14ac:dyDescent="0.25">
      <c r="A57" s="14" t="s">
        <v>198</v>
      </c>
      <c r="B57" s="109" t="s">
        <v>203</v>
      </c>
      <c r="C57" s="169"/>
      <c r="D57" s="169"/>
      <c r="E57" s="105"/>
    </row>
    <row r="58" spans="1:5" s="176" customFormat="1" ht="12" customHeight="1" thickBot="1" x14ac:dyDescent="0.25">
      <c r="A58" s="18" t="s">
        <v>119</v>
      </c>
      <c r="B58" s="19" t="s">
        <v>204</v>
      </c>
      <c r="C58" s="164">
        <f>SUM(C59:C61)</f>
        <v>0</v>
      </c>
      <c r="D58" s="164">
        <f>SUM(D59:D61)</f>
        <v>0</v>
      </c>
      <c r="E58" s="100">
        <f>SUM(E59:E61)</f>
        <v>0</v>
      </c>
    </row>
    <row r="59" spans="1:5" s="176" customFormat="1" ht="12" customHeight="1" x14ac:dyDescent="0.2">
      <c r="A59" s="13" t="s">
        <v>62</v>
      </c>
      <c r="B59" s="177" t="s">
        <v>205</v>
      </c>
      <c r="C59" s="166"/>
      <c r="D59" s="166"/>
      <c r="E59" s="102"/>
    </row>
    <row r="60" spans="1:5" s="176" customFormat="1" ht="12" customHeight="1" x14ac:dyDescent="0.2">
      <c r="A60" s="12" t="s">
        <v>63</v>
      </c>
      <c r="B60" s="178" t="s">
        <v>330</v>
      </c>
      <c r="C60" s="165"/>
      <c r="D60" s="165"/>
      <c r="E60" s="101"/>
    </row>
    <row r="61" spans="1:5" s="176" customFormat="1" ht="12" customHeight="1" x14ac:dyDescent="0.2">
      <c r="A61" s="12" t="s">
        <v>208</v>
      </c>
      <c r="B61" s="178" t="s">
        <v>206</v>
      </c>
      <c r="C61" s="165"/>
      <c r="D61" s="165"/>
      <c r="E61" s="101"/>
    </row>
    <row r="62" spans="1:5" s="176" customFormat="1" ht="12" customHeight="1" thickBot="1" x14ac:dyDescent="0.25">
      <c r="A62" s="14" t="s">
        <v>209</v>
      </c>
      <c r="B62" s="109" t="s">
        <v>207</v>
      </c>
      <c r="C62" s="167"/>
      <c r="D62" s="167"/>
      <c r="E62" s="103"/>
    </row>
    <row r="63" spans="1:5" s="176" customFormat="1" ht="12" customHeight="1" thickBot="1" x14ac:dyDescent="0.25">
      <c r="A63" s="18" t="s">
        <v>13</v>
      </c>
      <c r="B63" s="107" t="s">
        <v>210</v>
      </c>
      <c r="C63" s="164">
        <f>SUM(C64:C66)</f>
        <v>0</v>
      </c>
      <c r="D63" s="164">
        <f>SUM(D64:D66)</f>
        <v>0</v>
      </c>
      <c r="E63" s="100">
        <f>SUM(E64:E66)</f>
        <v>0</v>
      </c>
    </row>
    <row r="64" spans="1:5" s="176" customFormat="1" ht="12" customHeight="1" x14ac:dyDescent="0.2">
      <c r="A64" s="13" t="s">
        <v>120</v>
      </c>
      <c r="B64" s="177" t="s">
        <v>212</v>
      </c>
      <c r="C64" s="168"/>
      <c r="D64" s="168"/>
      <c r="E64" s="104"/>
    </row>
    <row r="65" spans="1:5" s="176" customFormat="1" ht="12" customHeight="1" x14ac:dyDescent="0.2">
      <c r="A65" s="12" t="s">
        <v>121</v>
      </c>
      <c r="B65" s="178" t="s">
        <v>331</v>
      </c>
      <c r="C65" s="168"/>
      <c r="D65" s="168"/>
      <c r="E65" s="104"/>
    </row>
    <row r="66" spans="1:5" s="176" customFormat="1" ht="12" customHeight="1" x14ac:dyDescent="0.2">
      <c r="A66" s="12" t="s">
        <v>144</v>
      </c>
      <c r="B66" s="178" t="s">
        <v>213</v>
      </c>
      <c r="C66" s="168"/>
      <c r="D66" s="168"/>
      <c r="E66" s="104"/>
    </row>
    <row r="67" spans="1:5" s="176" customFormat="1" ht="12" customHeight="1" thickBot="1" x14ac:dyDescent="0.25">
      <c r="A67" s="14" t="s">
        <v>211</v>
      </c>
      <c r="B67" s="109" t="s">
        <v>214</v>
      </c>
      <c r="C67" s="168"/>
      <c r="D67" s="168"/>
      <c r="E67" s="104"/>
    </row>
    <row r="68" spans="1:5" s="176" customFormat="1" ht="12" customHeight="1" thickBot="1" x14ac:dyDescent="0.25">
      <c r="A68" s="230" t="s">
        <v>377</v>
      </c>
      <c r="B68" s="19" t="s">
        <v>215</v>
      </c>
      <c r="C68" s="170">
        <f>+C11+C18+C25+C32+C40+C52+C58+C63</f>
        <v>117132467</v>
      </c>
      <c r="D68" s="170">
        <f>+D11+D18+D25+D32+D40+D52+D58+D63</f>
        <v>133129945</v>
      </c>
      <c r="E68" s="206">
        <f>+E11+E18+E25+E32+E40+E52+E58+E63</f>
        <v>133129945</v>
      </c>
    </row>
    <row r="69" spans="1:5" s="176" customFormat="1" ht="12" customHeight="1" thickBot="1" x14ac:dyDescent="0.25">
      <c r="A69" s="218" t="s">
        <v>216</v>
      </c>
      <c r="B69" s="107" t="s">
        <v>217</v>
      </c>
      <c r="C69" s="164">
        <f>SUM(C70:C72)</f>
        <v>0</v>
      </c>
      <c r="D69" s="164">
        <f>SUM(D70:D72)</f>
        <v>0</v>
      </c>
      <c r="E69" s="100">
        <f>SUM(E70:E72)</f>
        <v>0</v>
      </c>
    </row>
    <row r="70" spans="1:5" s="176" customFormat="1" ht="12" customHeight="1" x14ac:dyDescent="0.2">
      <c r="A70" s="13" t="s">
        <v>245</v>
      </c>
      <c r="B70" s="177" t="s">
        <v>218</v>
      </c>
      <c r="C70" s="168"/>
      <c r="D70" s="168"/>
      <c r="E70" s="104"/>
    </row>
    <row r="71" spans="1:5" s="176" customFormat="1" ht="12" customHeight="1" x14ac:dyDescent="0.2">
      <c r="A71" s="12" t="s">
        <v>254</v>
      </c>
      <c r="B71" s="178" t="s">
        <v>219</v>
      </c>
      <c r="C71" s="168"/>
      <c r="D71" s="168"/>
      <c r="E71" s="104"/>
    </row>
    <row r="72" spans="1:5" s="176" customFormat="1" ht="12" customHeight="1" thickBot="1" x14ac:dyDescent="0.25">
      <c r="A72" s="14" t="s">
        <v>255</v>
      </c>
      <c r="B72" s="226" t="s">
        <v>362</v>
      </c>
      <c r="C72" s="168"/>
      <c r="D72" s="168"/>
      <c r="E72" s="104"/>
    </row>
    <row r="73" spans="1:5" s="176" customFormat="1" ht="12" customHeight="1" thickBot="1" x14ac:dyDescent="0.25">
      <c r="A73" s="218" t="s">
        <v>221</v>
      </c>
      <c r="B73" s="107" t="s">
        <v>222</v>
      </c>
      <c r="C73" s="164">
        <f>SUM(C74:C77)</f>
        <v>0</v>
      </c>
      <c r="D73" s="164">
        <f>SUM(D74:D77)</f>
        <v>0</v>
      </c>
      <c r="E73" s="100">
        <f>SUM(E74:E77)</f>
        <v>0</v>
      </c>
    </row>
    <row r="74" spans="1:5" s="176" customFormat="1" ht="12" customHeight="1" x14ac:dyDescent="0.2">
      <c r="A74" s="13" t="s">
        <v>99</v>
      </c>
      <c r="B74" s="347" t="s">
        <v>223</v>
      </c>
      <c r="C74" s="168"/>
      <c r="D74" s="168"/>
      <c r="E74" s="104"/>
    </row>
    <row r="75" spans="1:5" s="176" customFormat="1" ht="12" customHeight="1" x14ac:dyDescent="0.2">
      <c r="A75" s="12" t="s">
        <v>100</v>
      </c>
      <c r="B75" s="347" t="s">
        <v>454</v>
      </c>
      <c r="C75" s="168"/>
      <c r="D75" s="168"/>
      <c r="E75" s="104"/>
    </row>
    <row r="76" spans="1:5" s="176" customFormat="1" ht="12" customHeight="1" x14ac:dyDescent="0.2">
      <c r="A76" s="12" t="s">
        <v>246</v>
      </c>
      <c r="B76" s="347" t="s">
        <v>224</v>
      </c>
      <c r="C76" s="168"/>
      <c r="D76" s="168"/>
      <c r="E76" s="104"/>
    </row>
    <row r="77" spans="1:5" s="176" customFormat="1" ht="12" customHeight="1" thickBot="1" x14ac:dyDescent="0.25">
      <c r="A77" s="14" t="s">
        <v>247</v>
      </c>
      <c r="B77" s="348" t="s">
        <v>455</v>
      </c>
      <c r="C77" s="168"/>
      <c r="D77" s="168"/>
      <c r="E77" s="104"/>
    </row>
    <row r="78" spans="1:5" s="176" customFormat="1" ht="12" customHeight="1" thickBot="1" x14ac:dyDescent="0.25">
      <c r="A78" s="218" t="s">
        <v>225</v>
      </c>
      <c r="B78" s="107" t="s">
        <v>226</v>
      </c>
      <c r="C78" s="164">
        <f>SUM(C79:C80)</f>
        <v>228412</v>
      </c>
      <c r="D78" s="164">
        <f>SUM(D79:D80)</f>
        <v>468411</v>
      </c>
      <c r="E78" s="100">
        <f>SUM(E79:E80)</f>
        <v>468411</v>
      </c>
    </row>
    <row r="79" spans="1:5" s="176" customFormat="1" ht="12" customHeight="1" x14ac:dyDescent="0.2">
      <c r="A79" s="13" t="s">
        <v>248</v>
      </c>
      <c r="B79" s="177" t="s">
        <v>227</v>
      </c>
      <c r="C79" s="168">
        <v>228412</v>
      </c>
      <c r="D79" s="168">
        <v>468411</v>
      </c>
      <c r="E79" s="104">
        <v>468411</v>
      </c>
    </row>
    <row r="80" spans="1:5" s="176" customFormat="1" ht="12" customHeight="1" thickBot="1" x14ac:dyDescent="0.25">
      <c r="A80" s="14" t="s">
        <v>249</v>
      </c>
      <c r="B80" s="109" t="s">
        <v>228</v>
      </c>
      <c r="C80" s="168"/>
      <c r="D80" s="168"/>
      <c r="E80" s="104"/>
    </row>
    <row r="81" spans="1:11" s="176" customFormat="1" ht="12" customHeight="1" thickBot="1" x14ac:dyDescent="0.25">
      <c r="A81" s="218" t="s">
        <v>229</v>
      </c>
      <c r="B81" s="107" t="s">
        <v>230</v>
      </c>
      <c r="C81" s="164">
        <f>SUM(C82:C84)</f>
        <v>0</v>
      </c>
      <c r="D81" s="164">
        <f>SUM(D82:D84)</f>
        <v>0</v>
      </c>
      <c r="E81" s="100">
        <f>SUM(E82:E84)</f>
        <v>0</v>
      </c>
    </row>
    <row r="82" spans="1:11" s="176" customFormat="1" ht="12" customHeight="1" x14ac:dyDescent="0.2">
      <c r="A82" s="13" t="s">
        <v>250</v>
      </c>
      <c r="B82" s="177" t="s">
        <v>231</v>
      </c>
      <c r="C82" s="168"/>
      <c r="D82" s="168"/>
      <c r="E82" s="104"/>
    </row>
    <row r="83" spans="1:11" s="176" customFormat="1" ht="12" customHeight="1" x14ac:dyDescent="0.2">
      <c r="A83" s="12" t="s">
        <v>251</v>
      </c>
      <c r="B83" s="178" t="s">
        <v>232</v>
      </c>
      <c r="C83" s="168"/>
      <c r="D83" s="168"/>
      <c r="E83" s="104"/>
    </row>
    <row r="84" spans="1:11" s="176" customFormat="1" ht="12" customHeight="1" thickBot="1" x14ac:dyDescent="0.25">
      <c r="A84" s="14" t="s">
        <v>252</v>
      </c>
      <c r="B84" s="109" t="s">
        <v>456</v>
      </c>
      <c r="C84" s="168"/>
      <c r="D84" s="168"/>
      <c r="E84" s="104"/>
    </row>
    <row r="85" spans="1:11" s="176" customFormat="1" ht="12" customHeight="1" thickBot="1" x14ac:dyDescent="0.25">
      <c r="A85" s="218" t="s">
        <v>233</v>
      </c>
      <c r="B85" s="107" t="s">
        <v>253</v>
      </c>
      <c r="C85" s="164">
        <f>SUM(C86:C89)</f>
        <v>108271200</v>
      </c>
      <c r="D85" s="164">
        <f>SUM(D86:D89)</f>
        <v>123875517</v>
      </c>
      <c r="E85" s="100">
        <f>SUM(E86:E89)</f>
        <v>123875517</v>
      </c>
    </row>
    <row r="86" spans="1:11" s="176" customFormat="1" ht="12" customHeight="1" x14ac:dyDescent="0.2">
      <c r="A86" s="181" t="s">
        <v>234</v>
      </c>
      <c r="B86" s="177" t="s">
        <v>235</v>
      </c>
      <c r="C86" s="168"/>
      <c r="D86" s="168"/>
      <c r="E86" s="104"/>
    </row>
    <row r="87" spans="1:11" s="176" customFormat="1" ht="12" customHeight="1" x14ac:dyDescent="0.2">
      <c r="A87" s="182" t="s">
        <v>236</v>
      </c>
      <c r="B87" s="178" t="s">
        <v>237</v>
      </c>
      <c r="C87" s="168"/>
      <c r="D87" s="168"/>
      <c r="E87" s="104"/>
    </row>
    <row r="88" spans="1:11" s="176" customFormat="1" ht="12" customHeight="1" x14ac:dyDescent="0.2">
      <c r="A88" s="182" t="s">
        <v>238</v>
      </c>
      <c r="B88" s="7" t="s">
        <v>748</v>
      </c>
      <c r="C88" s="168">
        <v>108271200</v>
      </c>
      <c r="D88" s="168">
        <v>123875517</v>
      </c>
      <c r="E88" s="104">
        <v>123875517</v>
      </c>
    </row>
    <row r="89" spans="1:11" s="176" customFormat="1" ht="12" customHeight="1" thickBot="1" x14ac:dyDescent="0.25">
      <c r="A89" s="183" t="s">
        <v>240</v>
      </c>
      <c r="B89" s="109" t="s">
        <v>241</v>
      </c>
      <c r="C89" s="168"/>
      <c r="D89" s="168"/>
      <c r="E89" s="104"/>
    </row>
    <row r="90" spans="1:11" s="176" customFormat="1" ht="12" customHeight="1" thickBot="1" x14ac:dyDescent="0.25">
      <c r="A90" s="218" t="s">
        <v>242</v>
      </c>
      <c r="B90" s="107" t="s">
        <v>376</v>
      </c>
      <c r="C90" s="220"/>
      <c r="D90" s="220"/>
      <c r="E90" s="221"/>
    </row>
    <row r="91" spans="1:11" s="176" customFormat="1" ht="13.5" customHeight="1" thickBot="1" x14ac:dyDescent="0.25">
      <c r="A91" s="218" t="s">
        <v>244</v>
      </c>
      <c r="B91" s="107" t="s">
        <v>243</v>
      </c>
      <c r="C91" s="220"/>
      <c r="D91" s="220"/>
      <c r="E91" s="221"/>
    </row>
    <row r="92" spans="1:11" s="176" customFormat="1" ht="15.75" customHeight="1" thickBot="1" x14ac:dyDescent="0.25">
      <c r="A92" s="218" t="s">
        <v>256</v>
      </c>
      <c r="B92" s="184" t="s">
        <v>379</v>
      </c>
      <c r="C92" s="170">
        <f>+C69+C73+C78+C81+C85+C91+C90</f>
        <v>108499612</v>
      </c>
      <c r="D92" s="170">
        <f>+D69+D73+D78+D81+D85+D91+D90</f>
        <v>124343928</v>
      </c>
      <c r="E92" s="206">
        <f>+E69+E73+E78+E81+E85+E91+E90</f>
        <v>124343928</v>
      </c>
    </row>
    <row r="93" spans="1:11" s="176" customFormat="1" ht="25.5" customHeight="1" thickBot="1" x14ac:dyDescent="0.25">
      <c r="A93" s="219" t="s">
        <v>378</v>
      </c>
      <c r="B93" s="185" t="s">
        <v>380</v>
      </c>
      <c r="C93" s="170">
        <f>+C68+C92</f>
        <v>225632079</v>
      </c>
      <c r="D93" s="170">
        <f>+D68+D92</f>
        <v>257473873</v>
      </c>
      <c r="E93" s="206">
        <f>+E68+E92</f>
        <v>257473873</v>
      </c>
    </row>
    <row r="94" spans="1:11" s="176" customFormat="1" ht="15.2" customHeight="1" x14ac:dyDescent="0.2">
      <c r="A94" s="3"/>
      <c r="B94" s="4"/>
      <c r="C94" s="111"/>
    </row>
    <row r="95" spans="1:11" ht="16.5" customHeight="1" x14ac:dyDescent="0.25">
      <c r="A95" s="821" t="s">
        <v>34</v>
      </c>
      <c r="B95" s="821"/>
      <c r="C95" s="821"/>
      <c r="D95" s="821"/>
      <c r="E95" s="821"/>
      <c r="K95" s="176"/>
    </row>
    <row r="96" spans="1:11" s="186" customFormat="1" ht="16.5" customHeight="1" thickBot="1" x14ac:dyDescent="0.3">
      <c r="A96" s="823" t="s">
        <v>102</v>
      </c>
      <c r="B96" s="823"/>
      <c r="C96" s="61"/>
      <c r="E96" s="61" t="str">
        <f>E7</f>
        <v xml:space="preserve"> Forintban!</v>
      </c>
      <c r="K96" s="176"/>
    </row>
    <row r="97" spans="1:11" x14ac:dyDescent="0.25">
      <c r="A97" s="812" t="s">
        <v>52</v>
      </c>
      <c r="B97" s="814" t="s">
        <v>420</v>
      </c>
      <c r="C97" s="816" t="s">
        <v>810</v>
      </c>
      <c r="D97" s="817"/>
      <c r="E97" s="818"/>
      <c r="K97" s="176"/>
    </row>
    <row r="98" spans="1:11" ht="24.75" thickBot="1" x14ac:dyDescent="0.3">
      <c r="A98" s="813"/>
      <c r="B98" s="815"/>
      <c r="C98" s="247" t="s">
        <v>418</v>
      </c>
      <c r="D98" s="246" t="s">
        <v>419</v>
      </c>
      <c r="E98" s="349" t="str">
        <f>CONCATENATE(E9)</f>
        <v>Teljesítés</v>
      </c>
      <c r="K98" s="176"/>
    </row>
    <row r="99" spans="1:11" s="175" customFormat="1" ht="12" customHeight="1" thickBot="1" x14ac:dyDescent="0.25">
      <c r="A99" s="25" t="s">
        <v>385</v>
      </c>
      <c r="B99" s="26" t="s">
        <v>386</v>
      </c>
      <c r="C99" s="26" t="s">
        <v>387</v>
      </c>
      <c r="D99" s="26" t="s">
        <v>389</v>
      </c>
      <c r="E99" s="258" t="s">
        <v>388</v>
      </c>
      <c r="K99" s="176"/>
    </row>
    <row r="100" spans="1:11" ht="12" customHeight="1" thickBot="1" x14ac:dyDescent="0.3">
      <c r="A100" s="20" t="s">
        <v>6</v>
      </c>
      <c r="B100" s="24" t="s">
        <v>338</v>
      </c>
      <c r="C100" s="163">
        <f>C101+C102+C103+C104+C105+C118</f>
        <v>117360879</v>
      </c>
      <c r="D100" s="163">
        <f>D101+D102+D103+D104+D105+D118</f>
        <v>133154106</v>
      </c>
      <c r="E100" s="233">
        <f>E101+E102+E103+E104+E105+E118</f>
        <v>133154106</v>
      </c>
      <c r="K100" s="176"/>
    </row>
    <row r="101" spans="1:11" ht="12" customHeight="1" x14ac:dyDescent="0.25">
      <c r="A101" s="15" t="s">
        <v>64</v>
      </c>
      <c r="B101" s="8" t="s">
        <v>35</v>
      </c>
      <c r="C101" s="240">
        <v>91620992</v>
      </c>
      <c r="D101" s="240">
        <v>99671070</v>
      </c>
      <c r="E101" s="234">
        <v>99671070</v>
      </c>
      <c r="K101" s="176"/>
    </row>
    <row r="102" spans="1:11" ht="12" customHeight="1" x14ac:dyDescent="0.25">
      <c r="A102" s="12" t="s">
        <v>65</v>
      </c>
      <c r="B102" s="6" t="s">
        <v>122</v>
      </c>
      <c r="C102" s="165">
        <v>16142752</v>
      </c>
      <c r="D102" s="165">
        <v>16497894</v>
      </c>
      <c r="E102" s="101">
        <v>16497894</v>
      </c>
      <c r="K102" s="176"/>
    </row>
    <row r="103" spans="1:11" ht="12" customHeight="1" x14ac:dyDescent="0.25">
      <c r="A103" s="12" t="s">
        <v>66</v>
      </c>
      <c r="B103" s="6" t="s">
        <v>91</v>
      </c>
      <c r="C103" s="167">
        <v>9597135</v>
      </c>
      <c r="D103" s="167">
        <v>16985142</v>
      </c>
      <c r="E103" s="103">
        <v>16985142</v>
      </c>
      <c r="K103" s="176"/>
    </row>
    <row r="104" spans="1:11" ht="12" customHeight="1" x14ac:dyDescent="0.25">
      <c r="A104" s="12" t="s">
        <v>67</v>
      </c>
      <c r="B104" s="9" t="s">
        <v>123</v>
      </c>
      <c r="C104" s="167"/>
      <c r="D104" s="167"/>
      <c r="E104" s="103"/>
      <c r="K104" s="176"/>
    </row>
    <row r="105" spans="1:11" ht="12" customHeight="1" x14ac:dyDescent="0.25">
      <c r="A105" s="12" t="s">
        <v>76</v>
      </c>
      <c r="B105" s="17" t="s">
        <v>124</v>
      </c>
      <c r="C105" s="167"/>
      <c r="D105" s="167"/>
      <c r="E105" s="103"/>
      <c r="K105" s="176"/>
    </row>
    <row r="106" spans="1:11" ht="12" customHeight="1" x14ac:dyDescent="0.25">
      <c r="A106" s="12" t="s">
        <v>68</v>
      </c>
      <c r="B106" s="6" t="s">
        <v>343</v>
      </c>
      <c r="C106" s="167"/>
      <c r="D106" s="167"/>
      <c r="E106" s="103"/>
      <c r="K106" s="176"/>
    </row>
    <row r="107" spans="1:11" ht="12" customHeight="1" x14ac:dyDescent="0.25">
      <c r="A107" s="12" t="s">
        <v>69</v>
      </c>
      <c r="B107" s="65" t="s">
        <v>342</v>
      </c>
      <c r="C107" s="167"/>
      <c r="D107" s="167"/>
      <c r="E107" s="103"/>
      <c r="K107" s="176"/>
    </row>
    <row r="108" spans="1:11" ht="12" customHeight="1" x14ac:dyDescent="0.25">
      <c r="A108" s="12" t="s">
        <v>77</v>
      </c>
      <c r="B108" s="65" t="s">
        <v>341</v>
      </c>
      <c r="C108" s="167"/>
      <c r="D108" s="167"/>
      <c r="E108" s="103"/>
      <c r="K108" s="176"/>
    </row>
    <row r="109" spans="1:11" ht="12" customHeight="1" x14ac:dyDescent="0.25">
      <c r="A109" s="12" t="s">
        <v>78</v>
      </c>
      <c r="B109" s="63" t="s">
        <v>259</v>
      </c>
      <c r="C109" s="167"/>
      <c r="D109" s="167"/>
      <c r="E109" s="103"/>
      <c r="K109" s="176"/>
    </row>
    <row r="110" spans="1:11" ht="12" customHeight="1" x14ac:dyDescent="0.25">
      <c r="A110" s="12" t="s">
        <v>79</v>
      </c>
      <c r="B110" s="64" t="s">
        <v>260</v>
      </c>
      <c r="C110" s="167"/>
      <c r="D110" s="167"/>
      <c r="E110" s="103"/>
      <c r="K110" s="176"/>
    </row>
    <row r="111" spans="1:11" ht="12" customHeight="1" x14ac:dyDescent="0.25">
      <c r="A111" s="12" t="s">
        <v>80</v>
      </c>
      <c r="B111" s="64" t="s">
        <v>261</v>
      </c>
      <c r="C111" s="167"/>
      <c r="D111" s="167"/>
      <c r="E111" s="103"/>
      <c r="K111" s="176"/>
    </row>
    <row r="112" spans="1:11" ht="12" customHeight="1" x14ac:dyDescent="0.25">
      <c r="A112" s="12" t="s">
        <v>82</v>
      </c>
      <c r="B112" s="63" t="s">
        <v>262</v>
      </c>
      <c r="C112" s="167"/>
      <c r="D112" s="167"/>
      <c r="E112" s="103"/>
      <c r="K112" s="176"/>
    </row>
    <row r="113" spans="1:11" ht="12" customHeight="1" x14ac:dyDescent="0.25">
      <c r="A113" s="12" t="s">
        <v>125</v>
      </c>
      <c r="B113" s="63" t="s">
        <v>263</v>
      </c>
      <c r="C113" s="167"/>
      <c r="D113" s="167"/>
      <c r="E113" s="103"/>
      <c r="K113" s="176"/>
    </row>
    <row r="114" spans="1:11" ht="12" customHeight="1" x14ac:dyDescent="0.25">
      <c r="A114" s="12" t="s">
        <v>257</v>
      </c>
      <c r="B114" s="64" t="s">
        <v>264</v>
      </c>
      <c r="C114" s="167"/>
      <c r="D114" s="167"/>
      <c r="E114" s="103"/>
      <c r="K114" s="176"/>
    </row>
    <row r="115" spans="1:11" ht="12" customHeight="1" x14ac:dyDescent="0.25">
      <c r="A115" s="11" t="s">
        <v>258</v>
      </c>
      <c r="B115" s="65" t="s">
        <v>265</v>
      </c>
      <c r="C115" s="167"/>
      <c r="D115" s="167"/>
      <c r="E115" s="103"/>
      <c r="K115" s="176"/>
    </row>
    <row r="116" spans="1:11" ht="12" customHeight="1" x14ac:dyDescent="0.25">
      <c r="A116" s="12" t="s">
        <v>339</v>
      </c>
      <c r="B116" s="65" t="s">
        <v>266</v>
      </c>
      <c r="C116" s="167"/>
      <c r="D116" s="167"/>
      <c r="E116" s="103"/>
      <c r="K116" s="176"/>
    </row>
    <row r="117" spans="1:11" ht="12" customHeight="1" x14ac:dyDescent="0.25">
      <c r="A117" s="14" t="s">
        <v>340</v>
      </c>
      <c r="B117" s="65" t="s">
        <v>267</v>
      </c>
      <c r="C117" s="167"/>
      <c r="D117" s="167"/>
      <c r="E117" s="103"/>
      <c r="K117" s="176"/>
    </row>
    <row r="118" spans="1:11" ht="12" customHeight="1" x14ac:dyDescent="0.25">
      <c r="A118" s="12" t="s">
        <v>344</v>
      </c>
      <c r="B118" s="9" t="s">
        <v>36</v>
      </c>
      <c r="C118" s="165"/>
      <c r="D118" s="165"/>
      <c r="E118" s="101"/>
      <c r="K118" s="176"/>
    </row>
    <row r="119" spans="1:11" ht="12" customHeight="1" x14ac:dyDescent="0.25">
      <c r="A119" s="12" t="s">
        <v>345</v>
      </c>
      <c r="B119" s="6" t="s">
        <v>347</v>
      </c>
      <c r="C119" s="165"/>
      <c r="D119" s="165"/>
      <c r="E119" s="101"/>
      <c r="K119" s="176"/>
    </row>
    <row r="120" spans="1:11" ht="12" customHeight="1" thickBot="1" x14ac:dyDescent="0.3">
      <c r="A120" s="16" t="s">
        <v>346</v>
      </c>
      <c r="B120" s="229" t="s">
        <v>348</v>
      </c>
      <c r="C120" s="241"/>
      <c r="D120" s="241"/>
      <c r="E120" s="235"/>
      <c r="K120" s="176"/>
    </row>
    <row r="121" spans="1:11" ht="12" customHeight="1" thickBot="1" x14ac:dyDescent="0.3">
      <c r="A121" s="227" t="s">
        <v>7</v>
      </c>
      <c r="B121" s="228" t="s">
        <v>268</v>
      </c>
      <c r="C121" s="242">
        <f>+C122+C124+C126</f>
        <v>0</v>
      </c>
      <c r="D121" s="164">
        <f>+D122+D124+D126</f>
        <v>444250</v>
      </c>
      <c r="E121" s="236">
        <f>+E122+E124+E126</f>
        <v>444250</v>
      </c>
      <c r="K121" s="176"/>
    </row>
    <row r="122" spans="1:11" ht="12" customHeight="1" x14ac:dyDescent="0.25">
      <c r="A122" s="13" t="s">
        <v>70</v>
      </c>
      <c r="B122" s="6" t="s">
        <v>143</v>
      </c>
      <c r="C122" s="166"/>
      <c r="D122" s="251">
        <v>444250</v>
      </c>
      <c r="E122" s="102">
        <v>444250</v>
      </c>
      <c r="K122" s="176"/>
    </row>
    <row r="123" spans="1:11" ht="12" customHeight="1" x14ac:dyDescent="0.25">
      <c r="A123" s="13" t="s">
        <v>71</v>
      </c>
      <c r="B123" s="10" t="s">
        <v>272</v>
      </c>
      <c r="C123" s="166"/>
      <c r="D123" s="251"/>
      <c r="E123" s="102"/>
      <c r="K123" s="176"/>
    </row>
    <row r="124" spans="1:11" ht="12" customHeight="1" x14ac:dyDescent="0.25">
      <c r="A124" s="13" t="s">
        <v>72</v>
      </c>
      <c r="B124" s="10" t="s">
        <v>126</v>
      </c>
      <c r="C124" s="165"/>
      <c r="D124" s="252"/>
      <c r="E124" s="101"/>
      <c r="K124" s="176"/>
    </row>
    <row r="125" spans="1:11" ht="12" customHeight="1" x14ac:dyDescent="0.25">
      <c r="A125" s="13" t="s">
        <v>73</v>
      </c>
      <c r="B125" s="10" t="s">
        <v>273</v>
      </c>
      <c r="C125" s="165"/>
      <c r="D125" s="252"/>
      <c r="E125" s="101"/>
      <c r="K125" s="176"/>
    </row>
    <row r="126" spans="1:11" ht="12" customHeight="1" x14ac:dyDescent="0.25">
      <c r="A126" s="13" t="s">
        <v>74</v>
      </c>
      <c r="B126" s="109" t="s">
        <v>145</v>
      </c>
      <c r="C126" s="165"/>
      <c r="D126" s="252"/>
      <c r="E126" s="101"/>
      <c r="K126" s="176"/>
    </row>
    <row r="127" spans="1:11" ht="12" customHeight="1" x14ac:dyDescent="0.25">
      <c r="A127" s="13" t="s">
        <v>81</v>
      </c>
      <c r="B127" s="108" t="s">
        <v>332</v>
      </c>
      <c r="C127" s="165"/>
      <c r="D127" s="252"/>
      <c r="E127" s="101"/>
      <c r="K127" s="176"/>
    </row>
    <row r="128" spans="1:11" ht="12" customHeight="1" x14ac:dyDescent="0.25">
      <c r="A128" s="13" t="s">
        <v>83</v>
      </c>
      <c r="B128" s="173" t="s">
        <v>278</v>
      </c>
      <c r="C128" s="165"/>
      <c r="D128" s="252"/>
      <c r="E128" s="101"/>
      <c r="K128" s="176"/>
    </row>
    <row r="129" spans="1:11" x14ac:dyDescent="0.25">
      <c r="A129" s="13" t="s">
        <v>127</v>
      </c>
      <c r="B129" s="64" t="s">
        <v>261</v>
      </c>
      <c r="C129" s="165"/>
      <c r="D129" s="252"/>
      <c r="E129" s="101"/>
      <c r="K129" s="176"/>
    </row>
    <row r="130" spans="1:11" ht="12" customHeight="1" x14ac:dyDescent="0.25">
      <c r="A130" s="13" t="s">
        <v>128</v>
      </c>
      <c r="B130" s="64" t="s">
        <v>277</v>
      </c>
      <c r="C130" s="165"/>
      <c r="D130" s="252"/>
      <c r="E130" s="101"/>
      <c r="K130" s="176"/>
    </row>
    <row r="131" spans="1:11" ht="12" customHeight="1" x14ac:dyDescent="0.25">
      <c r="A131" s="13" t="s">
        <v>129</v>
      </c>
      <c r="B131" s="64" t="s">
        <v>276</v>
      </c>
      <c r="C131" s="165"/>
      <c r="D131" s="252"/>
      <c r="E131" s="101"/>
      <c r="K131" s="176"/>
    </row>
    <row r="132" spans="1:11" ht="12" customHeight="1" x14ac:dyDescent="0.25">
      <c r="A132" s="13" t="s">
        <v>269</v>
      </c>
      <c r="B132" s="64" t="s">
        <v>264</v>
      </c>
      <c r="C132" s="165"/>
      <c r="D132" s="252"/>
      <c r="E132" s="101"/>
      <c r="K132" s="176"/>
    </row>
    <row r="133" spans="1:11" ht="12" customHeight="1" x14ac:dyDescent="0.25">
      <c r="A133" s="13" t="s">
        <v>270</v>
      </c>
      <c r="B133" s="64" t="s">
        <v>275</v>
      </c>
      <c r="C133" s="165"/>
      <c r="D133" s="252"/>
      <c r="E133" s="101"/>
      <c r="K133" s="176"/>
    </row>
    <row r="134" spans="1:11" ht="16.5" thickBot="1" x14ac:dyDescent="0.3">
      <c r="A134" s="11" t="s">
        <v>271</v>
      </c>
      <c r="B134" s="64" t="s">
        <v>274</v>
      </c>
      <c r="C134" s="167"/>
      <c r="D134" s="253"/>
      <c r="E134" s="103"/>
      <c r="K134" s="176"/>
    </row>
    <row r="135" spans="1:11" ht="12" customHeight="1" thickBot="1" x14ac:dyDescent="0.3">
      <c r="A135" s="18" t="s">
        <v>8</v>
      </c>
      <c r="B135" s="57" t="s">
        <v>349</v>
      </c>
      <c r="C135" s="164">
        <f>+C100+C121</f>
        <v>117360879</v>
      </c>
      <c r="D135" s="250">
        <f>+D100+D121</f>
        <v>133598356</v>
      </c>
      <c r="E135" s="100">
        <f>+E100+E121</f>
        <v>133598356</v>
      </c>
      <c r="K135" s="176"/>
    </row>
    <row r="136" spans="1:11" ht="12" customHeight="1" thickBot="1" x14ac:dyDescent="0.3">
      <c r="A136" s="18" t="s">
        <v>9</v>
      </c>
      <c r="B136" s="57" t="s">
        <v>421</v>
      </c>
      <c r="C136" s="164">
        <f>+C137+C138+C139</f>
        <v>0</v>
      </c>
      <c r="D136" s="250">
        <f>+D137+D138+D139</f>
        <v>0</v>
      </c>
      <c r="E136" s="100">
        <f>+E137+E138+E139</f>
        <v>0</v>
      </c>
      <c r="K136" s="176"/>
    </row>
    <row r="137" spans="1:11" ht="12" customHeight="1" x14ac:dyDescent="0.25">
      <c r="A137" s="13" t="s">
        <v>177</v>
      </c>
      <c r="B137" s="10" t="s">
        <v>357</v>
      </c>
      <c r="C137" s="165"/>
      <c r="D137" s="252"/>
      <c r="E137" s="101"/>
      <c r="K137" s="176"/>
    </row>
    <row r="138" spans="1:11" ht="12" customHeight="1" x14ac:dyDescent="0.25">
      <c r="A138" s="13" t="s">
        <v>178</v>
      </c>
      <c r="B138" s="10" t="s">
        <v>358</v>
      </c>
      <c r="C138" s="165"/>
      <c r="D138" s="252"/>
      <c r="E138" s="101"/>
      <c r="K138" s="176"/>
    </row>
    <row r="139" spans="1:11" ht="12" customHeight="1" thickBot="1" x14ac:dyDescent="0.3">
      <c r="A139" s="11" t="s">
        <v>179</v>
      </c>
      <c r="B139" s="10" t="s">
        <v>359</v>
      </c>
      <c r="C139" s="165"/>
      <c r="D139" s="252"/>
      <c r="E139" s="101"/>
      <c r="K139" s="176"/>
    </row>
    <row r="140" spans="1:11" ht="12" customHeight="1" thickBot="1" x14ac:dyDescent="0.3">
      <c r="A140" s="18" t="s">
        <v>10</v>
      </c>
      <c r="B140" s="57" t="s">
        <v>351</v>
      </c>
      <c r="C140" s="164">
        <f>SUM(C141:C146)</f>
        <v>0</v>
      </c>
      <c r="D140" s="250">
        <f>SUM(D141:D146)</f>
        <v>0</v>
      </c>
      <c r="E140" s="100">
        <f>SUM(E141:E146)</f>
        <v>0</v>
      </c>
      <c r="K140" s="176"/>
    </row>
    <row r="141" spans="1:11" ht="12" customHeight="1" x14ac:dyDescent="0.25">
      <c r="A141" s="13" t="s">
        <v>57</v>
      </c>
      <c r="B141" s="7" t="s">
        <v>360</v>
      </c>
      <c r="C141" s="165"/>
      <c r="D141" s="252"/>
      <c r="E141" s="101"/>
      <c r="K141" s="176"/>
    </row>
    <row r="142" spans="1:11" ht="12" customHeight="1" x14ac:dyDescent="0.25">
      <c r="A142" s="13" t="s">
        <v>58</v>
      </c>
      <c r="B142" s="7" t="s">
        <v>352</v>
      </c>
      <c r="C142" s="165"/>
      <c r="D142" s="252"/>
      <c r="E142" s="101"/>
      <c r="K142" s="176"/>
    </row>
    <row r="143" spans="1:11" ht="12" customHeight="1" x14ac:dyDescent="0.25">
      <c r="A143" s="13" t="s">
        <v>59</v>
      </c>
      <c r="B143" s="7" t="s">
        <v>353</v>
      </c>
      <c r="C143" s="165"/>
      <c r="D143" s="252"/>
      <c r="E143" s="101"/>
      <c r="K143" s="176"/>
    </row>
    <row r="144" spans="1:11" ht="12" customHeight="1" x14ac:dyDescent="0.25">
      <c r="A144" s="13" t="s">
        <v>114</v>
      </c>
      <c r="B144" s="7" t="s">
        <v>354</v>
      </c>
      <c r="C144" s="165"/>
      <c r="D144" s="252"/>
      <c r="E144" s="101"/>
      <c r="K144" s="176"/>
    </row>
    <row r="145" spans="1:11" ht="12" customHeight="1" x14ac:dyDescent="0.25">
      <c r="A145" s="13" t="s">
        <v>115</v>
      </c>
      <c r="B145" s="7" t="s">
        <v>355</v>
      </c>
      <c r="C145" s="165"/>
      <c r="D145" s="252"/>
      <c r="E145" s="101"/>
      <c r="K145" s="176"/>
    </row>
    <row r="146" spans="1:11" ht="12" customHeight="1" thickBot="1" x14ac:dyDescent="0.3">
      <c r="A146" s="16" t="s">
        <v>116</v>
      </c>
      <c r="B146" s="357" t="s">
        <v>356</v>
      </c>
      <c r="C146" s="241"/>
      <c r="D146" s="300"/>
      <c r="E146" s="235"/>
      <c r="K146" s="176"/>
    </row>
    <row r="147" spans="1:11" ht="12" customHeight="1" thickBot="1" x14ac:dyDescent="0.3">
      <c r="A147" s="18" t="s">
        <v>11</v>
      </c>
      <c r="B147" s="57" t="s">
        <v>364</v>
      </c>
      <c r="C147" s="170">
        <f>+C148+C149+C150+C151</f>
        <v>0</v>
      </c>
      <c r="D147" s="254">
        <f>+D148+D149+D150+D151</f>
        <v>0</v>
      </c>
      <c r="E147" s="206">
        <f>+E148+E149+E150+E151</f>
        <v>0</v>
      </c>
      <c r="K147" s="176"/>
    </row>
    <row r="148" spans="1:11" ht="12" customHeight="1" x14ac:dyDescent="0.25">
      <c r="A148" s="13" t="s">
        <v>60</v>
      </c>
      <c r="B148" s="7" t="s">
        <v>279</v>
      </c>
      <c r="C148" s="165"/>
      <c r="D148" s="252"/>
      <c r="E148" s="101"/>
      <c r="K148" s="176"/>
    </row>
    <row r="149" spans="1:11" ht="12" customHeight="1" x14ac:dyDescent="0.25">
      <c r="A149" s="13" t="s">
        <v>61</v>
      </c>
      <c r="B149" s="7" t="s">
        <v>280</v>
      </c>
      <c r="C149" s="165"/>
      <c r="D149" s="252"/>
      <c r="E149" s="101"/>
      <c r="K149" s="176"/>
    </row>
    <row r="150" spans="1:11" ht="12" customHeight="1" x14ac:dyDescent="0.25">
      <c r="A150" s="13" t="s">
        <v>196</v>
      </c>
      <c r="B150" s="7" t="s">
        <v>748</v>
      </c>
      <c r="C150" s="165"/>
      <c r="D150" s="252"/>
      <c r="E150" s="101"/>
      <c r="K150" s="176"/>
    </row>
    <row r="151" spans="1:11" ht="12" customHeight="1" thickBot="1" x14ac:dyDescent="0.3">
      <c r="A151" s="11" t="s">
        <v>197</v>
      </c>
      <c r="B151" s="5" t="s">
        <v>296</v>
      </c>
      <c r="C151" s="165"/>
      <c r="D151" s="252"/>
      <c r="E151" s="101"/>
      <c r="K151" s="176"/>
    </row>
    <row r="152" spans="1:11" ht="12" customHeight="1" thickBot="1" x14ac:dyDescent="0.3">
      <c r="A152" s="18" t="s">
        <v>12</v>
      </c>
      <c r="B152" s="57" t="s">
        <v>366</v>
      </c>
      <c r="C152" s="243">
        <f>SUM(C153:C157)</f>
        <v>108271200</v>
      </c>
      <c r="D152" s="255">
        <f>SUM(D153:D157)</f>
        <v>123875517</v>
      </c>
      <c r="E152" s="237">
        <f>SUM(E153:E157)</f>
        <v>123875517</v>
      </c>
      <c r="K152" s="176"/>
    </row>
    <row r="153" spans="1:11" ht="12" customHeight="1" x14ac:dyDescent="0.25">
      <c r="A153" s="13" t="s">
        <v>62</v>
      </c>
      <c r="B153" s="7" t="s">
        <v>361</v>
      </c>
      <c r="C153" s="165"/>
      <c r="D153" s="252"/>
      <c r="E153" s="101"/>
      <c r="K153" s="176"/>
    </row>
    <row r="154" spans="1:11" ht="12" customHeight="1" x14ac:dyDescent="0.25">
      <c r="A154" s="13" t="s">
        <v>63</v>
      </c>
      <c r="B154" s="7" t="s">
        <v>368</v>
      </c>
      <c r="C154" s="165"/>
      <c r="D154" s="252"/>
      <c r="E154" s="101"/>
      <c r="K154" s="176"/>
    </row>
    <row r="155" spans="1:11" ht="12" customHeight="1" x14ac:dyDescent="0.25">
      <c r="A155" s="13" t="s">
        <v>208</v>
      </c>
      <c r="B155" s="7" t="s">
        <v>748</v>
      </c>
      <c r="C155" s="165">
        <v>108271200</v>
      </c>
      <c r="D155" s="252">
        <v>123875517</v>
      </c>
      <c r="E155" s="101">
        <v>123875517</v>
      </c>
      <c r="K155" s="176"/>
    </row>
    <row r="156" spans="1:11" ht="12" customHeight="1" x14ac:dyDescent="0.25">
      <c r="A156" s="13" t="s">
        <v>209</v>
      </c>
      <c r="B156" s="7" t="s">
        <v>369</v>
      </c>
      <c r="C156" s="165"/>
      <c r="D156" s="252"/>
      <c r="E156" s="101"/>
      <c r="K156" s="176"/>
    </row>
    <row r="157" spans="1:11" ht="12" customHeight="1" thickBot="1" x14ac:dyDescent="0.3">
      <c r="A157" s="13" t="s">
        <v>367</v>
      </c>
      <c r="B157" s="7" t="s">
        <v>370</v>
      </c>
      <c r="C157" s="165"/>
      <c r="D157" s="252"/>
      <c r="E157" s="101"/>
      <c r="K157" s="176"/>
    </row>
    <row r="158" spans="1:11" ht="12" customHeight="1" thickBot="1" x14ac:dyDescent="0.3">
      <c r="A158" s="18" t="s">
        <v>13</v>
      </c>
      <c r="B158" s="57" t="s">
        <v>371</v>
      </c>
      <c r="C158" s="244"/>
      <c r="D158" s="256"/>
      <c r="E158" s="238"/>
      <c r="K158" s="176"/>
    </row>
    <row r="159" spans="1:11" ht="12" customHeight="1" thickBot="1" x14ac:dyDescent="0.3">
      <c r="A159" s="18" t="s">
        <v>14</v>
      </c>
      <c r="B159" s="57" t="s">
        <v>372</v>
      </c>
      <c r="C159" s="244"/>
      <c r="D159" s="256"/>
      <c r="E159" s="238"/>
      <c r="K159" s="176"/>
    </row>
    <row r="160" spans="1:11" ht="15.2" customHeight="1" thickBot="1" x14ac:dyDescent="0.3">
      <c r="A160" s="18" t="s">
        <v>15</v>
      </c>
      <c r="B160" s="57" t="s">
        <v>374</v>
      </c>
      <c r="C160" s="245">
        <f>+C136+C140+C147+C152+C158+C159</f>
        <v>108271200</v>
      </c>
      <c r="D160" s="257">
        <f>+D136+D140+D147+D152+D158+D159</f>
        <v>123875517</v>
      </c>
      <c r="E160" s="239">
        <f>+E136+E140+E147+E152+E158+E159</f>
        <v>123875517</v>
      </c>
      <c r="F160" s="187"/>
      <c r="G160" s="188"/>
      <c r="H160" s="188"/>
      <c r="I160" s="188"/>
      <c r="K160" s="176"/>
    </row>
    <row r="161" spans="1:5" s="176" customFormat="1" ht="12.95" customHeight="1" thickBot="1" x14ac:dyDescent="0.25">
      <c r="A161" s="110" t="s">
        <v>16</v>
      </c>
      <c r="B161" s="151" t="s">
        <v>373</v>
      </c>
      <c r="C161" s="245">
        <f>+C135+C160</f>
        <v>225632079</v>
      </c>
      <c r="D161" s="257">
        <f>+D135+D160</f>
        <v>257473873</v>
      </c>
      <c r="E161" s="239">
        <f>+E135+E160</f>
        <v>257473873</v>
      </c>
    </row>
    <row r="162" spans="1:5" x14ac:dyDescent="0.25">
      <c r="C162" s="690">
        <f>C93-C161</f>
        <v>0</v>
      </c>
      <c r="D162" s="690"/>
    </row>
    <row r="163" spans="1:5" x14ac:dyDescent="0.25">
      <c r="A163" s="819" t="s">
        <v>281</v>
      </c>
      <c r="B163" s="819"/>
      <c r="C163" s="819"/>
      <c r="D163" s="819"/>
      <c r="E163" s="819"/>
    </row>
    <row r="164" spans="1:5" ht="15.2" customHeight="1" thickBot="1" x14ac:dyDescent="0.3">
      <c r="A164" s="811" t="s">
        <v>103</v>
      </c>
      <c r="B164" s="811"/>
      <c r="C164" s="112"/>
      <c r="E164" s="112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375</v>
      </c>
      <c r="C165" s="249">
        <f>+C68-C135</f>
        <v>-228412</v>
      </c>
      <c r="D165" s="164">
        <f>+D68-D135</f>
        <v>-468411</v>
      </c>
      <c r="E165" s="100">
        <f>+E68-E135</f>
        <v>-468411</v>
      </c>
    </row>
    <row r="166" spans="1:5" ht="32.450000000000003" customHeight="1" thickBot="1" x14ac:dyDescent="0.3">
      <c r="A166" s="18" t="s">
        <v>7</v>
      </c>
      <c r="B166" s="23" t="s">
        <v>381</v>
      </c>
      <c r="C166" s="164">
        <f>+C92-C160</f>
        <v>228412</v>
      </c>
      <c r="D166" s="164">
        <f>+D92-D160</f>
        <v>468411</v>
      </c>
      <c r="E166" s="100">
        <f>+E92-E160</f>
        <v>468411</v>
      </c>
    </row>
  </sheetData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33"/>
  <sheetViews>
    <sheetView topLeftCell="B1" zoomScale="110" zoomScaleNormal="110" zoomScaleSheetLayoutView="130" workbookViewId="0">
      <selection activeCell="E21" sqref="E21"/>
    </sheetView>
  </sheetViews>
  <sheetFormatPr defaultRowHeight="12.75" x14ac:dyDescent="0.2"/>
  <cols>
    <col min="1" max="1" width="6.83203125" style="33" customWidth="1"/>
    <col min="2" max="2" width="48" style="71" customWidth="1"/>
    <col min="3" max="5" width="15.5" style="33" customWidth="1"/>
    <col min="6" max="6" width="55.1640625" style="33" customWidth="1"/>
    <col min="7" max="9" width="15.5" style="33" customWidth="1"/>
    <col min="10" max="10" width="4.83203125" style="33" customWidth="1"/>
    <col min="11" max="16384" width="9.33203125" style="33"/>
  </cols>
  <sheetData>
    <row r="1" spans="1:10" ht="39.75" customHeight="1" x14ac:dyDescent="0.2">
      <c r="A1" s="380"/>
      <c r="B1" s="386" t="s">
        <v>106</v>
      </c>
      <c r="C1" s="387"/>
      <c r="D1" s="387"/>
      <c r="E1" s="387"/>
      <c r="F1" s="387"/>
      <c r="G1" s="387"/>
      <c r="H1" s="387"/>
      <c r="I1" s="387"/>
      <c r="J1" s="828" t="e">
        <f>CONCATENATE("2.1. melléklet ",#REF!," ",#REF!," ",#REF!," ",#REF!," ",#REF!," ",#REF!," ",#REF!," ",#REF!)</f>
        <v>#REF!</v>
      </c>
    </row>
    <row r="2" spans="1:10" ht="14.25" thickBot="1" x14ac:dyDescent="0.25">
      <c r="A2" s="380"/>
      <c r="B2" s="379"/>
      <c r="C2" s="380"/>
      <c r="D2" s="380"/>
      <c r="E2" s="380"/>
      <c r="F2" s="380"/>
      <c r="G2" s="388"/>
      <c r="H2" s="388"/>
      <c r="I2" s="388" t="str">
        <f>CONCATENATE(Z_1.4.sz.mell.!E7)</f>
        <v xml:space="preserve"> Forintban!</v>
      </c>
      <c r="J2" s="828"/>
    </row>
    <row r="3" spans="1:10" ht="18" customHeight="1" thickBot="1" x14ac:dyDescent="0.25">
      <c r="A3" s="825" t="s">
        <v>52</v>
      </c>
      <c r="B3" s="389" t="s">
        <v>40</v>
      </c>
      <c r="C3" s="390"/>
      <c r="D3" s="391"/>
      <c r="E3" s="391"/>
      <c r="F3" s="389" t="s">
        <v>41</v>
      </c>
      <c r="G3" s="392"/>
      <c r="H3" s="393"/>
      <c r="I3" s="394"/>
      <c r="J3" s="828"/>
    </row>
    <row r="4" spans="1:10" s="120" customFormat="1" ht="35.25" customHeight="1" thickBot="1" x14ac:dyDescent="0.25">
      <c r="A4" s="826"/>
      <c r="B4" s="382" t="s">
        <v>45</v>
      </c>
      <c r="C4" s="352" t="str">
        <f>+CONCATENATE(Z_1.1.sz.mell.!C8," eredeti előirányzat")</f>
        <v>2020. évi eredeti előirányzat</v>
      </c>
      <c r="D4" s="350" t="str">
        <f>+CONCATENATE(Z_1.1.sz.mell.!C8," módosított előirányzat")</f>
        <v>2020. évi módosított előirányzat</v>
      </c>
      <c r="E4" s="350" t="str">
        <f>CONCATENATE(Z_1.4.sz.mell.!E9)</f>
        <v>Teljesítés</v>
      </c>
      <c r="F4" s="382" t="s">
        <v>45</v>
      </c>
      <c r="G4" s="352" t="str">
        <f>+C4</f>
        <v>2020. évi eredeti előirányzat</v>
      </c>
      <c r="H4" s="352" t="str">
        <f>+D4</f>
        <v>2020. évi módosított előirányzat</v>
      </c>
      <c r="I4" s="351" t="str">
        <f>+E4</f>
        <v>Teljesítés</v>
      </c>
      <c r="J4" s="828"/>
    </row>
    <row r="5" spans="1:10" s="121" customFormat="1" ht="12" customHeight="1" thickBot="1" x14ac:dyDescent="0.25">
      <c r="A5" s="395" t="s">
        <v>385</v>
      </c>
      <c r="B5" s="396" t="s">
        <v>386</v>
      </c>
      <c r="C5" s="397" t="s">
        <v>387</v>
      </c>
      <c r="D5" s="400" t="s">
        <v>389</v>
      </c>
      <c r="E5" s="400" t="s">
        <v>388</v>
      </c>
      <c r="F5" s="396" t="s">
        <v>422</v>
      </c>
      <c r="G5" s="397" t="s">
        <v>391</v>
      </c>
      <c r="H5" s="397" t="s">
        <v>392</v>
      </c>
      <c r="I5" s="401" t="s">
        <v>423</v>
      </c>
      <c r="J5" s="828"/>
    </row>
    <row r="6" spans="1:10" ht="12.95" customHeight="1" x14ac:dyDescent="0.2">
      <c r="A6" s="122" t="s">
        <v>6</v>
      </c>
      <c r="B6" s="123" t="s">
        <v>282</v>
      </c>
      <c r="C6" s="113">
        <v>424301693</v>
      </c>
      <c r="D6" s="113">
        <v>498810049</v>
      </c>
      <c r="E6" s="113">
        <v>498810049</v>
      </c>
      <c r="F6" s="123" t="s">
        <v>46</v>
      </c>
      <c r="G6" s="113">
        <v>310375983</v>
      </c>
      <c r="H6" s="113">
        <v>336758216</v>
      </c>
      <c r="I6" s="263">
        <v>334250653</v>
      </c>
      <c r="J6" s="828"/>
    </row>
    <row r="7" spans="1:10" ht="12.95" customHeight="1" x14ac:dyDescent="0.2">
      <c r="A7" s="124" t="s">
        <v>7</v>
      </c>
      <c r="B7" s="125" t="s">
        <v>283</v>
      </c>
      <c r="C7" s="114">
        <v>44693103</v>
      </c>
      <c r="D7" s="114">
        <v>56443762</v>
      </c>
      <c r="E7" s="114">
        <v>56443762</v>
      </c>
      <c r="F7" s="125" t="s">
        <v>122</v>
      </c>
      <c r="G7" s="114">
        <v>55155309</v>
      </c>
      <c r="H7" s="114">
        <v>56031481</v>
      </c>
      <c r="I7" s="264">
        <v>54788360</v>
      </c>
      <c r="J7" s="828"/>
    </row>
    <row r="8" spans="1:10" ht="12.95" customHeight="1" x14ac:dyDescent="0.2">
      <c r="A8" s="124" t="s">
        <v>8</v>
      </c>
      <c r="B8" s="125" t="s">
        <v>301</v>
      </c>
      <c r="C8" s="114"/>
      <c r="D8" s="114"/>
      <c r="E8" s="114"/>
      <c r="F8" s="125" t="s">
        <v>148</v>
      </c>
      <c r="G8" s="114">
        <v>148470715</v>
      </c>
      <c r="H8" s="114">
        <v>454547775</v>
      </c>
      <c r="I8" s="264">
        <v>183018301</v>
      </c>
      <c r="J8" s="828"/>
    </row>
    <row r="9" spans="1:10" ht="12.95" customHeight="1" x14ac:dyDescent="0.2">
      <c r="A9" s="124" t="s">
        <v>9</v>
      </c>
      <c r="B9" s="125" t="s">
        <v>113</v>
      </c>
      <c r="C9" s="114">
        <v>144850000</v>
      </c>
      <c r="D9" s="114">
        <v>92372041</v>
      </c>
      <c r="E9" s="114">
        <v>89948311</v>
      </c>
      <c r="F9" s="125" t="s">
        <v>123</v>
      </c>
      <c r="G9" s="114">
        <v>4600000</v>
      </c>
      <c r="H9" s="114">
        <v>3433204</v>
      </c>
      <c r="I9" s="264">
        <v>3433204</v>
      </c>
      <c r="J9" s="828"/>
    </row>
    <row r="10" spans="1:10" ht="12.95" customHeight="1" x14ac:dyDescent="0.2">
      <c r="A10" s="124" t="s">
        <v>10</v>
      </c>
      <c r="B10" s="126" t="s">
        <v>325</v>
      </c>
      <c r="C10" s="114">
        <v>51026000</v>
      </c>
      <c r="D10" s="114">
        <v>47754595</v>
      </c>
      <c r="E10" s="114">
        <v>46581999</v>
      </c>
      <c r="F10" s="125" t="s">
        <v>124</v>
      </c>
      <c r="G10" s="114">
        <v>120778761</v>
      </c>
      <c r="H10" s="114">
        <v>113067264</v>
      </c>
      <c r="I10" s="264">
        <v>113067264</v>
      </c>
      <c r="J10" s="828"/>
    </row>
    <row r="11" spans="1:10" ht="12.95" customHeight="1" x14ac:dyDescent="0.2">
      <c r="A11" s="124" t="s">
        <v>11</v>
      </c>
      <c r="B11" s="125" t="s">
        <v>284</v>
      </c>
      <c r="C11" s="115"/>
      <c r="D11" s="115"/>
      <c r="E11" s="115"/>
      <c r="F11" s="125" t="s">
        <v>36</v>
      </c>
      <c r="G11" s="114">
        <v>23181874</v>
      </c>
      <c r="H11" s="114">
        <v>23181874</v>
      </c>
      <c r="I11" s="264"/>
      <c r="J11" s="828"/>
    </row>
    <row r="12" spans="1:10" ht="12.95" customHeight="1" x14ac:dyDescent="0.2">
      <c r="A12" s="124" t="s">
        <v>12</v>
      </c>
      <c r="B12" s="125" t="s">
        <v>382</v>
      </c>
      <c r="C12" s="114"/>
      <c r="D12" s="114"/>
      <c r="E12" s="114"/>
      <c r="F12" s="30"/>
      <c r="G12" s="114"/>
      <c r="H12" s="114"/>
      <c r="I12" s="264"/>
      <c r="J12" s="828"/>
    </row>
    <row r="13" spans="1:10" ht="12.95" customHeight="1" x14ac:dyDescent="0.2">
      <c r="A13" s="124" t="s">
        <v>13</v>
      </c>
      <c r="B13" s="30"/>
      <c r="C13" s="114"/>
      <c r="D13" s="114"/>
      <c r="E13" s="114"/>
      <c r="F13" s="30"/>
      <c r="G13" s="114"/>
      <c r="H13" s="114"/>
      <c r="I13" s="264"/>
      <c r="J13" s="828"/>
    </row>
    <row r="14" spans="1:10" ht="12.95" customHeight="1" x14ac:dyDescent="0.2">
      <c r="A14" s="124" t="s">
        <v>14</v>
      </c>
      <c r="B14" s="189"/>
      <c r="C14" s="115"/>
      <c r="D14" s="115"/>
      <c r="E14" s="115"/>
      <c r="F14" s="30"/>
      <c r="G14" s="114"/>
      <c r="H14" s="114"/>
      <c r="I14" s="264"/>
      <c r="J14" s="828"/>
    </row>
    <row r="15" spans="1:10" ht="12.95" customHeight="1" x14ac:dyDescent="0.2">
      <c r="A15" s="124" t="s">
        <v>15</v>
      </c>
      <c r="B15" s="30"/>
      <c r="C15" s="114"/>
      <c r="D15" s="114"/>
      <c r="E15" s="114"/>
      <c r="F15" s="30"/>
      <c r="G15" s="114"/>
      <c r="H15" s="114"/>
      <c r="I15" s="264"/>
      <c r="J15" s="828"/>
    </row>
    <row r="16" spans="1:10" ht="12.95" customHeight="1" x14ac:dyDescent="0.2">
      <c r="A16" s="124" t="s">
        <v>16</v>
      </c>
      <c r="B16" s="30"/>
      <c r="C16" s="114"/>
      <c r="D16" s="114"/>
      <c r="E16" s="114"/>
      <c r="F16" s="30"/>
      <c r="G16" s="114"/>
      <c r="H16" s="114"/>
      <c r="I16" s="264"/>
      <c r="J16" s="828"/>
    </row>
    <row r="17" spans="1:10" ht="12.95" customHeight="1" thickBot="1" x14ac:dyDescent="0.25">
      <c r="A17" s="124" t="s">
        <v>17</v>
      </c>
      <c r="B17" s="34"/>
      <c r="C17" s="116"/>
      <c r="D17" s="116"/>
      <c r="E17" s="116"/>
      <c r="F17" s="30"/>
      <c r="G17" s="116"/>
      <c r="H17" s="116"/>
      <c r="I17" s="265"/>
      <c r="J17" s="828"/>
    </row>
    <row r="18" spans="1:10" ht="21.75" thickBot="1" x14ac:dyDescent="0.25">
      <c r="A18" s="127" t="s">
        <v>18</v>
      </c>
      <c r="B18" s="58" t="s">
        <v>383</v>
      </c>
      <c r="C18" s="117">
        <f>C6+C7+C9+C10+C11+C13+C14+C15+C16+C17</f>
        <v>664870796</v>
      </c>
      <c r="D18" s="117">
        <f>D6+D7+D9+D10+D11+D13+D14+D15+D16+D17</f>
        <v>695380447</v>
      </c>
      <c r="E18" s="117">
        <f>E6+E7+E9+E10+E11+E13+E14+E15+E16+E17</f>
        <v>691784121</v>
      </c>
      <c r="F18" s="58" t="s">
        <v>287</v>
      </c>
      <c r="G18" s="117">
        <f>SUM(G6:G17)</f>
        <v>662562642</v>
      </c>
      <c r="H18" s="117">
        <f>SUM(H6:H17)</f>
        <v>987019814</v>
      </c>
      <c r="I18" s="145">
        <f>SUM(I6:I17)</f>
        <v>688557782</v>
      </c>
      <c r="J18" s="828"/>
    </row>
    <row r="19" spans="1:10" ht="12.95" customHeight="1" x14ac:dyDescent="0.2">
      <c r="A19" s="128" t="s">
        <v>19</v>
      </c>
      <c r="B19" s="129" t="s">
        <v>740</v>
      </c>
      <c r="C19" s="231">
        <f>+C20+C21+C22+C23</f>
        <v>14663914</v>
      </c>
      <c r="D19" s="231">
        <f>+D20+D21+D22+D23</f>
        <v>271278850</v>
      </c>
      <c r="E19" s="231">
        <f>+E20+E21+E22+E23</f>
        <v>271278850</v>
      </c>
      <c r="F19" s="130" t="s">
        <v>130</v>
      </c>
      <c r="G19" s="118"/>
      <c r="H19" s="118"/>
      <c r="I19" s="266"/>
      <c r="J19" s="828"/>
    </row>
    <row r="20" spans="1:10" ht="12.95" customHeight="1" x14ac:dyDescent="0.2">
      <c r="A20" s="131" t="s">
        <v>20</v>
      </c>
      <c r="B20" s="130" t="s">
        <v>141</v>
      </c>
      <c r="C20" s="47">
        <v>14663914</v>
      </c>
      <c r="D20" s="47">
        <v>271278850</v>
      </c>
      <c r="E20" s="47">
        <v>271278850</v>
      </c>
      <c r="F20" s="130" t="s">
        <v>286</v>
      </c>
      <c r="G20" s="47"/>
      <c r="H20" s="47"/>
      <c r="I20" s="267"/>
      <c r="J20" s="828"/>
    </row>
    <row r="21" spans="1:10" ht="12.95" customHeight="1" x14ac:dyDescent="0.2">
      <c r="A21" s="131" t="s">
        <v>21</v>
      </c>
      <c r="B21" s="130" t="s">
        <v>142</v>
      </c>
      <c r="C21" s="47"/>
      <c r="D21" s="47"/>
      <c r="E21" s="47"/>
      <c r="F21" s="130" t="s">
        <v>104</v>
      </c>
      <c r="G21" s="47"/>
      <c r="H21" s="47"/>
      <c r="I21" s="267"/>
      <c r="J21" s="828"/>
    </row>
    <row r="22" spans="1:10" ht="12.95" customHeight="1" x14ac:dyDescent="0.2">
      <c r="A22" s="131" t="s">
        <v>22</v>
      </c>
      <c r="B22" s="130" t="s">
        <v>146</v>
      </c>
      <c r="C22" s="47"/>
      <c r="D22" s="47"/>
      <c r="E22" s="47"/>
      <c r="F22" s="130" t="s">
        <v>105</v>
      </c>
      <c r="G22" s="47"/>
      <c r="H22" s="47"/>
      <c r="I22" s="267"/>
      <c r="J22" s="828"/>
    </row>
    <row r="23" spans="1:10" ht="12.95" customHeight="1" x14ac:dyDescent="0.2">
      <c r="A23" s="131" t="s">
        <v>23</v>
      </c>
      <c r="B23" s="130" t="s">
        <v>147</v>
      </c>
      <c r="C23" s="47"/>
      <c r="D23" s="47"/>
      <c r="E23" s="47"/>
      <c r="F23" s="129" t="s">
        <v>149</v>
      </c>
      <c r="G23" s="47"/>
      <c r="H23" s="47"/>
      <c r="I23" s="267"/>
      <c r="J23" s="828"/>
    </row>
    <row r="24" spans="1:10" ht="12.95" customHeight="1" x14ac:dyDescent="0.2">
      <c r="A24" s="124" t="s">
        <v>24</v>
      </c>
      <c r="B24" s="130" t="s">
        <v>285</v>
      </c>
      <c r="C24" s="47"/>
      <c r="D24" s="47"/>
      <c r="E24" s="47"/>
      <c r="F24" s="130" t="s">
        <v>131</v>
      </c>
      <c r="G24" s="47"/>
      <c r="H24" s="47"/>
      <c r="I24" s="267"/>
      <c r="J24" s="828"/>
    </row>
    <row r="25" spans="1:10" ht="12.95" customHeight="1" x14ac:dyDescent="0.2">
      <c r="A25" s="124" t="s">
        <v>25</v>
      </c>
      <c r="B25" s="130" t="s">
        <v>739</v>
      </c>
      <c r="C25" s="132">
        <f>C26+C27+C28</f>
        <v>0</v>
      </c>
      <c r="D25" s="132">
        <f>D26+D27+D28</f>
        <v>20360517</v>
      </c>
      <c r="E25" s="132">
        <f>E26+E27+E28</f>
        <v>20360517</v>
      </c>
      <c r="F25" s="123" t="s">
        <v>365</v>
      </c>
      <c r="G25" s="47"/>
      <c r="H25" s="47"/>
      <c r="I25" s="267"/>
      <c r="J25" s="828"/>
    </row>
    <row r="26" spans="1:10" ht="12.95" customHeight="1" x14ac:dyDescent="0.2">
      <c r="A26" s="160" t="s">
        <v>26</v>
      </c>
      <c r="B26" s="129" t="s">
        <v>157</v>
      </c>
      <c r="C26" s="118"/>
      <c r="D26" s="118"/>
      <c r="E26" s="118"/>
      <c r="F26" s="125" t="s">
        <v>371</v>
      </c>
      <c r="G26" s="118"/>
      <c r="H26" s="118"/>
      <c r="I26" s="266"/>
      <c r="J26" s="828"/>
    </row>
    <row r="27" spans="1:10" ht="12.95" customHeight="1" x14ac:dyDescent="0.2">
      <c r="A27" s="124" t="s">
        <v>27</v>
      </c>
      <c r="B27" s="130" t="s">
        <v>376</v>
      </c>
      <c r="C27" s="47"/>
      <c r="D27" s="47"/>
      <c r="E27" s="47"/>
      <c r="F27" s="125" t="s">
        <v>372</v>
      </c>
      <c r="G27" s="47"/>
      <c r="H27" s="47"/>
      <c r="I27" s="267"/>
      <c r="J27" s="828"/>
    </row>
    <row r="28" spans="1:10" ht="12.95" customHeight="1" thickBot="1" x14ac:dyDescent="0.25">
      <c r="A28" s="160" t="s">
        <v>28</v>
      </c>
      <c r="B28" s="129" t="s">
        <v>231</v>
      </c>
      <c r="C28" s="118"/>
      <c r="D28" s="118">
        <v>20360517</v>
      </c>
      <c r="E28" s="118">
        <v>20360517</v>
      </c>
      <c r="F28" s="191" t="s">
        <v>280</v>
      </c>
      <c r="G28" s="118">
        <v>16972068</v>
      </c>
      <c r="H28" s="118"/>
      <c r="I28" s="266"/>
      <c r="J28" s="828"/>
    </row>
    <row r="29" spans="1:10" ht="24" customHeight="1" thickBot="1" x14ac:dyDescent="0.25">
      <c r="A29" s="127" t="s">
        <v>29</v>
      </c>
      <c r="B29" s="58" t="s">
        <v>742</v>
      </c>
      <c r="C29" s="117">
        <f>+C19+C25</f>
        <v>14663914</v>
      </c>
      <c r="D29" s="117">
        <f>+D19+D25</f>
        <v>291639367</v>
      </c>
      <c r="E29" s="261">
        <f>+E19+E25</f>
        <v>291639367</v>
      </c>
      <c r="F29" s="58" t="s">
        <v>741</v>
      </c>
      <c r="G29" s="117">
        <f>SUM(G19:G28)</f>
        <v>16972068</v>
      </c>
      <c r="H29" s="117">
        <f>SUM(H19:H28)</f>
        <v>0</v>
      </c>
      <c r="I29" s="145">
        <f>SUM(I19:I28)</f>
        <v>0</v>
      </c>
      <c r="J29" s="828"/>
    </row>
    <row r="30" spans="1:10" ht="13.5" thickBot="1" x14ac:dyDescent="0.25">
      <c r="A30" s="127" t="s">
        <v>30</v>
      </c>
      <c r="B30" s="133" t="s">
        <v>384</v>
      </c>
      <c r="C30" s="314">
        <f>+C18+C29</f>
        <v>679534710</v>
      </c>
      <c r="D30" s="314">
        <f>+D18+D29</f>
        <v>987019814</v>
      </c>
      <c r="E30" s="315">
        <f>+E18+E29</f>
        <v>983423488</v>
      </c>
      <c r="F30" s="133"/>
      <c r="G30" s="314">
        <f>+G18+G29</f>
        <v>679534710</v>
      </c>
      <c r="H30" s="314">
        <f>+H18+H29</f>
        <v>987019814</v>
      </c>
      <c r="I30" s="315">
        <f>+I18+I29</f>
        <v>688557782</v>
      </c>
      <c r="J30" s="828"/>
    </row>
    <row r="31" spans="1:10" ht="13.5" thickBot="1" x14ac:dyDescent="0.25">
      <c r="A31" s="127" t="s">
        <v>31</v>
      </c>
      <c r="B31" s="133" t="s">
        <v>108</v>
      </c>
      <c r="C31" s="314" t="str">
        <f>IF(C18-G18&lt;0,G18-C18,"-")</f>
        <v>-</v>
      </c>
      <c r="D31" s="314">
        <f>IF(D18-H18&lt;0,H18-D18,"-")</f>
        <v>291639367</v>
      </c>
      <c r="E31" s="315" t="str">
        <f>IF(E18-I18&lt;0,I18-E18,"-")</f>
        <v>-</v>
      </c>
      <c r="F31" s="133" t="s">
        <v>109</v>
      </c>
      <c r="G31" s="314">
        <f>IF(C18-G18&gt;0,C18-G18,"-")</f>
        <v>2308154</v>
      </c>
      <c r="H31" s="314" t="str">
        <f>IF(D18-H18&gt;0,D18-H18,"-")</f>
        <v>-</v>
      </c>
      <c r="I31" s="315">
        <f>IF(E18-I18&gt;0,E18-I18,"-")</f>
        <v>3226339</v>
      </c>
      <c r="J31" s="828"/>
    </row>
    <row r="32" spans="1:10" ht="13.5" thickBot="1" x14ac:dyDescent="0.25">
      <c r="A32" s="127" t="s">
        <v>32</v>
      </c>
      <c r="B32" s="133" t="s">
        <v>452</v>
      </c>
      <c r="C32" s="314" t="str">
        <f>IF(C30-G30&lt;0,G30-C30,"-")</f>
        <v>-</v>
      </c>
      <c r="D32" s="314" t="str">
        <f>IF(D30-H30&lt;0,H30-D30,"-")</f>
        <v>-</v>
      </c>
      <c r="E32" s="314" t="str">
        <f>IF(E30-I30&lt;0,I30-E30,"-")</f>
        <v>-</v>
      </c>
      <c r="F32" s="133" t="s">
        <v>453</v>
      </c>
      <c r="G32" s="314" t="str">
        <f>IF(C30-G30&gt;0,C30-G30,"-")</f>
        <v>-</v>
      </c>
      <c r="H32" s="314" t="str">
        <f>IF(D30-H30&gt;0,D30-H30,"-")</f>
        <v>-</v>
      </c>
      <c r="I32" s="314">
        <f>IF(E30-I30&gt;0,E30-I30,"-")</f>
        <v>294865706</v>
      </c>
      <c r="J32" s="828"/>
    </row>
    <row r="33" spans="2:10" ht="18.75" x14ac:dyDescent="0.2">
      <c r="B33" s="827"/>
      <c r="C33" s="827"/>
      <c r="D33" s="827"/>
      <c r="E33" s="827"/>
      <c r="F33" s="827"/>
      <c r="J33" s="828"/>
    </row>
  </sheetData>
  <mergeCells count="3">
    <mergeCell ref="A3:A4"/>
    <mergeCell ref="B33:F33"/>
    <mergeCell ref="J1:J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33"/>
  <sheetViews>
    <sheetView zoomScaleNormal="100" zoomScaleSheetLayoutView="115" workbookViewId="0">
      <selection activeCell="J1" sqref="J1:J33"/>
    </sheetView>
  </sheetViews>
  <sheetFormatPr defaultRowHeight="12.75" x14ac:dyDescent="0.2"/>
  <cols>
    <col min="1" max="1" width="6.83203125" style="33" customWidth="1"/>
    <col min="2" max="2" width="49.83203125" style="71" customWidth="1"/>
    <col min="3" max="5" width="15.5" style="33" customWidth="1"/>
    <col min="6" max="6" width="49.83203125" style="33" customWidth="1"/>
    <col min="7" max="9" width="15.5" style="33" customWidth="1"/>
    <col min="10" max="10" width="4.83203125" style="33" customWidth="1"/>
    <col min="11" max="16384" width="9.33203125" style="33"/>
  </cols>
  <sheetData>
    <row r="1" spans="1:10" ht="31.5" x14ac:dyDescent="0.2">
      <c r="A1" s="380"/>
      <c r="B1" s="386" t="s">
        <v>107</v>
      </c>
      <c r="C1" s="387"/>
      <c r="D1" s="387"/>
      <c r="E1" s="387"/>
      <c r="F1" s="387"/>
      <c r="G1" s="387"/>
      <c r="H1" s="387"/>
      <c r="I1" s="387"/>
      <c r="J1" s="828"/>
    </row>
    <row r="2" spans="1:10" ht="14.25" thickBot="1" x14ac:dyDescent="0.25">
      <c r="A2" s="380"/>
      <c r="B2" s="379"/>
      <c r="C2" s="380"/>
      <c r="D2" s="380"/>
      <c r="E2" s="380"/>
      <c r="F2" s="380"/>
      <c r="G2" s="388"/>
      <c r="H2" s="388"/>
      <c r="I2" s="388" t="str">
        <f>Z_2.1.sz.mell!I2</f>
        <v xml:space="preserve"> Forintban!</v>
      </c>
      <c r="J2" s="828"/>
    </row>
    <row r="3" spans="1:10" ht="13.5" customHeight="1" thickBot="1" x14ac:dyDescent="0.25">
      <c r="A3" s="825" t="s">
        <v>52</v>
      </c>
      <c r="B3" s="389" t="s">
        <v>40</v>
      </c>
      <c r="C3" s="390"/>
      <c r="D3" s="391"/>
      <c r="E3" s="391"/>
      <c r="F3" s="389" t="s">
        <v>41</v>
      </c>
      <c r="G3" s="392"/>
      <c r="H3" s="393"/>
      <c r="I3" s="394"/>
      <c r="J3" s="828"/>
    </row>
    <row r="4" spans="1:10" s="120" customFormat="1" ht="36.75" thickBot="1" x14ac:dyDescent="0.25">
      <c r="A4" s="826"/>
      <c r="B4" s="382" t="s">
        <v>45</v>
      </c>
      <c r="C4" s="352" t="str">
        <f>+CONCATENATE(Z_1.1.sz.mell.!C8," eredeti előirányzat")</f>
        <v>2020. évi eredeti előirányzat</v>
      </c>
      <c r="D4" s="350" t="str">
        <f>+CONCATENATE(Z_1.1.sz.mell.!C8," módosított előirányzat")</f>
        <v>2020. évi módosított előirányzat</v>
      </c>
      <c r="E4" s="350" t="str">
        <f>CONCATENATE(Z_2.1.sz.mell!E4)</f>
        <v>Teljesítés</v>
      </c>
      <c r="F4" s="382" t="s">
        <v>45</v>
      </c>
      <c r="G4" s="352" t="str">
        <f>+C4</f>
        <v>2020. évi eredeti előirányzat</v>
      </c>
      <c r="H4" s="352" t="str">
        <f>+D4</f>
        <v>2020. évi módosított előirányzat</v>
      </c>
      <c r="I4" s="351" t="str">
        <f>+E4</f>
        <v>Teljesítés</v>
      </c>
      <c r="J4" s="828"/>
    </row>
    <row r="5" spans="1:10" s="120" customFormat="1" ht="13.5" thickBot="1" x14ac:dyDescent="0.25">
      <c r="A5" s="395" t="s">
        <v>385</v>
      </c>
      <c r="B5" s="396" t="s">
        <v>386</v>
      </c>
      <c r="C5" s="397" t="s">
        <v>387</v>
      </c>
      <c r="D5" s="397" t="s">
        <v>389</v>
      </c>
      <c r="E5" s="397" t="s">
        <v>388</v>
      </c>
      <c r="F5" s="396" t="s">
        <v>390</v>
      </c>
      <c r="G5" s="397" t="s">
        <v>391</v>
      </c>
      <c r="H5" s="398" t="s">
        <v>392</v>
      </c>
      <c r="I5" s="399" t="s">
        <v>423</v>
      </c>
      <c r="J5" s="828"/>
    </row>
    <row r="6" spans="1:10" ht="12.95" customHeight="1" x14ac:dyDescent="0.2">
      <c r="A6" s="122" t="s">
        <v>6</v>
      </c>
      <c r="B6" s="123" t="s">
        <v>288</v>
      </c>
      <c r="C6" s="113">
        <v>117047146</v>
      </c>
      <c r="D6" s="113">
        <v>327465379</v>
      </c>
      <c r="E6" s="113">
        <v>327465379</v>
      </c>
      <c r="F6" s="123" t="s">
        <v>143</v>
      </c>
      <c r="G6" s="113">
        <v>208399502</v>
      </c>
      <c r="H6" s="272">
        <v>152676562</v>
      </c>
      <c r="I6" s="143">
        <v>152676562</v>
      </c>
      <c r="J6" s="828"/>
    </row>
    <row r="7" spans="1:10" x14ac:dyDescent="0.2">
      <c r="A7" s="124" t="s">
        <v>7</v>
      </c>
      <c r="B7" s="125" t="s">
        <v>289</v>
      </c>
      <c r="C7" s="114"/>
      <c r="D7" s="114"/>
      <c r="E7" s="114"/>
      <c r="F7" s="125" t="s">
        <v>294</v>
      </c>
      <c r="G7" s="114"/>
      <c r="H7" s="114"/>
      <c r="I7" s="264"/>
      <c r="J7" s="828"/>
    </row>
    <row r="8" spans="1:10" ht="12.95" customHeight="1" x14ac:dyDescent="0.2">
      <c r="A8" s="124" t="s">
        <v>8</v>
      </c>
      <c r="B8" s="125" t="s">
        <v>1</v>
      </c>
      <c r="C8" s="114"/>
      <c r="D8" s="114"/>
      <c r="E8" s="114"/>
      <c r="F8" s="125" t="s">
        <v>126</v>
      </c>
      <c r="G8" s="114">
        <v>167569091</v>
      </c>
      <c r="H8" s="114">
        <v>161312195</v>
      </c>
      <c r="I8" s="264">
        <v>116743429</v>
      </c>
      <c r="J8" s="828"/>
    </row>
    <row r="9" spans="1:10" ht="12.95" customHeight="1" x14ac:dyDescent="0.2">
      <c r="A9" s="124" t="s">
        <v>9</v>
      </c>
      <c r="B9" s="125" t="s">
        <v>290</v>
      </c>
      <c r="C9" s="114"/>
      <c r="D9" s="114"/>
      <c r="E9" s="114"/>
      <c r="F9" s="125" t="s">
        <v>295</v>
      </c>
      <c r="G9" s="114"/>
      <c r="H9" s="114"/>
      <c r="I9" s="264"/>
      <c r="J9" s="828"/>
    </row>
    <row r="10" spans="1:10" ht="12.75" customHeight="1" x14ac:dyDescent="0.2">
      <c r="A10" s="124" t="s">
        <v>10</v>
      </c>
      <c r="B10" s="125" t="s">
        <v>291</v>
      </c>
      <c r="C10" s="114"/>
      <c r="D10" s="114"/>
      <c r="E10" s="114"/>
      <c r="F10" s="125" t="s">
        <v>145</v>
      </c>
      <c r="G10" s="114">
        <v>2815000</v>
      </c>
      <c r="H10" s="114">
        <v>3288000</v>
      </c>
      <c r="I10" s="264">
        <v>2739998</v>
      </c>
      <c r="J10" s="828"/>
    </row>
    <row r="11" spans="1:10" ht="12.95" customHeight="1" x14ac:dyDescent="0.2">
      <c r="A11" s="124" t="s">
        <v>11</v>
      </c>
      <c r="B11" s="125" t="s">
        <v>292</v>
      </c>
      <c r="C11" s="115">
        <v>1200000</v>
      </c>
      <c r="D11" s="115">
        <v>2359717</v>
      </c>
      <c r="E11" s="115">
        <v>2359717</v>
      </c>
      <c r="F11" s="192"/>
      <c r="G11" s="114"/>
      <c r="H11" s="114"/>
      <c r="I11" s="264"/>
      <c r="J11" s="828"/>
    </row>
    <row r="12" spans="1:10" ht="12.95" customHeight="1" x14ac:dyDescent="0.2">
      <c r="A12" s="124" t="s">
        <v>12</v>
      </c>
      <c r="B12" s="30"/>
      <c r="C12" s="114"/>
      <c r="D12" s="114"/>
      <c r="E12" s="114"/>
      <c r="F12" s="192"/>
      <c r="G12" s="114"/>
      <c r="H12" s="114"/>
      <c r="I12" s="264"/>
      <c r="J12" s="828"/>
    </row>
    <row r="13" spans="1:10" ht="12.95" customHeight="1" x14ac:dyDescent="0.2">
      <c r="A13" s="124" t="s">
        <v>13</v>
      </c>
      <c r="B13" s="30"/>
      <c r="C13" s="114"/>
      <c r="D13" s="114"/>
      <c r="E13" s="114"/>
      <c r="F13" s="193"/>
      <c r="G13" s="114"/>
      <c r="H13" s="114"/>
      <c r="I13" s="264"/>
      <c r="J13" s="828"/>
    </row>
    <row r="14" spans="1:10" ht="12.95" customHeight="1" x14ac:dyDescent="0.2">
      <c r="A14" s="124" t="s">
        <v>14</v>
      </c>
      <c r="B14" s="190"/>
      <c r="C14" s="115"/>
      <c r="D14" s="115"/>
      <c r="E14" s="115"/>
      <c r="F14" s="192"/>
      <c r="G14" s="114"/>
      <c r="H14" s="114"/>
      <c r="I14" s="264"/>
      <c r="J14" s="828"/>
    </row>
    <row r="15" spans="1:10" x14ac:dyDescent="0.2">
      <c r="A15" s="124" t="s">
        <v>15</v>
      </c>
      <c r="B15" s="30"/>
      <c r="C15" s="115"/>
      <c r="D15" s="115"/>
      <c r="E15" s="115"/>
      <c r="F15" s="192"/>
      <c r="G15" s="114"/>
      <c r="H15" s="114"/>
      <c r="I15" s="264"/>
      <c r="J15" s="828"/>
    </row>
    <row r="16" spans="1:10" ht="12.95" customHeight="1" thickBot="1" x14ac:dyDescent="0.25">
      <c r="A16" s="160" t="s">
        <v>16</v>
      </c>
      <c r="B16" s="191"/>
      <c r="C16" s="162"/>
      <c r="D16" s="162"/>
      <c r="E16" s="162"/>
      <c r="F16" s="161" t="s">
        <v>36</v>
      </c>
      <c r="G16" s="270"/>
      <c r="H16" s="270"/>
      <c r="I16" s="268"/>
      <c r="J16" s="828"/>
    </row>
    <row r="17" spans="1:10" ht="15.95" customHeight="1" thickBot="1" x14ac:dyDescent="0.25">
      <c r="A17" s="127" t="s">
        <v>17</v>
      </c>
      <c r="B17" s="58" t="s">
        <v>302</v>
      </c>
      <c r="C17" s="117">
        <f>+C6+C8+C9+C11+C12+C13+C14+C15+C16</f>
        <v>118247146</v>
      </c>
      <c r="D17" s="117">
        <f>+D6+D8+D9+D11+D12+D13+D14+D15+D16</f>
        <v>329825096</v>
      </c>
      <c r="E17" s="117">
        <f>+E6+E8+E9+E11+E12+E13+E14+E15+E16</f>
        <v>329825096</v>
      </c>
      <c r="F17" s="58" t="s">
        <v>303</v>
      </c>
      <c r="G17" s="117">
        <f>+G6+G8+G10+G11+G12+G13+G14+G15+G16</f>
        <v>378783593</v>
      </c>
      <c r="H17" s="117">
        <f>+H6+H8+H10+H11+H12+H13+H14+H15+H16</f>
        <v>317276757</v>
      </c>
      <c r="I17" s="145">
        <f>+I6+I8+I10+I11+I12+I13+I14+I15+I16</f>
        <v>272159989</v>
      </c>
      <c r="J17" s="828"/>
    </row>
    <row r="18" spans="1:10" ht="12.95" customHeight="1" x14ac:dyDescent="0.2">
      <c r="A18" s="122" t="s">
        <v>18</v>
      </c>
      <c r="B18" s="135" t="s">
        <v>161</v>
      </c>
      <c r="C18" s="142">
        <f>+C19+C20+C21+C22+C23</f>
        <v>263544447</v>
      </c>
      <c r="D18" s="142">
        <f>+D19+D20+D21+D22+D23</f>
        <v>7431729</v>
      </c>
      <c r="E18" s="142">
        <f>+E19+E20+E21+E22+E23</f>
        <v>7431729</v>
      </c>
      <c r="F18" s="130" t="s">
        <v>130</v>
      </c>
      <c r="G18" s="271"/>
      <c r="H18" s="271"/>
      <c r="I18" s="269"/>
      <c r="J18" s="828"/>
    </row>
    <row r="19" spans="1:10" ht="12.95" customHeight="1" x14ac:dyDescent="0.2">
      <c r="A19" s="124" t="s">
        <v>19</v>
      </c>
      <c r="B19" s="136" t="s">
        <v>150</v>
      </c>
      <c r="C19" s="47">
        <v>263544447</v>
      </c>
      <c r="D19" s="47">
        <v>7431729</v>
      </c>
      <c r="E19" s="47">
        <v>7431729</v>
      </c>
      <c r="F19" s="130" t="s">
        <v>133</v>
      </c>
      <c r="G19" s="47">
        <v>3008000</v>
      </c>
      <c r="H19" s="47">
        <v>3008000</v>
      </c>
      <c r="I19" s="267">
        <v>3008000</v>
      </c>
      <c r="J19" s="828"/>
    </row>
    <row r="20" spans="1:10" ht="12.95" customHeight="1" x14ac:dyDescent="0.2">
      <c r="A20" s="122" t="s">
        <v>20</v>
      </c>
      <c r="B20" s="136" t="s">
        <v>151</v>
      </c>
      <c r="C20" s="47"/>
      <c r="D20" s="47"/>
      <c r="E20" s="47"/>
      <c r="F20" s="130" t="s">
        <v>104</v>
      </c>
      <c r="G20" s="47"/>
      <c r="H20" s="47"/>
      <c r="I20" s="267"/>
      <c r="J20" s="828"/>
    </row>
    <row r="21" spans="1:10" ht="12.95" customHeight="1" x14ac:dyDescent="0.2">
      <c r="A21" s="124" t="s">
        <v>21</v>
      </c>
      <c r="B21" s="136" t="s">
        <v>152</v>
      </c>
      <c r="C21" s="47"/>
      <c r="D21" s="47"/>
      <c r="E21" s="47"/>
      <c r="F21" s="130" t="s">
        <v>105</v>
      </c>
      <c r="G21" s="47"/>
      <c r="H21" s="47"/>
      <c r="I21" s="267"/>
      <c r="J21" s="828"/>
    </row>
    <row r="22" spans="1:10" ht="12.95" customHeight="1" x14ac:dyDescent="0.2">
      <c r="A22" s="122" t="s">
        <v>22</v>
      </c>
      <c r="B22" s="136" t="s">
        <v>153</v>
      </c>
      <c r="C22" s="47"/>
      <c r="D22" s="47"/>
      <c r="E22" s="47"/>
      <c r="F22" s="129" t="s">
        <v>149</v>
      </c>
      <c r="G22" s="47"/>
      <c r="H22" s="47"/>
      <c r="I22" s="267"/>
      <c r="J22" s="828"/>
    </row>
    <row r="23" spans="1:10" ht="12.95" customHeight="1" x14ac:dyDescent="0.2">
      <c r="A23" s="124" t="s">
        <v>23</v>
      </c>
      <c r="B23" s="137" t="s">
        <v>154</v>
      </c>
      <c r="C23" s="47"/>
      <c r="D23" s="47"/>
      <c r="E23" s="47"/>
      <c r="F23" s="130" t="s">
        <v>134</v>
      </c>
      <c r="G23" s="47"/>
      <c r="H23" s="47"/>
      <c r="I23" s="267"/>
      <c r="J23" s="828"/>
    </row>
    <row r="24" spans="1:10" ht="12.95" customHeight="1" x14ac:dyDescent="0.2">
      <c r="A24" s="122" t="s">
        <v>24</v>
      </c>
      <c r="B24" s="138" t="s">
        <v>155</v>
      </c>
      <c r="C24" s="132">
        <f>+C25+C26+C27+C28+C29</f>
        <v>0</v>
      </c>
      <c r="D24" s="132">
        <f>+D25+D26+D27+D28+D29</f>
        <v>0</v>
      </c>
      <c r="E24" s="132">
        <f>+E25+E26+E27+E28+E29</f>
        <v>0</v>
      </c>
      <c r="F24" s="139" t="s">
        <v>132</v>
      </c>
      <c r="G24" s="47"/>
      <c r="H24" s="47"/>
      <c r="I24" s="267"/>
      <c r="J24" s="828"/>
    </row>
    <row r="25" spans="1:10" ht="12.95" customHeight="1" x14ac:dyDescent="0.2">
      <c r="A25" s="124" t="s">
        <v>25</v>
      </c>
      <c r="B25" s="137" t="s">
        <v>156</v>
      </c>
      <c r="C25" s="47"/>
      <c r="D25" s="47"/>
      <c r="E25" s="47"/>
      <c r="F25" s="139" t="s">
        <v>296</v>
      </c>
      <c r="G25" s="47"/>
      <c r="H25" s="47"/>
      <c r="I25" s="267"/>
      <c r="J25" s="828"/>
    </row>
    <row r="26" spans="1:10" ht="12.95" customHeight="1" x14ac:dyDescent="0.2">
      <c r="A26" s="122" t="s">
        <v>26</v>
      </c>
      <c r="B26" s="137" t="s">
        <v>157</v>
      </c>
      <c r="C26" s="47"/>
      <c r="D26" s="47"/>
      <c r="E26" s="47"/>
      <c r="F26" s="134" t="s">
        <v>280</v>
      </c>
      <c r="G26" s="47"/>
      <c r="H26" s="47">
        <v>16972068</v>
      </c>
      <c r="I26" s="267">
        <v>16972068</v>
      </c>
      <c r="J26" s="828"/>
    </row>
    <row r="27" spans="1:10" ht="12.95" customHeight="1" x14ac:dyDescent="0.2">
      <c r="A27" s="124" t="s">
        <v>27</v>
      </c>
      <c r="B27" s="136" t="s">
        <v>158</v>
      </c>
      <c r="C27" s="47"/>
      <c r="D27" s="47"/>
      <c r="E27" s="47"/>
      <c r="F27" s="56"/>
      <c r="G27" s="47"/>
      <c r="H27" s="47"/>
      <c r="I27" s="267"/>
      <c r="J27" s="828"/>
    </row>
    <row r="28" spans="1:10" ht="12.95" customHeight="1" x14ac:dyDescent="0.2">
      <c r="A28" s="122" t="s">
        <v>28</v>
      </c>
      <c r="B28" s="140" t="s">
        <v>159</v>
      </c>
      <c r="C28" s="47"/>
      <c r="D28" s="47"/>
      <c r="E28" s="47"/>
      <c r="F28" s="30"/>
      <c r="G28" s="47"/>
      <c r="H28" s="47"/>
      <c r="I28" s="267"/>
      <c r="J28" s="828"/>
    </row>
    <row r="29" spans="1:10" ht="12.95" customHeight="1" thickBot="1" x14ac:dyDescent="0.25">
      <c r="A29" s="124" t="s">
        <v>29</v>
      </c>
      <c r="B29" s="141" t="s">
        <v>160</v>
      </c>
      <c r="C29" s="47"/>
      <c r="D29" s="47"/>
      <c r="E29" s="47"/>
      <c r="F29" s="56"/>
      <c r="G29" s="47"/>
      <c r="H29" s="47"/>
      <c r="I29" s="267"/>
      <c r="J29" s="828"/>
    </row>
    <row r="30" spans="1:10" ht="21.75" customHeight="1" thickBot="1" x14ac:dyDescent="0.25">
      <c r="A30" s="127" t="s">
        <v>30</v>
      </c>
      <c r="B30" s="58" t="s">
        <v>293</v>
      </c>
      <c r="C30" s="117">
        <f>+C18+C24</f>
        <v>263544447</v>
      </c>
      <c r="D30" s="117">
        <f>+D18+D24</f>
        <v>7431729</v>
      </c>
      <c r="E30" s="117">
        <f>+E18+E24</f>
        <v>7431729</v>
      </c>
      <c r="F30" s="58" t="s">
        <v>297</v>
      </c>
      <c r="G30" s="117">
        <f>SUM(G18:G29)</f>
        <v>3008000</v>
      </c>
      <c r="H30" s="117">
        <f>SUM(H18:H29)</f>
        <v>19980068</v>
      </c>
      <c r="I30" s="145">
        <f>SUM(I18:I29)</f>
        <v>19980068</v>
      </c>
      <c r="J30" s="828"/>
    </row>
    <row r="31" spans="1:10" ht="13.5" thickBot="1" x14ac:dyDescent="0.25">
      <c r="A31" s="127" t="s">
        <v>31</v>
      </c>
      <c r="B31" s="133" t="s">
        <v>298</v>
      </c>
      <c r="C31" s="314">
        <f>+C17+C30</f>
        <v>381791593</v>
      </c>
      <c r="D31" s="314">
        <f>+D17+D30</f>
        <v>337256825</v>
      </c>
      <c r="E31" s="315">
        <f>+E17+E30</f>
        <v>337256825</v>
      </c>
      <c r="F31" s="133" t="s">
        <v>299</v>
      </c>
      <c r="G31" s="314">
        <f>+G17+G30</f>
        <v>381791593</v>
      </c>
      <c r="H31" s="314">
        <f>+H17+H30</f>
        <v>337256825</v>
      </c>
      <c r="I31" s="315">
        <f>+I17+I30</f>
        <v>292140057</v>
      </c>
      <c r="J31" s="828"/>
    </row>
    <row r="32" spans="1:10" ht="13.5" thickBot="1" x14ac:dyDescent="0.25">
      <c r="A32" s="127" t="s">
        <v>32</v>
      </c>
      <c r="B32" s="133" t="s">
        <v>108</v>
      </c>
      <c r="C32" s="314">
        <f>IF(C17-G17&lt;0,G17-C17,"-")</f>
        <v>260536447</v>
      </c>
      <c r="D32" s="314" t="str">
        <f>IF(D17-H17&lt;0,H17-D17,"-")</f>
        <v>-</v>
      </c>
      <c r="E32" s="315" t="str">
        <f>IF(E17-I17&lt;0,I17-E17,"-")</f>
        <v>-</v>
      </c>
      <c r="F32" s="133" t="s">
        <v>109</v>
      </c>
      <c r="G32" s="314" t="str">
        <f>IF(C17-G17&gt;0,C17-G17,"-")</f>
        <v>-</v>
      </c>
      <c r="H32" s="314">
        <f>IF(D17-H17&gt;0,D17-H17,"-")</f>
        <v>12548339</v>
      </c>
      <c r="I32" s="315">
        <f>IF(E17-I17&gt;0,E17-I17,"-")</f>
        <v>57665107</v>
      </c>
      <c r="J32" s="828"/>
    </row>
    <row r="33" spans="1:10" ht="13.5" thickBot="1" x14ac:dyDescent="0.25">
      <c r="A33" s="127" t="s">
        <v>33</v>
      </c>
      <c r="B33" s="133" t="s">
        <v>452</v>
      </c>
      <c r="C33" s="314" t="str">
        <f>IF(C31-G31&lt;0,G31-C31,"-")</f>
        <v>-</v>
      </c>
      <c r="D33" s="314" t="str">
        <f>IF(D31-H31&lt;0,H31-D31,"-")</f>
        <v>-</v>
      </c>
      <c r="E33" s="314" t="str">
        <f>IF(E31-I31&lt;0,I31-E31,"-")</f>
        <v>-</v>
      </c>
      <c r="F33" s="133" t="s">
        <v>453</v>
      </c>
      <c r="G33" s="314" t="str">
        <f>IF(C31-G31&gt;0,C31-G31,"-")</f>
        <v>-</v>
      </c>
      <c r="H33" s="314" t="str">
        <f>IF(D31-H31&gt;0,D31-H31,"-")</f>
        <v>-</v>
      </c>
      <c r="I33" s="314">
        <f>IF(E31-I31&gt;0,E31-I31,"-")</f>
        <v>45116768</v>
      </c>
      <c r="J33" s="828"/>
    </row>
  </sheetData>
  <sheetProtection formatCells="0"/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7"/>
  <sheetViews>
    <sheetView zoomScale="120" zoomScaleNormal="120" workbookViewId="0">
      <selection activeCell="B1" sqref="B1:G1"/>
    </sheetView>
  </sheetViews>
  <sheetFormatPr defaultRowHeight="12.75" x14ac:dyDescent="0.2"/>
  <cols>
    <col min="1" max="1" width="47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83203125" style="33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15" x14ac:dyDescent="0.2">
      <c r="A1" s="379"/>
      <c r="B1" s="830"/>
      <c r="C1" s="831"/>
      <c r="D1" s="831"/>
      <c r="E1" s="831"/>
      <c r="F1" s="831"/>
      <c r="G1" s="831"/>
    </row>
    <row r="2" spans="1:7" x14ac:dyDescent="0.2">
      <c r="A2" s="379"/>
      <c r="B2" s="380"/>
      <c r="C2" s="380"/>
      <c r="D2" s="380"/>
      <c r="E2" s="380"/>
      <c r="F2" s="380"/>
      <c r="G2" s="380"/>
    </row>
    <row r="3" spans="1:7" ht="25.5" customHeight="1" x14ac:dyDescent="0.2">
      <c r="A3" s="829" t="s">
        <v>458</v>
      </c>
      <c r="B3" s="829"/>
      <c r="C3" s="829"/>
      <c r="D3" s="829"/>
      <c r="E3" s="829"/>
      <c r="F3" s="829"/>
      <c r="G3" s="829"/>
    </row>
    <row r="4" spans="1:7" ht="22.5" customHeight="1" thickBot="1" x14ac:dyDescent="0.3">
      <c r="A4" s="379"/>
      <c r="B4" s="380"/>
      <c r="C4" s="380"/>
      <c r="D4" s="380"/>
      <c r="E4" s="380"/>
      <c r="F4" s="380"/>
      <c r="G4" s="381" t="str">
        <f>Z_2.2.sz.mell!I2</f>
        <v xml:space="preserve"> Forintban!</v>
      </c>
    </row>
    <row r="5" spans="1:7" s="29" customFormat="1" ht="44.45" customHeight="1" thickBot="1" x14ac:dyDescent="0.25">
      <c r="A5" s="382" t="s">
        <v>48</v>
      </c>
      <c r="B5" s="352" t="s">
        <v>49</v>
      </c>
      <c r="C5" s="352" t="s">
        <v>50</v>
      </c>
      <c r="D5" s="352" t="s">
        <v>812</v>
      </c>
      <c r="E5" s="352" t="s">
        <v>813</v>
      </c>
      <c r="F5" s="352" t="s">
        <v>814</v>
      </c>
      <c r="G5" s="353" t="s">
        <v>815</v>
      </c>
    </row>
    <row r="6" spans="1:7" s="33" customFormat="1" ht="12" customHeight="1" thickBot="1" x14ac:dyDescent="0.25">
      <c r="A6" s="383" t="s">
        <v>385</v>
      </c>
      <c r="B6" s="384" t="s">
        <v>386</v>
      </c>
      <c r="C6" s="384" t="s">
        <v>387</v>
      </c>
      <c r="D6" s="384" t="s">
        <v>389</v>
      </c>
      <c r="E6" s="384" t="s">
        <v>388</v>
      </c>
      <c r="F6" s="384" t="s">
        <v>390</v>
      </c>
      <c r="G6" s="385" t="s">
        <v>424</v>
      </c>
    </row>
    <row r="7" spans="1:7" ht="15.95" customHeight="1" x14ac:dyDescent="0.2">
      <c r="A7" s="774" t="s">
        <v>848</v>
      </c>
      <c r="B7" s="725">
        <v>4394708</v>
      </c>
      <c r="C7" s="726" t="s">
        <v>847</v>
      </c>
      <c r="D7" s="776"/>
      <c r="E7" s="725">
        <v>4394708</v>
      </c>
      <c r="F7" s="725">
        <v>4394708</v>
      </c>
      <c r="G7" s="725">
        <v>4394708</v>
      </c>
    </row>
    <row r="8" spans="1:7" ht="15.95" customHeight="1" x14ac:dyDescent="0.2">
      <c r="A8" s="775" t="s">
        <v>849</v>
      </c>
      <c r="B8" s="21">
        <v>118430644</v>
      </c>
      <c r="C8" s="224" t="s">
        <v>847</v>
      </c>
      <c r="D8" s="21"/>
      <c r="E8" s="21">
        <v>118430644</v>
      </c>
      <c r="F8" s="21">
        <v>118430644</v>
      </c>
      <c r="G8" s="21">
        <v>118430644</v>
      </c>
    </row>
    <row r="9" spans="1:7" ht="15.95" customHeight="1" x14ac:dyDescent="0.2">
      <c r="A9" s="773" t="s">
        <v>850</v>
      </c>
      <c r="B9" s="21">
        <v>4112632</v>
      </c>
      <c r="C9" s="224" t="s">
        <v>847</v>
      </c>
      <c r="D9" s="21"/>
      <c r="E9" s="21">
        <v>4112632</v>
      </c>
      <c r="F9" s="21">
        <v>4112632</v>
      </c>
      <c r="G9" s="21">
        <v>4112632</v>
      </c>
    </row>
    <row r="10" spans="1:7" ht="15.95" customHeight="1" x14ac:dyDescent="0.2">
      <c r="A10" s="222" t="s">
        <v>851</v>
      </c>
      <c r="B10" s="21">
        <v>250000</v>
      </c>
      <c r="C10" s="224" t="s">
        <v>847</v>
      </c>
      <c r="D10" s="21"/>
      <c r="E10" s="21">
        <v>250000</v>
      </c>
      <c r="F10" s="21">
        <v>250000</v>
      </c>
      <c r="G10" s="21">
        <v>250000</v>
      </c>
    </row>
    <row r="11" spans="1:7" ht="15.95" customHeight="1" x14ac:dyDescent="0.2">
      <c r="A11" s="773" t="s">
        <v>852</v>
      </c>
      <c r="B11" s="21">
        <v>8966643</v>
      </c>
      <c r="C11" s="224" t="s">
        <v>847</v>
      </c>
      <c r="D11" s="21"/>
      <c r="E11" s="21">
        <v>8966643</v>
      </c>
      <c r="F11" s="21">
        <v>8966643</v>
      </c>
      <c r="G11" s="21">
        <v>8966643</v>
      </c>
    </row>
    <row r="12" spans="1:7" ht="15.95" customHeight="1" x14ac:dyDescent="0.2">
      <c r="A12" s="222" t="s">
        <v>853</v>
      </c>
      <c r="B12" s="780">
        <v>4191000</v>
      </c>
      <c r="C12" s="224" t="s">
        <v>847</v>
      </c>
      <c r="D12" s="21"/>
      <c r="E12" s="780">
        <v>4191000</v>
      </c>
      <c r="F12" s="780">
        <v>4191000</v>
      </c>
      <c r="G12" s="780">
        <v>4191000</v>
      </c>
    </row>
    <row r="13" spans="1:7" ht="15.95" customHeight="1" x14ac:dyDescent="0.2">
      <c r="A13" s="222" t="s">
        <v>854</v>
      </c>
      <c r="B13" s="21">
        <v>952500</v>
      </c>
      <c r="C13" s="224" t="s">
        <v>847</v>
      </c>
      <c r="D13" s="21"/>
      <c r="E13" s="21">
        <v>952500</v>
      </c>
      <c r="F13" s="21">
        <v>952500</v>
      </c>
      <c r="G13" s="21">
        <v>952500</v>
      </c>
    </row>
    <row r="14" spans="1:7" ht="15.95" customHeight="1" x14ac:dyDescent="0.2">
      <c r="A14" s="222" t="s">
        <v>855</v>
      </c>
      <c r="B14" s="21">
        <v>2781433</v>
      </c>
      <c r="C14" s="224" t="s">
        <v>847</v>
      </c>
      <c r="D14" s="21"/>
      <c r="E14" s="21">
        <v>2781433</v>
      </c>
      <c r="F14" s="21">
        <v>2781433</v>
      </c>
      <c r="G14" s="21">
        <v>2781433</v>
      </c>
    </row>
    <row r="15" spans="1:7" ht="15.95" customHeight="1" x14ac:dyDescent="0.2">
      <c r="A15" s="222" t="s">
        <v>856</v>
      </c>
      <c r="B15" s="21">
        <v>2696158</v>
      </c>
      <c r="C15" s="224" t="s">
        <v>847</v>
      </c>
      <c r="D15" s="21"/>
      <c r="E15" s="21">
        <v>2696158</v>
      </c>
      <c r="F15" s="21">
        <v>2696158</v>
      </c>
      <c r="G15" s="21">
        <v>2696158</v>
      </c>
    </row>
    <row r="16" spans="1:7" ht="15.95" customHeight="1" x14ac:dyDescent="0.2">
      <c r="A16" s="222" t="s">
        <v>857</v>
      </c>
      <c r="B16" s="21">
        <v>1734185</v>
      </c>
      <c r="C16" s="224" t="s">
        <v>847</v>
      </c>
      <c r="D16" s="21"/>
      <c r="E16" s="21">
        <v>1734185</v>
      </c>
      <c r="F16" s="21">
        <v>1734185</v>
      </c>
      <c r="G16" s="21">
        <v>1734185</v>
      </c>
    </row>
    <row r="17" spans="1:7" ht="15.95" customHeight="1" x14ac:dyDescent="0.2">
      <c r="A17" s="222" t="s">
        <v>858</v>
      </c>
      <c r="B17" s="21">
        <v>2338085</v>
      </c>
      <c r="C17" s="224" t="s">
        <v>847</v>
      </c>
      <c r="D17" s="21"/>
      <c r="E17" s="21">
        <v>2338085</v>
      </c>
      <c r="F17" s="21">
        <v>2338085</v>
      </c>
      <c r="G17" s="21">
        <v>2338085</v>
      </c>
    </row>
    <row r="18" spans="1:7" ht="15.95" customHeight="1" x14ac:dyDescent="0.2">
      <c r="A18" s="222" t="s">
        <v>859</v>
      </c>
      <c r="B18" s="21">
        <v>242697</v>
      </c>
      <c r="C18" s="224" t="s">
        <v>847</v>
      </c>
      <c r="D18" s="21"/>
      <c r="E18" s="21">
        <v>242697</v>
      </c>
      <c r="F18" s="21">
        <v>242697</v>
      </c>
      <c r="G18" s="21">
        <v>242697</v>
      </c>
    </row>
    <row r="19" spans="1:7" ht="15.95" customHeight="1" x14ac:dyDescent="0.2">
      <c r="A19" s="222" t="s">
        <v>873</v>
      </c>
      <c r="B19" s="21">
        <v>1025271</v>
      </c>
      <c r="C19" s="224" t="s">
        <v>847</v>
      </c>
      <c r="D19" s="21"/>
      <c r="E19" s="21">
        <v>1025271</v>
      </c>
      <c r="F19" s="21">
        <v>1025271</v>
      </c>
      <c r="G19" s="21">
        <v>1025271</v>
      </c>
    </row>
    <row r="20" spans="1:7" ht="15.95" customHeight="1" x14ac:dyDescent="0.2">
      <c r="A20" s="779" t="s">
        <v>860</v>
      </c>
      <c r="B20" s="22">
        <v>50900</v>
      </c>
      <c r="C20" s="224" t="s">
        <v>847</v>
      </c>
      <c r="D20" s="21"/>
      <c r="E20" s="22">
        <v>50900</v>
      </c>
      <c r="F20" s="22">
        <v>50900</v>
      </c>
      <c r="G20" s="22">
        <v>50900</v>
      </c>
    </row>
    <row r="21" spans="1:7" ht="15.95" customHeight="1" x14ac:dyDescent="0.2">
      <c r="A21" s="34" t="s">
        <v>861</v>
      </c>
      <c r="B21" s="22">
        <v>65456</v>
      </c>
      <c r="C21" s="224" t="s">
        <v>847</v>
      </c>
      <c r="D21" s="21"/>
      <c r="E21" s="22">
        <v>65456</v>
      </c>
      <c r="F21" s="22">
        <v>65456</v>
      </c>
      <c r="G21" s="22">
        <v>65456</v>
      </c>
    </row>
    <row r="22" spans="1:7" ht="15.95" customHeight="1" x14ac:dyDescent="0.2">
      <c r="A22" s="30" t="s">
        <v>862</v>
      </c>
      <c r="B22" s="21">
        <v>321260</v>
      </c>
      <c r="C22" s="224" t="s">
        <v>847</v>
      </c>
      <c r="D22" s="21"/>
      <c r="E22" s="21">
        <v>321260</v>
      </c>
      <c r="F22" s="21">
        <v>321260</v>
      </c>
      <c r="G22" s="21">
        <v>321260</v>
      </c>
    </row>
    <row r="23" spans="1:7" ht="15.95" customHeight="1" x14ac:dyDescent="0.2">
      <c r="A23" s="34" t="s">
        <v>863</v>
      </c>
      <c r="B23" s="22">
        <v>30990</v>
      </c>
      <c r="C23" s="224" t="s">
        <v>847</v>
      </c>
      <c r="D23" s="21"/>
      <c r="E23" s="22">
        <v>30990</v>
      </c>
      <c r="F23" s="22">
        <v>30990</v>
      </c>
      <c r="G23" s="22">
        <v>30990</v>
      </c>
    </row>
    <row r="24" spans="1:7" ht="15.95" customHeight="1" x14ac:dyDescent="0.2">
      <c r="A24" s="34" t="s">
        <v>864</v>
      </c>
      <c r="B24" s="22">
        <v>92000</v>
      </c>
      <c r="C24" s="224" t="s">
        <v>847</v>
      </c>
      <c r="D24" s="21"/>
      <c r="E24" s="22">
        <v>92000</v>
      </c>
      <c r="F24" s="22">
        <v>92000</v>
      </c>
      <c r="G24" s="22">
        <v>92000</v>
      </c>
    </row>
    <row r="25" spans="1:7" x14ac:dyDescent="0.2">
      <c r="A25" s="34"/>
      <c r="B25" s="22"/>
      <c r="C25" s="224"/>
      <c r="D25" s="21"/>
      <c r="E25" s="22"/>
      <c r="F25" s="781"/>
      <c r="G25" s="781"/>
    </row>
    <row r="26" spans="1:7" ht="15.95" customHeight="1" thickBot="1" x14ac:dyDescent="0.25">
      <c r="A26" s="727"/>
      <c r="B26" s="728"/>
      <c r="C26" s="777"/>
      <c r="D26" s="728"/>
      <c r="E26" s="728"/>
      <c r="F26" s="728"/>
      <c r="G26" s="778">
        <f>B26-D26-F26</f>
        <v>0</v>
      </c>
    </row>
    <row r="27" spans="1:7" s="37" customFormat="1" ht="18" customHeight="1" thickBot="1" x14ac:dyDescent="0.25">
      <c r="A27" s="72" t="s">
        <v>47</v>
      </c>
      <c r="B27" s="35">
        <f>SUM(B7:B26)</f>
        <v>152676562</v>
      </c>
      <c r="C27" s="54"/>
      <c r="D27" s="35">
        <f>SUM(D7:D26)</f>
        <v>0</v>
      </c>
      <c r="E27" s="35">
        <f>SUM(E7:E26)</f>
        <v>152676562</v>
      </c>
      <c r="F27" s="35">
        <f>SUM(F7:F26)</f>
        <v>152676562</v>
      </c>
      <c r="G27" s="36">
        <f>SUM(G7:G26)</f>
        <v>152676562</v>
      </c>
    </row>
  </sheetData>
  <mergeCells count="2">
    <mergeCell ref="A3:G3"/>
    <mergeCell ref="B1:G1"/>
  </mergeCells>
  <phoneticPr fontId="0" type="noConversion"/>
  <printOptions horizontalCentered="1"/>
  <pageMargins left="0.61" right="0.52" top="1.02" bottom="0.98425196850393704" header="0.78740157480314965" footer="0.78740157480314965"/>
  <pageSetup paperSize="9" scale="80" orientation="landscape" horizontalDpi="300" verticalDpi="300" r:id="rId1"/>
  <headerFooter alignWithMargins="0">
    <oddHeader xml:space="preserve">&amp;R&amp;"Times New Roman CE,Félkövér dőlt"&amp;11 3. melléklet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5"/>
  <sheetViews>
    <sheetView zoomScale="120" zoomScaleNormal="120" workbookViewId="0">
      <selection activeCell="B1" sqref="B1:G1"/>
    </sheetView>
  </sheetViews>
  <sheetFormatPr defaultRowHeight="12.75" x14ac:dyDescent="0.2"/>
  <cols>
    <col min="1" max="1" width="54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83203125" style="27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15" x14ac:dyDescent="0.2">
      <c r="A1" s="379"/>
      <c r="B1" s="830"/>
      <c r="C1" s="830"/>
      <c r="D1" s="830"/>
      <c r="E1" s="830"/>
      <c r="F1" s="830"/>
      <c r="G1" s="830"/>
    </row>
    <row r="2" spans="1:7" x14ac:dyDescent="0.2">
      <c r="A2" s="379"/>
      <c r="B2" s="380"/>
      <c r="C2" s="380"/>
      <c r="D2" s="380"/>
      <c r="E2" s="380"/>
      <c r="F2" s="380"/>
      <c r="G2" s="380"/>
    </row>
    <row r="3" spans="1:7" ht="24.75" customHeight="1" x14ac:dyDescent="0.2">
      <c r="A3" s="829" t="s">
        <v>459</v>
      </c>
      <c r="B3" s="829"/>
      <c r="C3" s="829"/>
      <c r="D3" s="829"/>
      <c r="E3" s="829"/>
      <c r="F3" s="829"/>
      <c r="G3" s="829"/>
    </row>
    <row r="4" spans="1:7" ht="23.25" customHeight="1" thickBot="1" x14ac:dyDescent="0.3">
      <c r="A4" s="379"/>
      <c r="B4" s="380"/>
      <c r="C4" s="380"/>
      <c r="D4" s="380"/>
      <c r="E4" s="380"/>
      <c r="F4" s="380"/>
      <c r="G4" s="381" t="str">
        <f>Z_3.sz.mell.!G4</f>
        <v xml:space="preserve"> Forintban!</v>
      </c>
    </row>
    <row r="5" spans="1:7" s="29" customFormat="1" ht="48.75" customHeight="1" thickBot="1" x14ac:dyDescent="0.25">
      <c r="A5" s="382" t="s">
        <v>51</v>
      </c>
      <c r="B5" s="352" t="s">
        <v>49</v>
      </c>
      <c r="C5" s="352" t="s">
        <v>50</v>
      </c>
      <c r="D5" s="352" t="str">
        <f>+Z_3.sz.mell.!D5</f>
        <v>Felhasználás 2019.12.31-ig</v>
      </c>
      <c r="E5" s="352" t="s">
        <v>813</v>
      </c>
      <c r="F5" s="352" t="s">
        <v>814</v>
      </c>
      <c r="G5" s="353" t="s">
        <v>815</v>
      </c>
    </row>
    <row r="6" spans="1:7" s="33" customFormat="1" ht="15.2" customHeight="1" thickBot="1" x14ac:dyDescent="0.25">
      <c r="A6" s="383" t="s">
        <v>385</v>
      </c>
      <c r="B6" s="384" t="s">
        <v>386</v>
      </c>
      <c r="C6" s="384" t="s">
        <v>387</v>
      </c>
      <c r="D6" s="384" t="s">
        <v>389</v>
      </c>
      <c r="E6" s="384" t="s">
        <v>388</v>
      </c>
      <c r="F6" s="384" t="s">
        <v>390</v>
      </c>
      <c r="G6" s="385" t="s">
        <v>424</v>
      </c>
    </row>
    <row r="7" spans="1:7" ht="15.95" customHeight="1" x14ac:dyDescent="0.2">
      <c r="A7" s="30" t="s">
        <v>871</v>
      </c>
      <c r="B7" s="21">
        <v>70950307</v>
      </c>
      <c r="C7" s="223" t="s">
        <v>847</v>
      </c>
      <c r="D7" s="39"/>
      <c r="E7" s="21">
        <v>70950307</v>
      </c>
      <c r="F7" s="21">
        <v>70950307</v>
      </c>
      <c r="G7" s="21">
        <v>70950307</v>
      </c>
    </row>
    <row r="8" spans="1:7" ht="15.95" customHeight="1" x14ac:dyDescent="0.2">
      <c r="A8" s="38" t="s">
        <v>870</v>
      </c>
      <c r="B8" s="39">
        <v>6896307</v>
      </c>
      <c r="C8" s="224" t="s">
        <v>847</v>
      </c>
      <c r="D8" s="39"/>
      <c r="E8" s="39">
        <v>6896307</v>
      </c>
      <c r="F8" s="39">
        <v>6896307</v>
      </c>
      <c r="G8" s="39">
        <v>6896307</v>
      </c>
    </row>
    <row r="9" spans="1:7" ht="15.95" customHeight="1" x14ac:dyDescent="0.2">
      <c r="A9" s="38" t="s">
        <v>869</v>
      </c>
      <c r="B9" s="39">
        <v>440000</v>
      </c>
      <c r="C9" s="224" t="s">
        <v>847</v>
      </c>
      <c r="D9" s="39"/>
      <c r="E9" s="39">
        <v>440000</v>
      </c>
      <c r="F9" s="39">
        <v>440000</v>
      </c>
      <c r="G9" s="39">
        <v>440000</v>
      </c>
    </row>
    <row r="10" spans="1:7" ht="15.95" customHeight="1" x14ac:dyDescent="0.2">
      <c r="A10" s="38" t="s">
        <v>872</v>
      </c>
      <c r="B10" s="39">
        <v>505000</v>
      </c>
      <c r="C10" s="224" t="s">
        <v>847</v>
      </c>
      <c r="D10" s="39"/>
      <c r="E10" s="39">
        <v>505000</v>
      </c>
      <c r="F10" s="39">
        <v>505000</v>
      </c>
      <c r="G10" s="39">
        <v>505000</v>
      </c>
    </row>
    <row r="11" spans="1:7" ht="15.95" customHeight="1" x14ac:dyDescent="0.2">
      <c r="A11" s="38" t="s">
        <v>867</v>
      </c>
      <c r="B11" s="39">
        <v>9524580</v>
      </c>
      <c r="C11" s="224" t="s">
        <v>847</v>
      </c>
      <c r="D11" s="39"/>
      <c r="E11" s="39">
        <v>9524580</v>
      </c>
      <c r="F11" s="39">
        <v>9524580</v>
      </c>
      <c r="G11" s="39">
        <v>9524580</v>
      </c>
    </row>
    <row r="12" spans="1:7" ht="15.95" customHeight="1" x14ac:dyDescent="0.2">
      <c r="A12" s="38" t="s">
        <v>868</v>
      </c>
      <c r="B12" s="39">
        <v>28427235</v>
      </c>
      <c r="C12" s="224" t="s">
        <v>847</v>
      </c>
      <c r="D12" s="39"/>
      <c r="E12" s="39">
        <v>28427235</v>
      </c>
      <c r="F12" s="39">
        <v>28427235</v>
      </c>
      <c r="G12" s="39">
        <v>28427235</v>
      </c>
    </row>
    <row r="13" spans="1:7" ht="15.95" customHeight="1" x14ac:dyDescent="0.2">
      <c r="A13" s="38"/>
      <c r="B13" s="39"/>
      <c r="C13" s="224"/>
      <c r="D13" s="39"/>
      <c r="E13" s="39"/>
      <c r="F13" s="39"/>
      <c r="G13" s="40">
        <f>B13-D13-F13</f>
        <v>0</v>
      </c>
    </row>
    <row r="14" spans="1:7" ht="15.95" customHeight="1" thickBot="1" x14ac:dyDescent="0.25">
      <c r="A14" s="41"/>
      <c r="B14" s="42"/>
      <c r="C14" s="225"/>
      <c r="D14" s="42"/>
      <c r="E14" s="42"/>
      <c r="F14" s="42"/>
      <c r="G14" s="43">
        <f>B14-D14-F14</f>
        <v>0</v>
      </c>
    </row>
    <row r="15" spans="1:7" s="37" customFormat="1" ht="18" customHeight="1" thickBot="1" x14ac:dyDescent="0.25">
      <c r="A15" s="72" t="s">
        <v>47</v>
      </c>
      <c r="B15" s="73">
        <f>SUM(B7:B14)</f>
        <v>116743429</v>
      </c>
      <c r="C15" s="55"/>
      <c r="D15" s="73">
        <f>SUM(D7:D14)</f>
        <v>0</v>
      </c>
      <c r="E15" s="73">
        <f>SUM(E7:E14)</f>
        <v>116743429</v>
      </c>
      <c r="F15" s="73">
        <f>SUM(F7:F14)</f>
        <v>116743429</v>
      </c>
      <c r="G15" s="44">
        <f>SUM(G7:G14)</f>
        <v>116743429</v>
      </c>
    </row>
  </sheetData>
  <mergeCells count="2">
    <mergeCell ref="A3:G3"/>
    <mergeCell ref="B1:G1"/>
  </mergeCells>
  <phoneticPr fontId="0" type="noConversion"/>
  <printOptions horizontalCentered="1"/>
  <pageMargins left="0.65" right="0.78740157480314965" top="1.2369791666666667" bottom="0.98425196850393704" header="0.78740157480314965" footer="0.78740157480314965"/>
  <pageSetup paperSize="9" scale="91" orientation="landscape" horizontalDpi="300" verticalDpi="300" r:id="rId1"/>
  <headerFooter alignWithMargins="0">
    <oddHeader xml:space="preserve">&amp;R&amp;"Times New Roman CE,Félkövér dőlt"&amp;11 4. melléklet&amp;"Times New Roman CE,Normál"&amp;10
  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02"/>
  <sheetViews>
    <sheetView zoomScale="120" zoomScaleNormal="120" zoomScaleSheetLayoutView="100" workbookViewId="0">
      <selection activeCell="D4" sqref="D4:M4"/>
    </sheetView>
  </sheetViews>
  <sheetFormatPr defaultRowHeight="12.75" x14ac:dyDescent="0.2"/>
  <cols>
    <col min="1" max="1" width="28.5" style="31" customWidth="1"/>
    <col min="2" max="13" width="10" style="31" customWidth="1"/>
    <col min="14" max="14" width="4" style="31" customWidth="1"/>
    <col min="15" max="16384" width="9.33203125" style="31"/>
  </cols>
  <sheetData>
    <row r="1" spans="1:14" ht="15" x14ac:dyDescent="0.25">
      <c r="A1" s="845"/>
      <c r="B1" s="845"/>
      <c r="C1" s="845"/>
      <c r="D1" s="845"/>
      <c r="E1" s="845"/>
      <c r="F1" s="845"/>
      <c r="G1" s="845"/>
      <c r="H1" s="845"/>
      <c r="I1" s="845"/>
      <c r="J1" s="845"/>
      <c r="K1" s="845"/>
      <c r="L1" s="845"/>
      <c r="M1" s="845"/>
    </row>
    <row r="2" spans="1:14" ht="15.75" x14ac:dyDescent="0.25">
      <c r="A2" s="846" t="s">
        <v>460</v>
      </c>
      <c r="B2" s="846"/>
      <c r="C2" s="846"/>
      <c r="D2" s="846"/>
      <c r="E2" s="846"/>
      <c r="F2" s="846"/>
      <c r="G2" s="846"/>
      <c r="H2" s="846"/>
      <c r="I2" s="846"/>
      <c r="J2" s="846"/>
      <c r="K2" s="846"/>
      <c r="L2" s="846"/>
      <c r="M2" s="846"/>
    </row>
    <row r="3" spans="1:14" ht="15.75" x14ac:dyDescent="0.25">
      <c r="A3" s="847" t="s">
        <v>461</v>
      </c>
      <c r="B3" s="848"/>
      <c r="C3" s="848"/>
      <c r="D3" s="848"/>
      <c r="E3" s="848"/>
      <c r="F3" s="848"/>
      <c r="G3" s="848"/>
      <c r="H3" s="848"/>
      <c r="I3" s="848"/>
      <c r="J3" s="848"/>
      <c r="K3" s="848"/>
      <c r="L3" s="848"/>
      <c r="M3" s="848"/>
    </row>
    <row r="4" spans="1:14" ht="15.75" customHeight="1" x14ac:dyDescent="0.2">
      <c r="A4" s="843" t="s">
        <v>425</v>
      </c>
      <c r="B4" s="843"/>
      <c r="C4" s="843"/>
      <c r="D4" s="844" t="s">
        <v>797</v>
      </c>
      <c r="E4" s="844"/>
      <c r="F4" s="844"/>
      <c r="G4" s="844"/>
      <c r="H4" s="844"/>
      <c r="I4" s="844"/>
      <c r="J4" s="844"/>
      <c r="K4" s="844"/>
      <c r="L4" s="844"/>
      <c r="M4" s="844"/>
      <c r="N4" s="849"/>
    </row>
    <row r="5" spans="1:14" ht="15.75" thickBot="1" x14ac:dyDescent="0.25">
      <c r="A5" s="378"/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842" t="str">
        <f>Z_4.sz.mell.!G4</f>
        <v xml:space="preserve"> Forintban!</v>
      </c>
      <c r="M5" s="842"/>
      <c r="N5" s="849"/>
    </row>
    <row r="6" spans="1:14" ht="13.5" thickBot="1" x14ac:dyDescent="0.25">
      <c r="A6" s="832" t="s">
        <v>84</v>
      </c>
      <c r="B6" s="835" t="s">
        <v>426</v>
      </c>
      <c r="C6" s="835"/>
      <c r="D6" s="835"/>
      <c r="E6" s="835"/>
      <c r="F6" s="835"/>
      <c r="G6" s="835"/>
      <c r="H6" s="835"/>
      <c r="I6" s="835"/>
      <c r="J6" s="836" t="s">
        <v>427</v>
      </c>
      <c r="K6" s="836"/>
      <c r="L6" s="836"/>
      <c r="M6" s="836"/>
      <c r="N6" s="849"/>
    </row>
    <row r="7" spans="1:14" ht="15.2" customHeight="1" thickBot="1" x14ac:dyDescent="0.25">
      <c r="A7" s="833"/>
      <c r="B7" s="838" t="s">
        <v>428</v>
      </c>
      <c r="C7" s="839" t="s">
        <v>429</v>
      </c>
      <c r="D7" s="840" t="s">
        <v>430</v>
      </c>
      <c r="E7" s="840"/>
      <c r="F7" s="840"/>
      <c r="G7" s="840"/>
      <c r="H7" s="840"/>
      <c r="I7" s="840"/>
      <c r="J7" s="837"/>
      <c r="K7" s="837"/>
      <c r="L7" s="837"/>
      <c r="M7" s="837"/>
      <c r="N7" s="849"/>
    </row>
    <row r="8" spans="1:14" ht="21.75" thickBot="1" x14ac:dyDescent="0.25">
      <c r="A8" s="833"/>
      <c r="B8" s="838"/>
      <c r="C8" s="839"/>
      <c r="D8" s="274" t="s">
        <v>428</v>
      </c>
      <c r="E8" s="274" t="s">
        <v>429</v>
      </c>
      <c r="F8" s="274" t="s">
        <v>428</v>
      </c>
      <c r="G8" s="274" t="s">
        <v>429</v>
      </c>
      <c r="H8" s="274" t="s">
        <v>428</v>
      </c>
      <c r="I8" s="274" t="s">
        <v>429</v>
      </c>
      <c r="J8" s="837"/>
      <c r="K8" s="837"/>
      <c r="L8" s="837"/>
      <c r="M8" s="837"/>
      <c r="N8" s="849"/>
    </row>
    <row r="9" spans="1:14" ht="42.75" thickBot="1" x14ac:dyDescent="0.25">
      <c r="A9" s="834"/>
      <c r="B9" s="839" t="s">
        <v>431</v>
      </c>
      <c r="C9" s="839"/>
      <c r="D9" s="839" t="s">
        <v>865</v>
      </c>
      <c r="E9" s="839"/>
      <c r="F9" s="841">
        <v>2020</v>
      </c>
      <c r="G9" s="841"/>
      <c r="H9" s="838" t="s">
        <v>866</v>
      </c>
      <c r="I9" s="838"/>
      <c r="J9" s="355" t="str">
        <f>+D9</f>
        <v>2020.előtt</v>
      </c>
      <c r="K9" s="354">
        <v>2020</v>
      </c>
      <c r="L9" s="273" t="s">
        <v>37</v>
      </c>
      <c r="M9" s="354" t="s">
        <v>802</v>
      </c>
      <c r="N9" s="849"/>
    </row>
    <row r="10" spans="1:14" ht="13.5" thickBot="1" x14ac:dyDescent="0.25">
      <c r="A10" s="275" t="s">
        <v>385</v>
      </c>
      <c r="B10" s="273" t="s">
        <v>386</v>
      </c>
      <c r="C10" s="273" t="s">
        <v>387</v>
      </c>
      <c r="D10" s="276" t="s">
        <v>389</v>
      </c>
      <c r="E10" s="274" t="s">
        <v>388</v>
      </c>
      <c r="F10" s="274" t="s">
        <v>390</v>
      </c>
      <c r="G10" s="274" t="s">
        <v>391</v>
      </c>
      <c r="H10" s="273" t="s">
        <v>392</v>
      </c>
      <c r="I10" s="276" t="s">
        <v>423</v>
      </c>
      <c r="J10" s="276" t="s">
        <v>432</v>
      </c>
      <c r="K10" s="276" t="s">
        <v>433</v>
      </c>
      <c r="L10" s="276" t="s">
        <v>434</v>
      </c>
      <c r="M10" s="277" t="s">
        <v>435</v>
      </c>
      <c r="N10" s="849"/>
    </row>
    <row r="11" spans="1:14" x14ac:dyDescent="0.2">
      <c r="A11" s="278" t="s">
        <v>85</v>
      </c>
      <c r="B11" s="316"/>
      <c r="C11" s="317"/>
      <c r="D11" s="317"/>
      <c r="E11" s="318"/>
      <c r="F11" s="317"/>
      <c r="G11" s="317"/>
      <c r="H11" s="317"/>
      <c r="I11" s="317"/>
      <c r="J11" s="317"/>
      <c r="K11" s="317"/>
      <c r="L11" s="319">
        <f t="shared" ref="L11:L17" si="0">+J11+K11</f>
        <v>0</v>
      </c>
      <c r="M11" s="320" t="str">
        <f>IF((C11&lt;&gt;0),ROUND((L11/C11)*100,1),"")</f>
        <v/>
      </c>
      <c r="N11" s="849"/>
    </row>
    <row r="12" spans="1:14" x14ac:dyDescent="0.2">
      <c r="A12" s="279" t="s">
        <v>96</v>
      </c>
      <c r="B12" s="321"/>
      <c r="C12" s="322"/>
      <c r="D12" s="322"/>
      <c r="E12" s="322"/>
      <c r="F12" s="322"/>
      <c r="G12" s="322"/>
      <c r="H12" s="322"/>
      <c r="I12" s="322"/>
      <c r="J12" s="322"/>
      <c r="K12" s="322"/>
      <c r="L12" s="323">
        <f t="shared" si="0"/>
        <v>0</v>
      </c>
      <c r="M12" s="324" t="str">
        <f t="shared" ref="M12:M17" si="1">IF((C12&lt;&gt;0),ROUND((L12/C12)*100,1),"")</f>
        <v/>
      </c>
      <c r="N12" s="849"/>
    </row>
    <row r="13" spans="1:14" x14ac:dyDescent="0.2">
      <c r="A13" s="280" t="s">
        <v>86</v>
      </c>
      <c r="B13" s="325">
        <v>15856223</v>
      </c>
      <c r="C13" s="332">
        <v>15856223</v>
      </c>
      <c r="D13" s="326">
        <v>15856223</v>
      </c>
      <c r="E13" s="326">
        <v>15856223</v>
      </c>
      <c r="F13" s="326"/>
      <c r="G13" s="326"/>
      <c r="H13" s="326"/>
      <c r="I13" s="326"/>
      <c r="J13" s="326">
        <v>15856223</v>
      </c>
      <c r="K13" s="326"/>
      <c r="L13" s="323">
        <f t="shared" si="0"/>
        <v>15856223</v>
      </c>
      <c r="M13" s="324">
        <f t="shared" si="1"/>
        <v>100</v>
      </c>
      <c r="N13" s="849"/>
    </row>
    <row r="14" spans="1:14" x14ac:dyDescent="0.2">
      <c r="A14" s="280" t="s">
        <v>97</v>
      </c>
      <c r="B14" s="325"/>
      <c r="C14" s="326"/>
      <c r="D14" s="326"/>
      <c r="E14" s="326"/>
      <c r="F14" s="326"/>
      <c r="G14" s="326"/>
      <c r="H14" s="326"/>
      <c r="I14" s="326"/>
      <c r="J14" s="326"/>
      <c r="K14" s="326"/>
      <c r="L14" s="323">
        <f t="shared" si="0"/>
        <v>0</v>
      </c>
      <c r="M14" s="324" t="str">
        <f t="shared" si="1"/>
        <v/>
      </c>
      <c r="N14" s="849"/>
    </row>
    <row r="15" spans="1:14" x14ac:dyDescent="0.2">
      <c r="A15" s="280" t="s">
        <v>87</v>
      </c>
      <c r="B15" s="325"/>
      <c r="C15" s="326"/>
      <c r="D15" s="326"/>
      <c r="E15" s="326"/>
      <c r="F15" s="326"/>
      <c r="G15" s="326"/>
      <c r="H15" s="326"/>
      <c r="I15" s="326"/>
      <c r="J15" s="326"/>
      <c r="K15" s="326"/>
      <c r="L15" s="323">
        <f t="shared" si="0"/>
        <v>0</v>
      </c>
      <c r="M15" s="324" t="str">
        <f t="shared" si="1"/>
        <v/>
      </c>
      <c r="N15" s="849"/>
    </row>
    <row r="16" spans="1:14" x14ac:dyDescent="0.2">
      <c r="A16" s="280" t="s">
        <v>88</v>
      </c>
      <c r="B16" s="325"/>
      <c r="C16" s="326"/>
      <c r="D16" s="326"/>
      <c r="E16" s="326"/>
      <c r="F16" s="326"/>
      <c r="G16" s="326"/>
      <c r="H16" s="326"/>
      <c r="I16" s="326"/>
      <c r="J16" s="326"/>
      <c r="K16" s="326"/>
      <c r="L16" s="323">
        <f t="shared" si="0"/>
        <v>0</v>
      </c>
      <c r="M16" s="324" t="str">
        <f t="shared" si="1"/>
        <v/>
      </c>
      <c r="N16" s="849"/>
    </row>
    <row r="17" spans="1:14" ht="15.2" customHeight="1" thickBot="1" x14ac:dyDescent="0.25">
      <c r="A17" s="281"/>
      <c r="B17" s="327"/>
      <c r="C17" s="328"/>
      <c r="D17" s="328"/>
      <c r="E17" s="328"/>
      <c r="F17" s="328"/>
      <c r="G17" s="328"/>
      <c r="H17" s="328"/>
      <c r="I17" s="328"/>
      <c r="J17" s="328"/>
      <c r="K17" s="328"/>
      <c r="L17" s="323">
        <f t="shared" si="0"/>
        <v>0</v>
      </c>
      <c r="M17" s="329" t="str">
        <f t="shared" si="1"/>
        <v/>
      </c>
      <c r="N17" s="849"/>
    </row>
    <row r="18" spans="1:14" ht="13.5" thickBot="1" x14ac:dyDescent="0.25">
      <c r="A18" s="282" t="s">
        <v>90</v>
      </c>
      <c r="B18" s="330">
        <f>B11+SUM(B13:B17)</f>
        <v>15856223</v>
      </c>
      <c r="C18" s="330">
        <f t="shared" ref="C18:L18" si="2">C11+SUM(C13:C17)</f>
        <v>15856223</v>
      </c>
      <c r="D18" s="330">
        <f t="shared" si="2"/>
        <v>15856223</v>
      </c>
      <c r="E18" s="330">
        <f t="shared" si="2"/>
        <v>15856223</v>
      </c>
      <c r="F18" s="330">
        <f t="shared" si="2"/>
        <v>0</v>
      </c>
      <c r="G18" s="330">
        <f t="shared" si="2"/>
        <v>0</v>
      </c>
      <c r="H18" s="330">
        <f t="shared" si="2"/>
        <v>0</v>
      </c>
      <c r="I18" s="330">
        <f t="shared" si="2"/>
        <v>0</v>
      </c>
      <c r="J18" s="330">
        <f t="shared" si="2"/>
        <v>15856223</v>
      </c>
      <c r="K18" s="330">
        <f t="shared" si="2"/>
        <v>0</v>
      </c>
      <c r="L18" s="330">
        <f t="shared" si="2"/>
        <v>15856223</v>
      </c>
      <c r="M18" s="331">
        <f>IF((C18&lt;&gt;0),ROUND((L18/C18)*100,1),"")</f>
        <v>100</v>
      </c>
      <c r="N18" s="849"/>
    </row>
    <row r="19" spans="1:14" x14ac:dyDescent="0.2">
      <c r="A19" s="283"/>
      <c r="B19" s="284"/>
      <c r="C19" s="285"/>
      <c r="D19" s="285"/>
      <c r="E19" s="285"/>
      <c r="F19" s="285"/>
      <c r="G19" s="285"/>
      <c r="H19" s="285"/>
      <c r="I19" s="285"/>
      <c r="J19" s="285"/>
      <c r="K19" s="285"/>
      <c r="L19" s="285"/>
      <c r="M19" s="285"/>
      <c r="N19" s="849"/>
    </row>
    <row r="20" spans="1:14" ht="13.5" thickBot="1" x14ac:dyDescent="0.25">
      <c r="A20" s="286" t="s">
        <v>89</v>
      </c>
      <c r="B20" s="287"/>
      <c r="C20" s="288"/>
      <c r="D20" s="288"/>
      <c r="E20" s="288"/>
      <c r="F20" s="288"/>
      <c r="G20" s="288"/>
      <c r="H20" s="288"/>
      <c r="I20" s="288"/>
      <c r="J20" s="288"/>
      <c r="K20" s="288"/>
      <c r="L20" s="288"/>
      <c r="M20" s="288"/>
      <c r="N20" s="849"/>
    </row>
    <row r="21" spans="1:14" x14ac:dyDescent="0.2">
      <c r="A21" s="289" t="s">
        <v>92</v>
      </c>
      <c r="B21" s="333">
        <v>5401449</v>
      </c>
      <c r="C21" s="334">
        <v>5401449</v>
      </c>
      <c r="D21" s="334">
        <v>1766184</v>
      </c>
      <c r="E21" s="335">
        <v>1766184</v>
      </c>
      <c r="F21" s="334">
        <v>3635265</v>
      </c>
      <c r="G21" s="334">
        <v>3635265</v>
      </c>
      <c r="H21" s="334"/>
      <c r="I21" s="334"/>
      <c r="J21" s="334">
        <v>3766184</v>
      </c>
      <c r="K21" s="334">
        <v>852401</v>
      </c>
      <c r="L21" s="336">
        <f>+J21+K21</f>
        <v>4618585</v>
      </c>
      <c r="M21" s="337">
        <f t="shared" ref="M21:M26" si="3">IF((C21&lt;&gt;0),ROUND((L21/C21)*100,1),"")</f>
        <v>85.5</v>
      </c>
      <c r="N21" s="849"/>
    </row>
    <row r="22" spans="1:14" x14ac:dyDescent="0.2">
      <c r="A22" s="290" t="s">
        <v>93</v>
      </c>
      <c r="B22" s="338">
        <v>1434135</v>
      </c>
      <c r="C22" s="332">
        <v>1434135</v>
      </c>
      <c r="D22" s="332">
        <v>1434135</v>
      </c>
      <c r="E22" s="332">
        <v>1434135</v>
      </c>
      <c r="F22" s="332"/>
      <c r="G22" s="332"/>
      <c r="H22" s="332"/>
      <c r="I22" s="332"/>
      <c r="J22" s="332">
        <v>1427058</v>
      </c>
      <c r="K22" s="332">
        <v>7077</v>
      </c>
      <c r="L22" s="339">
        <f>+J22+K22</f>
        <v>1434135</v>
      </c>
      <c r="M22" s="340">
        <f t="shared" si="3"/>
        <v>100</v>
      </c>
      <c r="N22" s="849"/>
    </row>
    <row r="23" spans="1:14" x14ac:dyDescent="0.2">
      <c r="A23" s="290" t="s">
        <v>94</v>
      </c>
      <c r="B23" s="341">
        <v>9020639</v>
      </c>
      <c r="C23" s="332">
        <v>9020639</v>
      </c>
      <c r="D23" s="332">
        <v>4794250</v>
      </c>
      <c r="E23" s="332">
        <v>4794250</v>
      </c>
      <c r="F23" s="332">
        <v>4226389</v>
      </c>
      <c r="G23" s="332">
        <v>4226389</v>
      </c>
      <c r="H23" s="332">
        <v>3945175</v>
      </c>
      <c r="I23" s="332">
        <v>3945175</v>
      </c>
      <c r="J23" s="332">
        <v>7075464</v>
      </c>
      <c r="K23" s="332">
        <v>1945175</v>
      </c>
      <c r="L23" s="339">
        <f>+J23+K23</f>
        <v>9020639</v>
      </c>
      <c r="M23" s="340">
        <f t="shared" si="3"/>
        <v>100</v>
      </c>
      <c r="N23" s="849"/>
    </row>
    <row r="24" spans="1:14" x14ac:dyDescent="0.2">
      <c r="A24" s="290" t="s">
        <v>95</v>
      </c>
      <c r="B24" s="341"/>
      <c r="C24" s="332"/>
      <c r="D24" s="332"/>
      <c r="E24" s="332"/>
      <c r="F24" s="332"/>
      <c r="G24" s="332"/>
      <c r="H24" s="332"/>
      <c r="I24" s="332"/>
      <c r="J24" s="332"/>
      <c r="K24" s="332"/>
      <c r="L24" s="339">
        <f>+J24+K24</f>
        <v>0</v>
      </c>
      <c r="M24" s="340" t="str">
        <f t="shared" si="3"/>
        <v/>
      </c>
      <c r="N24" s="849"/>
    </row>
    <row r="25" spans="1:14" ht="13.5" thickBot="1" x14ac:dyDescent="0.25">
      <c r="A25" s="291"/>
      <c r="B25" s="342"/>
      <c r="C25" s="343"/>
      <c r="D25" s="343"/>
      <c r="E25" s="343"/>
      <c r="F25" s="343"/>
      <c r="G25" s="343"/>
      <c r="H25" s="343"/>
      <c r="I25" s="343"/>
      <c r="J25" s="343"/>
      <c r="K25" s="343"/>
      <c r="L25" s="339">
        <f>+J25+K25</f>
        <v>0</v>
      </c>
      <c r="M25" s="344" t="str">
        <f t="shared" si="3"/>
        <v/>
      </c>
      <c r="N25" s="849"/>
    </row>
    <row r="26" spans="1:14" ht="13.5" thickBot="1" x14ac:dyDescent="0.25">
      <c r="A26" s="292" t="s">
        <v>75</v>
      </c>
      <c r="B26" s="345">
        <f t="shared" ref="B26:L26" si="4">SUM(B21:B25)</f>
        <v>15856223</v>
      </c>
      <c r="C26" s="345">
        <f t="shared" si="4"/>
        <v>15856223</v>
      </c>
      <c r="D26" s="345">
        <f t="shared" si="4"/>
        <v>7994569</v>
      </c>
      <c r="E26" s="345">
        <f t="shared" si="4"/>
        <v>7994569</v>
      </c>
      <c r="F26" s="345">
        <f t="shared" si="4"/>
        <v>7861654</v>
      </c>
      <c r="G26" s="345">
        <f t="shared" si="4"/>
        <v>7861654</v>
      </c>
      <c r="H26" s="345">
        <f t="shared" si="4"/>
        <v>3945175</v>
      </c>
      <c r="I26" s="345">
        <f t="shared" si="4"/>
        <v>3945175</v>
      </c>
      <c r="J26" s="345">
        <f t="shared" si="4"/>
        <v>12268706</v>
      </c>
      <c r="K26" s="345">
        <f t="shared" si="4"/>
        <v>2804653</v>
      </c>
      <c r="L26" s="345">
        <f t="shared" si="4"/>
        <v>15073359</v>
      </c>
      <c r="M26" s="346">
        <f t="shared" si="3"/>
        <v>95.1</v>
      </c>
      <c r="N26" s="849"/>
    </row>
    <row r="27" spans="1:14" x14ac:dyDescent="0.2">
      <c r="A27" s="850" t="s">
        <v>457</v>
      </c>
      <c r="B27" s="850"/>
      <c r="C27" s="850"/>
      <c r="D27" s="850"/>
      <c r="E27" s="850"/>
      <c r="F27" s="850"/>
      <c r="G27" s="850"/>
      <c r="H27" s="850"/>
      <c r="I27" s="850"/>
      <c r="J27" s="850"/>
      <c r="K27" s="850"/>
      <c r="L27" s="850"/>
      <c r="M27" s="850"/>
      <c r="N27" s="849"/>
    </row>
    <row r="28" spans="1:14" x14ac:dyDescent="0.2">
      <c r="A28" s="771"/>
      <c r="B28" s="771"/>
      <c r="C28" s="771"/>
      <c r="D28" s="771"/>
      <c r="E28" s="771"/>
      <c r="F28" s="771"/>
      <c r="G28" s="771"/>
      <c r="H28" s="771"/>
      <c r="I28" s="771"/>
      <c r="J28" s="771"/>
      <c r="K28" s="771"/>
      <c r="L28" s="771"/>
      <c r="M28" s="771"/>
      <c r="N28" s="849"/>
    </row>
    <row r="29" spans="1:14" ht="13.5" customHeight="1" x14ac:dyDescent="0.2">
      <c r="A29" s="771"/>
      <c r="B29" s="771"/>
      <c r="C29" s="771"/>
      <c r="D29" s="771"/>
      <c r="E29" s="771"/>
      <c r="F29" s="771"/>
      <c r="G29" s="771"/>
      <c r="H29" s="771"/>
      <c r="I29" s="771"/>
      <c r="J29" s="771"/>
      <c r="K29" s="771"/>
      <c r="L29" s="771"/>
      <c r="M29" s="771"/>
      <c r="N29" s="849"/>
    </row>
    <row r="30" spans="1:14" ht="13.5" customHeight="1" x14ac:dyDescent="0.2">
      <c r="A30" s="843" t="s">
        <v>425</v>
      </c>
      <c r="B30" s="843"/>
      <c r="C30" s="843"/>
      <c r="D30" s="844" t="s">
        <v>798</v>
      </c>
      <c r="E30" s="844"/>
      <c r="F30" s="844"/>
      <c r="G30" s="844"/>
      <c r="H30" s="844"/>
      <c r="I30" s="844"/>
      <c r="J30" s="844"/>
      <c r="K30" s="844"/>
      <c r="L30" s="844"/>
      <c r="M30" s="844"/>
      <c r="N30" s="849"/>
    </row>
    <row r="31" spans="1:14" ht="15.75" thickBot="1" x14ac:dyDescent="0.25">
      <c r="A31" s="378"/>
      <c r="B31" s="378"/>
      <c r="C31" s="378"/>
      <c r="D31" s="378"/>
      <c r="E31" s="378"/>
      <c r="F31" s="378"/>
      <c r="G31" s="378"/>
      <c r="H31" s="378"/>
      <c r="I31" s="378"/>
      <c r="J31" s="378"/>
      <c r="K31" s="378"/>
      <c r="L31" s="842">
        <f>Z_4.sz.mell.!G94</f>
        <v>0</v>
      </c>
      <c r="M31" s="842"/>
      <c r="N31" s="849"/>
    </row>
    <row r="32" spans="1:14" ht="13.5" thickBot="1" x14ac:dyDescent="0.25">
      <c r="A32" s="832" t="s">
        <v>84</v>
      </c>
      <c r="B32" s="835" t="s">
        <v>426</v>
      </c>
      <c r="C32" s="835"/>
      <c r="D32" s="835"/>
      <c r="E32" s="835"/>
      <c r="F32" s="835"/>
      <c r="G32" s="835"/>
      <c r="H32" s="835"/>
      <c r="I32" s="835"/>
      <c r="J32" s="836" t="s">
        <v>427</v>
      </c>
      <c r="K32" s="836"/>
      <c r="L32" s="836"/>
      <c r="M32" s="836"/>
      <c r="N32" s="849"/>
    </row>
    <row r="33" spans="1:14" ht="13.5" thickBot="1" x14ac:dyDescent="0.25">
      <c r="A33" s="833"/>
      <c r="B33" s="838" t="s">
        <v>428</v>
      </c>
      <c r="C33" s="839" t="s">
        <v>429</v>
      </c>
      <c r="D33" s="840" t="s">
        <v>430</v>
      </c>
      <c r="E33" s="840"/>
      <c r="F33" s="840"/>
      <c r="G33" s="840"/>
      <c r="H33" s="840"/>
      <c r="I33" s="840"/>
      <c r="J33" s="837"/>
      <c r="K33" s="837"/>
      <c r="L33" s="837"/>
      <c r="M33" s="837"/>
      <c r="N33" s="849"/>
    </row>
    <row r="34" spans="1:14" ht="21.75" thickBot="1" x14ac:dyDescent="0.25">
      <c r="A34" s="833"/>
      <c r="B34" s="838"/>
      <c r="C34" s="839"/>
      <c r="D34" s="274" t="s">
        <v>428</v>
      </c>
      <c r="E34" s="274" t="s">
        <v>429</v>
      </c>
      <c r="F34" s="274" t="s">
        <v>428</v>
      </c>
      <c r="G34" s="274" t="s">
        <v>429</v>
      </c>
      <c r="H34" s="274" t="s">
        <v>428</v>
      </c>
      <c r="I34" s="274" t="s">
        <v>429</v>
      </c>
      <c r="J34" s="837"/>
      <c r="K34" s="837"/>
      <c r="L34" s="837"/>
      <c r="M34" s="837"/>
      <c r="N34" s="849"/>
    </row>
    <row r="35" spans="1:14" ht="13.5" thickBot="1" x14ac:dyDescent="0.25">
      <c r="A35" s="834"/>
      <c r="B35" s="839" t="s">
        <v>431</v>
      </c>
      <c r="C35" s="839"/>
      <c r="D35" s="839" t="s">
        <v>874</v>
      </c>
      <c r="E35" s="839"/>
      <c r="F35" s="841">
        <v>2020</v>
      </c>
      <c r="G35" s="841"/>
      <c r="H35" s="838" t="s">
        <v>866</v>
      </c>
      <c r="I35" s="838"/>
      <c r="J35" s="355" t="str">
        <f>+D35</f>
        <v>2020. előtt</v>
      </c>
      <c r="K35" s="354">
        <f>+F35</f>
        <v>2020</v>
      </c>
      <c r="L35" s="273" t="s">
        <v>37</v>
      </c>
      <c r="M35" s="354" t="e">
        <f>+CONCATENATE("Teljesítés %-a ",LEFT(#REF!,4),". XII. 31-ig")</f>
        <v>#REF!</v>
      </c>
      <c r="N35" s="849"/>
    </row>
    <row r="36" spans="1:14" ht="13.5" thickBot="1" x14ac:dyDescent="0.25">
      <c r="A36" s="275" t="s">
        <v>385</v>
      </c>
      <c r="B36" s="273" t="s">
        <v>386</v>
      </c>
      <c r="C36" s="273" t="s">
        <v>387</v>
      </c>
      <c r="D36" s="276" t="s">
        <v>389</v>
      </c>
      <c r="E36" s="274" t="s">
        <v>388</v>
      </c>
      <c r="F36" s="274" t="s">
        <v>390</v>
      </c>
      <c r="G36" s="274" t="s">
        <v>391</v>
      </c>
      <c r="H36" s="273" t="s">
        <v>392</v>
      </c>
      <c r="I36" s="276" t="s">
        <v>423</v>
      </c>
      <c r="J36" s="276" t="s">
        <v>432</v>
      </c>
      <c r="K36" s="276" t="s">
        <v>433</v>
      </c>
      <c r="L36" s="276" t="s">
        <v>434</v>
      </c>
      <c r="M36" s="277" t="s">
        <v>435</v>
      </c>
      <c r="N36" s="849"/>
    </row>
    <row r="37" spans="1:14" x14ac:dyDescent="0.2">
      <c r="A37" s="278" t="s">
        <v>85</v>
      </c>
      <c r="B37" s="316"/>
      <c r="C37" s="317">
        <v>5575300</v>
      </c>
      <c r="D37" s="317"/>
      <c r="E37" s="318"/>
      <c r="F37" s="317"/>
      <c r="G37" s="317">
        <v>5575300</v>
      </c>
      <c r="H37" s="317"/>
      <c r="I37" s="317"/>
      <c r="J37" s="317"/>
      <c r="K37" s="317">
        <v>5575300</v>
      </c>
      <c r="L37" s="319">
        <f t="shared" ref="L37:L43" si="5">+J37+K37</f>
        <v>5575300</v>
      </c>
      <c r="M37" s="320">
        <f>IF((C37&lt;&gt;0),ROUND((L37/C37)*100,1),"")</f>
        <v>100</v>
      </c>
      <c r="N37" s="849"/>
    </row>
    <row r="38" spans="1:14" x14ac:dyDescent="0.2">
      <c r="A38" s="279" t="s">
        <v>96</v>
      </c>
      <c r="B38" s="321"/>
      <c r="C38" s="322"/>
      <c r="D38" s="322"/>
      <c r="E38" s="322"/>
      <c r="F38" s="322"/>
      <c r="G38" s="322"/>
      <c r="H38" s="322"/>
      <c r="I38" s="322"/>
      <c r="J38" s="322"/>
      <c r="K38" s="322"/>
      <c r="L38" s="323">
        <f t="shared" si="5"/>
        <v>0</v>
      </c>
      <c r="M38" s="324" t="str">
        <f t="shared" ref="M38:M43" si="6">IF((C38&lt;&gt;0),ROUND((L38/C38)*100,1),"")</f>
        <v/>
      </c>
      <c r="N38" s="849"/>
    </row>
    <row r="39" spans="1:14" x14ac:dyDescent="0.2">
      <c r="A39" s="280" t="s">
        <v>86</v>
      </c>
      <c r="B39" s="325"/>
      <c r="C39" s="332">
        <v>156028112</v>
      </c>
      <c r="D39" s="326">
        <v>156028112</v>
      </c>
      <c r="E39" s="326">
        <v>156028112</v>
      </c>
      <c r="F39" s="326"/>
      <c r="G39" s="326"/>
      <c r="H39" s="326"/>
      <c r="I39" s="326"/>
      <c r="J39" s="326">
        <v>156028112</v>
      </c>
      <c r="K39" s="326"/>
      <c r="L39" s="323">
        <f t="shared" si="5"/>
        <v>156028112</v>
      </c>
      <c r="M39" s="324">
        <f t="shared" si="6"/>
        <v>100</v>
      </c>
      <c r="N39" s="849"/>
    </row>
    <row r="40" spans="1:14" x14ac:dyDescent="0.2">
      <c r="A40" s="280" t="s">
        <v>97</v>
      </c>
      <c r="B40" s="325"/>
      <c r="C40" s="326"/>
      <c r="D40" s="326"/>
      <c r="E40" s="326"/>
      <c r="F40" s="326"/>
      <c r="G40" s="326"/>
      <c r="H40" s="326"/>
      <c r="I40" s="326"/>
      <c r="J40" s="326"/>
      <c r="K40" s="326"/>
      <c r="L40" s="323">
        <f t="shared" si="5"/>
        <v>0</v>
      </c>
      <c r="M40" s="324" t="str">
        <f t="shared" si="6"/>
        <v/>
      </c>
      <c r="N40" s="849"/>
    </row>
    <row r="41" spans="1:14" x14ac:dyDescent="0.2">
      <c r="A41" s="280" t="s">
        <v>87</v>
      </c>
      <c r="B41" s="325"/>
      <c r="C41" s="326"/>
      <c r="D41" s="326"/>
      <c r="E41" s="326"/>
      <c r="F41" s="326"/>
      <c r="G41" s="326"/>
      <c r="H41" s="326"/>
      <c r="I41" s="326"/>
      <c r="J41" s="326"/>
      <c r="K41" s="326"/>
      <c r="L41" s="323">
        <f t="shared" si="5"/>
        <v>0</v>
      </c>
      <c r="M41" s="324" t="str">
        <f t="shared" si="6"/>
        <v/>
      </c>
      <c r="N41" s="849"/>
    </row>
    <row r="42" spans="1:14" x14ac:dyDescent="0.2">
      <c r="A42" s="280" t="s">
        <v>88</v>
      </c>
      <c r="B42" s="325"/>
      <c r="C42" s="326"/>
      <c r="D42" s="326"/>
      <c r="E42" s="326"/>
      <c r="F42" s="326"/>
      <c r="G42" s="326"/>
      <c r="H42" s="326"/>
      <c r="I42" s="326"/>
      <c r="J42" s="326"/>
      <c r="K42" s="326"/>
      <c r="L42" s="323">
        <f t="shared" si="5"/>
        <v>0</v>
      </c>
      <c r="M42" s="324" t="str">
        <f t="shared" si="6"/>
        <v/>
      </c>
      <c r="N42" s="849"/>
    </row>
    <row r="43" spans="1:14" ht="13.5" thickBot="1" x14ac:dyDescent="0.25">
      <c r="A43" s="281"/>
      <c r="B43" s="327"/>
      <c r="C43" s="328"/>
      <c r="D43" s="328"/>
      <c r="E43" s="328"/>
      <c r="F43" s="328"/>
      <c r="G43" s="328"/>
      <c r="H43" s="328"/>
      <c r="I43" s="328"/>
      <c r="J43" s="328"/>
      <c r="K43" s="328"/>
      <c r="L43" s="323">
        <f t="shared" si="5"/>
        <v>0</v>
      </c>
      <c r="M43" s="329" t="str">
        <f t="shared" si="6"/>
        <v/>
      </c>
      <c r="N43" s="849"/>
    </row>
    <row r="44" spans="1:14" ht="13.5" thickBot="1" x14ac:dyDescent="0.25">
      <c r="A44" s="282" t="s">
        <v>90</v>
      </c>
      <c r="B44" s="330">
        <f>B37+SUM(B39:B43)</f>
        <v>0</v>
      </c>
      <c r="C44" s="330">
        <f t="shared" ref="C44:L44" si="7">C37+SUM(C39:C43)</f>
        <v>161603412</v>
      </c>
      <c r="D44" s="330">
        <f t="shared" si="7"/>
        <v>156028112</v>
      </c>
      <c r="E44" s="330">
        <f t="shared" si="7"/>
        <v>156028112</v>
      </c>
      <c r="F44" s="330">
        <f t="shared" si="7"/>
        <v>0</v>
      </c>
      <c r="G44" s="330">
        <f t="shared" si="7"/>
        <v>5575300</v>
      </c>
      <c r="H44" s="330">
        <f t="shared" si="7"/>
        <v>0</v>
      </c>
      <c r="I44" s="330">
        <f t="shared" si="7"/>
        <v>0</v>
      </c>
      <c r="J44" s="330">
        <f t="shared" si="7"/>
        <v>156028112</v>
      </c>
      <c r="K44" s="330">
        <f t="shared" si="7"/>
        <v>5575300</v>
      </c>
      <c r="L44" s="330">
        <f t="shared" si="7"/>
        <v>161603412</v>
      </c>
      <c r="M44" s="331">
        <f>IF((C44&lt;&gt;0),ROUND((L44/C44)*100,1),"")</f>
        <v>100</v>
      </c>
      <c r="N44" s="849"/>
    </row>
    <row r="45" spans="1:14" x14ac:dyDescent="0.2">
      <c r="A45" s="283"/>
      <c r="B45" s="284"/>
      <c r="C45" s="285"/>
      <c r="D45" s="285"/>
      <c r="E45" s="285"/>
      <c r="F45" s="285"/>
      <c r="G45" s="285"/>
      <c r="H45" s="285"/>
      <c r="I45" s="285"/>
      <c r="J45" s="285"/>
      <c r="K45" s="285"/>
      <c r="L45" s="285"/>
      <c r="M45" s="285"/>
      <c r="N45" s="849"/>
    </row>
    <row r="46" spans="1:14" ht="13.5" thickBot="1" x14ac:dyDescent="0.25">
      <c r="A46" s="286" t="s">
        <v>89</v>
      </c>
      <c r="B46" s="287"/>
      <c r="C46" s="288"/>
      <c r="D46" s="288"/>
      <c r="E46" s="288"/>
      <c r="F46" s="288"/>
      <c r="G46" s="288"/>
      <c r="H46" s="288"/>
      <c r="I46" s="288"/>
      <c r="J46" s="288"/>
      <c r="K46" s="288"/>
      <c r="L46" s="288"/>
      <c r="M46" s="288"/>
      <c r="N46" s="849"/>
    </row>
    <row r="47" spans="1:14" x14ac:dyDescent="0.2">
      <c r="A47" s="289" t="s">
        <v>92</v>
      </c>
      <c r="B47" s="333"/>
      <c r="C47" s="334"/>
      <c r="D47" s="334"/>
      <c r="E47" s="335"/>
      <c r="F47" s="334"/>
      <c r="G47" s="334"/>
      <c r="H47" s="334"/>
      <c r="I47" s="334"/>
      <c r="J47" s="334"/>
      <c r="K47" s="334"/>
      <c r="L47" s="336">
        <f>+J47+K47</f>
        <v>0</v>
      </c>
      <c r="M47" s="337" t="str">
        <f t="shared" ref="M47:M52" si="8">IF((C47&lt;&gt;0),ROUND((L47/C47)*100,1),"")</f>
        <v/>
      </c>
      <c r="N47" s="849"/>
    </row>
    <row r="48" spans="1:14" x14ac:dyDescent="0.2">
      <c r="A48" s="290" t="s">
        <v>93</v>
      </c>
      <c r="B48" s="338"/>
      <c r="C48" s="332">
        <v>155609012</v>
      </c>
      <c r="D48" s="332"/>
      <c r="E48" s="332">
        <v>5207000</v>
      </c>
      <c r="F48" s="332"/>
      <c r="G48" s="332">
        <v>150402012</v>
      </c>
      <c r="H48" s="332"/>
      <c r="I48" s="332"/>
      <c r="J48" s="332">
        <v>5207000</v>
      </c>
      <c r="K48" s="332">
        <v>150402012</v>
      </c>
      <c r="L48" s="339">
        <f>+J48+K48</f>
        <v>155609012</v>
      </c>
      <c r="M48" s="340">
        <f t="shared" si="8"/>
        <v>100</v>
      </c>
      <c r="N48" s="849"/>
    </row>
    <row r="49" spans="1:14" x14ac:dyDescent="0.2">
      <c r="A49" s="290" t="s">
        <v>94</v>
      </c>
      <c r="B49" s="341"/>
      <c r="C49" s="332">
        <v>5994400</v>
      </c>
      <c r="D49" s="332"/>
      <c r="E49" s="332">
        <v>368300</v>
      </c>
      <c r="F49" s="332"/>
      <c r="G49" s="332">
        <v>5626100</v>
      </c>
      <c r="H49" s="332"/>
      <c r="I49" s="332"/>
      <c r="J49" s="332">
        <v>368300</v>
      </c>
      <c r="K49" s="332">
        <v>5626100</v>
      </c>
      <c r="L49" s="339">
        <f>+J49+K49</f>
        <v>5994400</v>
      </c>
      <c r="M49" s="340">
        <f t="shared" si="8"/>
        <v>100</v>
      </c>
      <c r="N49" s="849"/>
    </row>
    <row r="50" spans="1:14" x14ac:dyDescent="0.2">
      <c r="A50" s="290" t="s">
        <v>95</v>
      </c>
      <c r="B50" s="341"/>
      <c r="C50" s="332"/>
      <c r="D50" s="332"/>
      <c r="E50" s="332"/>
      <c r="F50" s="332"/>
      <c r="G50" s="332"/>
      <c r="H50" s="332"/>
      <c r="I50" s="332"/>
      <c r="J50" s="332"/>
      <c r="K50" s="332"/>
      <c r="L50" s="339">
        <f>+J50+K50</f>
        <v>0</v>
      </c>
      <c r="M50" s="340" t="str">
        <f t="shared" si="8"/>
        <v/>
      </c>
      <c r="N50" s="849"/>
    </row>
    <row r="51" spans="1:14" ht="13.5" thickBot="1" x14ac:dyDescent="0.25">
      <c r="A51" s="291"/>
      <c r="B51" s="342"/>
      <c r="C51" s="343"/>
      <c r="D51" s="343"/>
      <c r="E51" s="343"/>
      <c r="F51" s="343"/>
      <c r="G51" s="343"/>
      <c r="H51" s="343"/>
      <c r="I51" s="343"/>
      <c r="J51" s="343"/>
      <c r="K51" s="343"/>
      <c r="L51" s="339">
        <f>+J51+K51</f>
        <v>0</v>
      </c>
      <c r="M51" s="344" t="str">
        <f t="shared" si="8"/>
        <v/>
      </c>
      <c r="N51" s="849"/>
    </row>
    <row r="52" spans="1:14" ht="13.5" thickBot="1" x14ac:dyDescent="0.25">
      <c r="A52" s="292" t="s">
        <v>75</v>
      </c>
      <c r="B52" s="345">
        <f t="shared" ref="B52:L52" si="9">SUM(B47:B51)</f>
        <v>0</v>
      </c>
      <c r="C52" s="345">
        <f t="shared" si="9"/>
        <v>161603412</v>
      </c>
      <c r="D52" s="345">
        <f t="shared" si="9"/>
        <v>0</v>
      </c>
      <c r="E52" s="345">
        <f t="shared" si="9"/>
        <v>5575300</v>
      </c>
      <c r="F52" s="345">
        <f t="shared" si="9"/>
        <v>0</v>
      </c>
      <c r="G52" s="345">
        <f t="shared" si="9"/>
        <v>156028112</v>
      </c>
      <c r="H52" s="345">
        <f t="shared" si="9"/>
        <v>0</v>
      </c>
      <c r="I52" s="345">
        <f t="shared" si="9"/>
        <v>0</v>
      </c>
      <c r="J52" s="345">
        <f t="shared" si="9"/>
        <v>5575300</v>
      </c>
      <c r="K52" s="345">
        <f t="shared" si="9"/>
        <v>156028112</v>
      </c>
      <c r="L52" s="345">
        <f t="shared" si="9"/>
        <v>161603412</v>
      </c>
      <c r="M52" s="346">
        <f t="shared" si="8"/>
        <v>100</v>
      </c>
      <c r="N52" s="849"/>
    </row>
    <row r="53" spans="1:14" x14ac:dyDescent="0.2">
      <c r="N53" s="849"/>
    </row>
    <row r="54" spans="1:14" x14ac:dyDescent="0.2">
      <c r="N54" s="849"/>
    </row>
    <row r="55" spans="1:14" ht="15.75" x14ac:dyDescent="0.2">
      <c r="A55" s="843" t="s">
        <v>425</v>
      </c>
      <c r="B55" s="843"/>
      <c r="C55" s="843"/>
      <c r="D55" s="844" t="s">
        <v>799</v>
      </c>
      <c r="E55" s="844"/>
      <c r="F55" s="844"/>
      <c r="G55" s="844"/>
      <c r="H55" s="844"/>
      <c r="I55" s="844"/>
      <c r="J55" s="844"/>
      <c r="K55" s="844"/>
      <c r="L55" s="844"/>
      <c r="M55" s="844"/>
      <c r="N55" s="849"/>
    </row>
    <row r="56" spans="1:14" ht="15.75" thickBot="1" x14ac:dyDescent="0.25">
      <c r="A56" s="378"/>
      <c r="B56" s="378"/>
      <c r="C56" s="378"/>
      <c r="D56" s="378"/>
      <c r="E56" s="378"/>
      <c r="F56" s="378"/>
      <c r="G56" s="378"/>
      <c r="H56" s="378"/>
      <c r="I56" s="378"/>
      <c r="J56" s="378"/>
      <c r="K56" s="378"/>
      <c r="L56" s="842">
        <f>Z_4.sz.mell.!G119</f>
        <v>0</v>
      </c>
      <c r="M56" s="842"/>
      <c r="N56" s="849"/>
    </row>
    <row r="57" spans="1:14" ht="13.5" thickBot="1" x14ac:dyDescent="0.25">
      <c r="A57" s="832" t="s">
        <v>84</v>
      </c>
      <c r="B57" s="835" t="s">
        <v>426</v>
      </c>
      <c r="C57" s="835"/>
      <c r="D57" s="835"/>
      <c r="E57" s="835"/>
      <c r="F57" s="835"/>
      <c r="G57" s="835"/>
      <c r="H57" s="835"/>
      <c r="I57" s="835"/>
      <c r="J57" s="836" t="s">
        <v>427</v>
      </c>
      <c r="K57" s="836"/>
      <c r="L57" s="836"/>
      <c r="M57" s="836"/>
      <c r="N57" s="849"/>
    </row>
    <row r="58" spans="1:14" ht="13.5" thickBot="1" x14ac:dyDescent="0.25">
      <c r="A58" s="833"/>
      <c r="B58" s="838" t="s">
        <v>428</v>
      </c>
      <c r="C58" s="839" t="s">
        <v>429</v>
      </c>
      <c r="D58" s="840" t="s">
        <v>430</v>
      </c>
      <c r="E58" s="840"/>
      <c r="F58" s="840"/>
      <c r="G58" s="840"/>
      <c r="H58" s="840"/>
      <c r="I58" s="840"/>
      <c r="J58" s="837"/>
      <c r="K58" s="837"/>
      <c r="L58" s="837"/>
      <c r="M58" s="837"/>
      <c r="N58" s="849"/>
    </row>
    <row r="59" spans="1:14" ht="21.75" thickBot="1" x14ac:dyDescent="0.25">
      <c r="A59" s="833"/>
      <c r="B59" s="838"/>
      <c r="C59" s="839"/>
      <c r="D59" s="274" t="s">
        <v>428</v>
      </c>
      <c r="E59" s="274" t="s">
        <v>429</v>
      </c>
      <c r="F59" s="274" t="s">
        <v>428</v>
      </c>
      <c r="G59" s="274" t="s">
        <v>429</v>
      </c>
      <c r="H59" s="274" t="s">
        <v>428</v>
      </c>
      <c r="I59" s="274" t="s">
        <v>429</v>
      </c>
      <c r="J59" s="837"/>
      <c r="K59" s="837"/>
      <c r="L59" s="837"/>
      <c r="M59" s="837"/>
      <c r="N59" s="849"/>
    </row>
    <row r="60" spans="1:14" ht="13.5" thickBot="1" x14ac:dyDescent="0.25">
      <c r="A60" s="834"/>
      <c r="B60" s="839" t="s">
        <v>431</v>
      </c>
      <c r="C60" s="839"/>
      <c r="D60" s="839" t="s">
        <v>874</v>
      </c>
      <c r="E60" s="839"/>
      <c r="F60" s="841">
        <v>2020</v>
      </c>
      <c r="G60" s="841"/>
      <c r="H60" s="838" t="s">
        <v>866</v>
      </c>
      <c r="I60" s="838"/>
      <c r="J60" s="355" t="str">
        <f>+D60</f>
        <v>2020. előtt</v>
      </c>
      <c r="K60" s="354">
        <f>+F60</f>
        <v>2020</v>
      </c>
      <c r="L60" s="273" t="s">
        <v>37</v>
      </c>
      <c r="M60" s="354" t="e">
        <f>+CONCATENATE("Teljesítés %-a ",LEFT(#REF!,4),". XII. 31-ig")</f>
        <v>#REF!</v>
      </c>
      <c r="N60" s="849"/>
    </row>
    <row r="61" spans="1:14" ht="13.5" thickBot="1" x14ac:dyDescent="0.25">
      <c r="A61" s="275" t="s">
        <v>385</v>
      </c>
      <c r="B61" s="273" t="s">
        <v>386</v>
      </c>
      <c r="C61" s="273" t="s">
        <v>387</v>
      </c>
      <c r="D61" s="276" t="s">
        <v>389</v>
      </c>
      <c r="E61" s="274" t="s">
        <v>388</v>
      </c>
      <c r="F61" s="274" t="s">
        <v>390</v>
      </c>
      <c r="G61" s="274" t="s">
        <v>391</v>
      </c>
      <c r="H61" s="273" t="s">
        <v>392</v>
      </c>
      <c r="I61" s="276" t="s">
        <v>423</v>
      </c>
      <c r="J61" s="276" t="s">
        <v>432</v>
      </c>
      <c r="K61" s="276" t="s">
        <v>433</v>
      </c>
      <c r="L61" s="276" t="s">
        <v>434</v>
      </c>
      <c r="M61" s="277" t="s">
        <v>435</v>
      </c>
      <c r="N61" s="849"/>
    </row>
    <row r="62" spans="1:14" x14ac:dyDescent="0.2">
      <c r="A62" s="278" t="s">
        <v>85</v>
      </c>
      <c r="B62" s="316"/>
      <c r="C62" s="317"/>
      <c r="D62" s="317"/>
      <c r="E62" s="318"/>
      <c r="F62" s="317"/>
      <c r="G62" s="317"/>
      <c r="H62" s="317"/>
      <c r="I62" s="317"/>
      <c r="J62" s="317"/>
      <c r="K62" s="317"/>
      <c r="L62" s="319">
        <f t="shared" ref="L62:L68" si="10">+J62+K62</f>
        <v>0</v>
      </c>
      <c r="M62" s="320" t="str">
        <f>IF((C62&lt;&gt;0),ROUND((L62/C62)*100,1),"")</f>
        <v/>
      </c>
      <c r="N62" s="849"/>
    </row>
    <row r="63" spans="1:14" ht="16.5" customHeight="1" x14ac:dyDescent="0.2">
      <c r="A63" s="279" t="s">
        <v>96</v>
      </c>
      <c r="B63" s="321"/>
      <c r="C63" s="322"/>
      <c r="D63" s="322"/>
      <c r="E63" s="322"/>
      <c r="F63" s="322"/>
      <c r="G63" s="322"/>
      <c r="H63" s="322"/>
      <c r="I63" s="322"/>
      <c r="J63" s="322"/>
      <c r="K63" s="322"/>
      <c r="L63" s="323">
        <f t="shared" si="10"/>
        <v>0</v>
      </c>
      <c r="M63" s="324" t="str">
        <f t="shared" ref="M63:M68" si="11">IF((C63&lt;&gt;0),ROUND((L63/C63)*100,1),"")</f>
        <v/>
      </c>
      <c r="N63" s="849"/>
    </row>
    <row r="64" spans="1:14" ht="16.5" customHeight="1" x14ac:dyDescent="0.2">
      <c r="A64" s="280" t="s">
        <v>86</v>
      </c>
      <c r="B64" s="325">
        <v>30751650</v>
      </c>
      <c r="C64" s="332">
        <v>30751650</v>
      </c>
      <c r="D64" s="326">
        <v>30751650</v>
      </c>
      <c r="E64" s="326">
        <v>30751650</v>
      </c>
      <c r="F64" s="326"/>
      <c r="G64" s="326"/>
      <c r="H64" s="326"/>
      <c r="I64" s="326"/>
      <c r="J64" s="326">
        <v>30751650</v>
      </c>
      <c r="K64" s="326"/>
      <c r="L64" s="323">
        <f t="shared" si="10"/>
        <v>30751650</v>
      </c>
      <c r="M64" s="324">
        <f t="shared" si="11"/>
        <v>100</v>
      </c>
      <c r="N64" s="849"/>
    </row>
    <row r="65" spans="1:14" ht="16.5" customHeight="1" x14ac:dyDescent="0.2">
      <c r="A65" s="280" t="s">
        <v>97</v>
      </c>
      <c r="B65" s="325"/>
      <c r="C65" s="326"/>
      <c r="D65" s="326"/>
      <c r="E65" s="326"/>
      <c r="F65" s="326"/>
      <c r="G65" s="326"/>
      <c r="H65" s="326"/>
      <c r="I65" s="326"/>
      <c r="J65" s="326"/>
      <c r="K65" s="326"/>
      <c r="L65" s="323">
        <f t="shared" si="10"/>
        <v>0</v>
      </c>
      <c r="M65" s="324" t="str">
        <f t="shared" si="11"/>
        <v/>
      </c>
      <c r="N65" s="849"/>
    </row>
    <row r="66" spans="1:14" x14ac:dyDescent="0.2">
      <c r="A66" s="280" t="s">
        <v>87</v>
      </c>
      <c r="B66" s="325"/>
      <c r="C66" s="326"/>
      <c r="D66" s="326"/>
      <c r="E66" s="326"/>
      <c r="F66" s="326"/>
      <c r="G66" s="326"/>
      <c r="H66" s="326"/>
      <c r="I66" s="326"/>
      <c r="J66" s="326"/>
      <c r="K66" s="326"/>
      <c r="L66" s="323">
        <f t="shared" si="10"/>
        <v>0</v>
      </c>
      <c r="M66" s="324" t="str">
        <f t="shared" si="11"/>
        <v/>
      </c>
      <c r="N66" s="849"/>
    </row>
    <row r="67" spans="1:14" x14ac:dyDescent="0.2">
      <c r="A67" s="280" t="s">
        <v>88</v>
      </c>
      <c r="B67" s="325"/>
      <c r="C67" s="326"/>
      <c r="D67" s="326"/>
      <c r="E67" s="326"/>
      <c r="F67" s="326"/>
      <c r="G67" s="326"/>
      <c r="H67" s="326"/>
      <c r="I67" s="326"/>
      <c r="J67" s="326"/>
      <c r="K67" s="326"/>
      <c r="L67" s="323">
        <f t="shared" si="10"/>
        <v>0</v>
      </c>
      <c r="M67" s="324" t="str">
        <f t="shared" si="11"/>
        <v/>
      </c>
      <c r="N67" s="849"/>
    </row>
    <row r="68" spans="1:14" ht="13.5" customHeight="1" thickBot="1" x14ac:dyDescent="0.25">
      <c r="A68" s="281"/>
      <c r="B68" s="327"/>
      <c r="C68" s="328"/>
      <c r="D68" s="328"/>
      <c r="E68" s="328"/>
      <c r="F68" s="328"/>
      <c r="G68" s="328"/>
      <c r="H68" s="328"/>
      <c r="I68" s="328"/>
      <c r="J68" s="328"/>
      <c r="K68" s="328"/>
      <c r="L68" s="323">
        <f t="shared" si="10"/>
        <v>0</v>
      </c>
      <c r="M68" s="329" t="str">
        <f t="shared" si="11"/>
        <v/>
      </c>
      <c r="N68" s="849"/>
    </row>
    <row r="69" spans="1:14" ht="15.75" customHeight="1" thickBot="1" x14ac:dyDescent="0.25">
      <c r="A69" s="282" t="s">
        <v>90</v>
      </c>
      <c r="B69" s="330">
        <f>B62+SUM(B64:B68)</f>
        <v>30751650</v>
      </c>
      <c r="C69" s="330">
        <f t="shared" ref="C69:L69" si="12">C62+SUM(C64:C68)</f>
        <v>30751650</v>
      </c>
      <c r="D69" s="330">
        <f t="shared" si="12"/>
        <v>30751650</v>
      </c>
      <c r="E69" s="330">
        <f t="shared" si="12"/>
        <v>30751650</v>
      </c>
      <c r="F69" s="330">
        <f t="shared" si="12"/>
        <v>0</v>
      </c>
      <c r="G69" s="330">
        <f t="shared" si="12"/>
        <v>0</v>
      </c>
      <c r="H69" s="330">
        <f t="shared" si="12"/>
        <v>0</v>
      </c>
      <c r="I69" s="330">
        <f t="shared" si="12"/>
        <v>0</v>
      </c>
      <c r="J69" s="330">
        <f t="shared" si="12"/>
        <v>30751650</v>
      </c>
      <c r="K69" s="330">
        <f t="shared" si="12"/>
        <v>0</v>
      </c>
      <c r="L69" s="330">
        <f t="shared" si="12"/>
        <v>30751650</v>
      </c>
      <c r="M69" s="331">
        <f>IF((C69&lt;&gt;0),ROUND((L69/C69)*100,1),"")</f>
        <v>100</v>
      </c>
      <c r="N69" s="849"/>
    </row>
    <row r="70" spans="1:14" ht="12" customHeight="1" x14ac:dyDescent="0.2">
      <c r="A70" s="283"/>
      <c r="B70" s="284"/>
      <c r="C70" s="285"/>
      <c r="D70" s="285"/>
      <c r="E70" s="285"/>
      <c r="F70" s="285"/>
      <c r="G70" s="285"/>
      <c r="H70" s="285"/>
      <c r="I70" s="285"/>
      <c r="J70" s="285"/>
      <c r="K70" s="285"/>
      <c r="L70" s="285"/>
      <c r="M70" s="285"/>
      <c r="N70" s="849"/>
    </row>
    <row r="71" spans="1:14" ht="13.5" thickBot="1" x14ac:dyDescent="0.25">
      <c r="A71" s="286" t="s">
        <v>89</v>
      </c>
      <c r="B71" s="287"/>
      <c r="C71" s="288"/>
      <c r="D71" s="288"/>
      <c r="E71" s="288"/>
      <c r="F71" s="288"/>
      <c r="G71" s="288"/>
      <c r="H71" s="288"/>
      <c r="I71" s="288"/>
      <c r="J71" s="288"/>
      <c r="K71" s="288"/>
      <c r="L71" s="288"/>
      <c r="M71" s="288"/>
      <c r="N71" s="849"/>
    </row>
    <row r="72" spans="1:14" x14ac:dyDescent="0.2">
      <c r="A72" s="289" t="s">
        <v>92</v>
      </c>
      <c r="B72" s="333"/>
      <c r="C72" s="334">
        <v>4572000</v>
      </c>
      <c r="D72" s="334"/>
      <c r="E72" s="335">
        <v>1210532</v>
      </c>
      <c r="F72" s="334"/>
      <c r="G72" s="334">
        <v>3361468</v>
      </c>
      <c r="H72" s="334"/>
      <c r="I72" s="334"/>
      <c r="J72" s="335">
        <v>2210532</v>
      </c>
      <c r="K72" s="334">
        <v>2361468</v>
      </c>
      <c r="L72" s="336">
        <f>+J72+K72</f>
        <v>4572000</v>
      </c>
      <c r="M72" s="337">
        <f t="shared" ref="M72:M77" si="13">IF((C72&lt;&gt;0),ROUND((L72/C72)*100,1),"")</f>
        <v>100</v>
      </c>
      <c r="N72" s="849"/>
    </row>
    <row r="73" spans="1:14" x14ac:dyDescent="0.2">
      <c r="A73" s="290" t="s">
        <v>93</v>
      </c>
      <c r="B73" s="338"/>
      <c r="C73" s="332">
        <v>3347100</v>
      </c>
      <c r="D73" s="332"/>
      <c r="E73" s="332">
        <v>2461033</v>
      </c>
      <c r="F73" s="332"/>
      <c r="G73" s="332">
        <v>886067</v>
      </c>
      <c r="H73" s="332"/>
      <c r="I73" s="332"/>
      <c r="J73" s="332">
        <v>2461033</v>
      </c>
      <c r="K73" s="332"/>
      <c r="L73" s="339">
        <f>+J73+K73</f>
        <v>2461033</v>
      </c>
      <c r="M73" s="340">
        <f t="shared" si="13"/>
        <v>73.5</v>
      </c>
      <c r="N73" s="849"/>
    </row>
    <row r="74" spans="1:14" x14ac:dyDescent="0.2">
      <c r="A74" s="290" t="s">
        <v>94</v>
      </c>
      <c r="B74" s="341"/>
      <c r="C74" s="332">
        <v>22792710</v>
      </c>
      <c r="D74" s="332"/>
      <c r="E74" s="332">
        <v>762000</v>
      </c>
      <c r="F74" s="332"/>
      <c r="G74" s="332">
        <v>22030710</v>
      </c>
      <c r="H74" s="332"/>
      <c r="I74" s="332"/>
      <c r="J74" s="332">
        <v>762000</v>
      </c>
      <c r="K74" s="332">
        <v>7045813</v>
      </c>
      <c r="L74" s="339">
        <f>+J74+K74</f>
        <v>7807813</v>
      </c>
      <c r="M74" s="340">
        <f t="shared" si="13"/>
        <v>34.299999999999997</v>
      </c>
      <c r="N74" s="849"/>
    </row>
    <row r="75" spans="1:14" x14ac:dyDescent="0.2">
      <c r="A75" s="290" t="s">
        <v>95</v>
      </c>
      <c r="B75" s="341"/>
      <c r="C75" s="332">
        <v>39840</v>
      </c>
      <c r="D75" s="332"/>
      <c r="E75" s="332">
        <v>39840</v>
      </c>
      <c r="F75" s="332"/>
      <c r="G75" s="332"/>
      <c r="H75" s="332"/>
      <c r="I75" s="332"/>
      <c r="J75" s="332">
        <v>39840</v>
      </c>
      <c r="K75" s="332"/>
      <c r="L75" s="339">
        <f>+J75+K75</f>
        <v>39840</v>
      </c>
      <c r="M75" s="340">
        <f t="shared" si="13"/>
        <v>100</v>
      </c>
      <c r="N75" s="849"/>
    </row>
    <row r="76" spans="1:14" ht="13.5" thickBot="1" x14ac:dyDescent="0.25">
      <c r="A76" s="291"/>
      <c r="B76" s="342"/>
      <c r="C76" s="343"/>
      <c r="D76" s="343"/>
      <c r="E76" s="343"/>
      <c r="F76" s="343"/>
      <c r="G76" s="343"/>
      <c r="H76" s="343"/>
      <c r="I76" s="343"/>
      <c r="J76" s="343"/>
      <c r="K76" s="343"/>
      <c r="L76" s="339">
        <f>+J76+K76</f>
        <v>0</v>
      </c>
      <c r="M76" s="344" t="str">
        <f t="shared" si="13"/>
        <v/>
      </c>
    </row>
    <row r="77" spans="1:14" ht="13.5" thickBot="1" x14ac:dyDescent="0.25">
      <c r="A77" s="292" t="s">
        <v>75</v>
      </c>
      <c r="B77" s="345">
        <f t="shared" ref="B77:L77" si="14">SUM(B72:B76)</f>
        <v>0</v>
      </c>
      <c r="C77" s="345">
        <f t="shared" si="14"/>
        <v>30751650</v>
      </c>
      <c r="D77" s="345">
        <f t="shared" si="14"/>
        <v>0</v>
      </c>
      <c r="E77" s="345">
        <f t="shared" si="14"/>
        <v>4473405</v>
      </c>
      <c r="F77" s="345">
        <f t="shared" si="14"/>
        <v>0</v>
      </c>
      <c r="G77" s="345">
        <f t="shared" si="14"/>
        <v>26278245</v>
      </c>
      <c r="H77" s="345">
        <f t="shared" si="14"/>
        <v>0</v>
      </c>
      <c r="I77" s="345">
        <f t="shared" si="14"/>
        <v>0</v>
      </c>
      <c r="J77" s="345">
        <f t="shared" si="14"/>
        <v>5473405</v>
      </c>
      <c r="K77" s="345">
        <f t="shared" si="14"/>
        <v>9407281</v>
      </c>
      <c r="L77" s="345">
        <f t="shared" si="14"/>
        <v>14880686</v>
      </c>
      <c r="M77" s="346">
        <f t="shared" si="13"/>
        <v>48.4</v>
      </c>
    </row>
    <row r="80" spans="1:14" ht="15.75" x14ac:dyDescent="0.2">
      <c r="A80" s="843" t="s">
        <v>425</v>
      </c>
      <c r="B80" s="843"/>
      <c r="C80" s="843"/>
      <c r="D80" s="844" t="s">
        <v>800</v>
      </c>
      <c r="E80" s="844"/>
      <c r="F80" s="844"/>
      <c r="G80" s="844"/>
      <c r="H80" s="844"/>
      <c r="I80" s="844"/>
      <c r="J80" s="844"/>
      <c r="K80" s="844"/>
      <c r="L80" s="844"/>
      <c r="M80" s="844"/>
    </row>
    <row r="81" spans="1:13" ht="15.75" thickBot="1" x14ac:dyDescent="0.25">
      <c r="A81" s="378"/>
      <c r="B81" s="378"/>
      <c r="C81" s="378"/>
      <c r="D81" s="378"/>
      <c r="E81" s="378"/>
      <c r="F81" s="378"/>
      <c r="G81" s="378"/>
      <c r="H81" s="378"/>
      <c r="I81" s="378"/>
      <c r="J81" s="378"/>
      <c r="K81" s="378"/>
      <c r="L81" s="842">
        <f>Z_4.sz.mell.!G144</f>
        <v>0</v>
      </c>
      <c r="M81" s="842"/>
    </row>
    <row r="82" spans="1:13" ht="13.5" thickBot="1" x14ac:dyDescent="0.25">
      <c r="A82" s="832" t="s">
        <v>84</v>
      </c>
      <c r="B82" s="835" t="s">
        <v>426</v>
      </c>
      <c r="C82" s="835"/>
      <c r="D82" s="835"/>
      <c r="E82" s="835"/>
      <c r="F82" s="835"/>
      <c r="G82" s="835"/>
      <c r="H82" s="835"/>
      <c r="I82" s="835"/>
      <c r="J82" s="836" t="s">
        <v>427</v>
      </c>
      <c r="K82" s="836"/>
      <c r="L82" s="836"/>
      <c r="M82" s="836"/>
    </row>
    <row r="83" spans="1:13" ht="13.5" thickBot="1" x14ac:dyDescent="0.25">
      <c r="A83" s="833"/>
      <c r="B83" s="838" t="s">
        <v>428</v>
      </c>
      <c r="C83" s="839" t="s">
        <v>429</v>
      </c>
      <c r="D83" s="840" t="s">
        <v>430</v>
      </c>
      <c r="E83" s="840"/>
      <c r="F83" s="840"/>
      <c r="G83" s="840"/>
      <c r="H83" s="840"/>
      <c r="I83" s="840"/>
      <c r="J83" s="837"/>
      <c r="K83" s="837"/>
      <c r="L83" s="837"/>
      <c r="M83" s="837"/>
    </row>
    <row r="84" spans="1:13" ht="21.75" thickBot="1" x14ac:dyDescent="0.25">
      <c r="A84" s="833"/>
      <c r="B84" s="838"/>
      <c r="C84" s="839"/>
      <c r="D84" s="274" t="s">
        <v>428</v>
      </c>
      <c r="E84" s="274" t="s">
        <v>429</v>
      </c>
      <c r="F84" s="274" t="s">
        <v>428</v>
      </c>
      <c r="G84" s="274" t="s">
        <v>429</v>
      </c>
      <c r="H84" s="274" t="s">
        <v>428</v>
      </c>
      <c r="I84" s="274" t="s">
        <v>429</v>
      </c>
      <c r="J84" s="837"/>
      <c r="K84" s="837"/>
      <c r="L84" s="837"/>
      <c r="M84" s="837"/>
    </row>
    <row r="85" spans="1:13" ht="13.5" thickBot="1" x14ac:dyDescent="0.25">
      <c r="A85" s="834"/>
      <c r="B85" s="839" t="s">
        <v>431</v>
      </c>
      <c r="C85" s="839"/>
      <c r="D85" s="839" t="s">
        <v>874</v>
      </c>
      <c r="E85" s="839"/>
      <c r="F85" s="841">
        <v>2020</v>
      </c>
      <c r="G85" s="841"/>
      <c r="H85" s="838" t="s">
        <v>866</v>
      </c>
      <c r="I85" s="838"/>
      <c r="J85" s="355" t="str">
        <f>+D85</f>
        <v>2020. előtt</v>
      </c>
      <c r="K85" s="354">
        <f>+F85</f>
        <v>2020</v>
      </c>
      <c r="L85" s="273" t="s">
        <v>37</v>
      </c>
      <c r="M85" s="354" t="e">
        <f>+CONCATENATE("Teljesítés %-a ",LEFT(#REF!,4),". XII. 31-ig")</f>
        <v>#REF!</v>
      </c>
    </row>
    <row r="86" spans="1:13" ht="13.5" thickBot="1" x14ac:dyDescent="0.25">
      <c r="A86" s="275" t="s">
        <v>385</v>
      </c>
      <c r="B86" s="273" t="s">
        <v>386</v>
      </c>
      <c r="C86" s="273" t="s">
        <v>387</v>
      </c>
      <c r="D86" s="276" t="s">
        <v>389</v>
      </c>
      <c r="E86" s="274" t="s">
        <v>388</v>
      </c>
      <c r="F86" s="274" t="s">
        <v>390</v>
      </c>
      <c r="G86" s="274" t="s">
        <v>391</v>
      </c>
      <c r="H86" s="273" t="s">
        <v>392</v>
      </c>
      <c r="I86" s="276" t="s">
        <v>423</v>
      </c>
      <c r="J86" s="276" t="s">
        <v>432</v>
      </c>
      <c r="K86" s="276" t="s">
        <v>433</v>
      </c>
      <c r="L86" s="276" t="s">
        <v>434</v>
      </c>
      <c r="M86" s="277" t="s">
        <v>435</v>
      </c>
    </row>
    <row r="87" spans="1:13" x14ac:dyDescent="0.2">
      <c r="A87" s="278" t="s">
        <v>85</v>
      </c>
      <c r="B87" s="316"/>
      <c r="C87" s="317"/>
      <c r="D87" s="317"/>
      <c r="E87" s="318"/>
      <c r="F87" s="317"/>
      <c r="G87" s="317"/>
      <c r="H87" s="317"/>
      <c r="I87" s="317"/>
      <c r="J87" s="317"/>
      <c r="K87" s="317"/>
      <c r="L87" s="319">
        <f t="shared" ref="L87:L93" si="15">+J87+K87</f>
        <v>0</v>
      </c>
      <c r="M87" s="320" t="str">
        <f>IF((C87&lt;&gt;0),ROUND((L87/C87)*100,1),"")</f>
        <v/>
      </c>
    </row>
    <row r="88" spans="1:13" x14ac:dyDescent="0.2">
      <c r="A88" s="279" t="s">
        <v>96</v>
      </c>
      <c r="B88" s="321"/>
      <c r="C88" s="322"/>
      <c r="D88" s="322"/>
      <c r="E88" s="322"/>
      <c r="F88" s="322"/>
      <c r="G88" s="322"/>
      <c r="H88" s="322"/>
      <c r="I88" s="322"/>
      <c r="J88" s="322"/>
      <c r="K88" s="322"/>
      <c r="L88" s="323">
        <f t="shared" si="15"/>
        <v>0</v>
      </c>
      <c r="M88" s="324" t="str">
        <f t="shared" ref="M88:M93" si="16">IF((C88&lt;&gt;0),ROUND((L88/C88)*100,1),"")</f>
        <v/>
      </c>
    </row>
    <row r="89" spans="1:13" x14ac:dyDescent="0.2">
      <c r="A89" s="280" t="s">
        <v>86</v>
      </c>
      <c r="B89" s="325"/>
      <c r="C89" s="332"/>
      <c r="D89" s="326">
        <v>113247000</v>
      </c>
      <c r="E89" s="326"/>
      <c r="F89" s="326"/>
      <c r="G89" s="326"/>
      <c r="H89" s="326"/>
      <c r="I89" s="326"/>
      <c r="J89" s="326"/>
      <c r="K89" s="326"/>
      <c r="L89" s="323">
        <f t="shared" si="15"/>
        <v>0</v>
      </c>
      <c r="M89" s="324" t="str">
        <f t="shared" si="16"/>
        <v/>
      </c>
    </row>
    <row r="90" spans="1:13" x14ac:dyDescent="0.2">
      <c r="A90" s="280" t="s">
        <v>97</v>
      </c>
      <c r="B90" s="325"/>
      <c r="C90" s="326"/>
      <c r="D90" s="326"/>
      <c r="E90" s="326"/>
      <c r="F90" s="326"/>
      <c r="G90" s="326"/>
      <c r="H90" s="326"/>
      <c r="I90" s="326"/>
      <c r="J90" s="326"/>
      <c r="K90" s="326"/>
      <c r="L90" s="323">
        <f t="shared" si="15"/>
        <v>0</v>
      </c>
      <c r="M90" s="324" t="str">
        <f t="shared" si="16"/>
        <v/>
      </c>
    </row>
    <row r="91" spans="1:13" x14ac:dyDescent="0.2">
      <c r="A91" s="280" t="s">
        <v>87</v>
      </c>
      <c r="B91" s="325"/>
      <c r="C91" s="326"/>
      <c r="D91" s="326"/>
      <c r="E91" s="326"/>
      <c r="F91" s="326"/>
      <c r="G91" s="326"/>
      <c r="H91" s="326"/>
      <c r="I91" s="326"/>
      <c r="J91" s="326"/>
      <c r="K91" s="326"/>
      <c r="L91" s="323">
        <f t="shared" si="15"/>
        <v>0</v>
      </c>
      <c r="M91" s="324" t="str">
        <f t="shared" si="16"/>
        <v/>
      </c>
    </row>
    <row r="92" spans="1:13" x14ac:dyDescent="0.2">
      <c r="A92" s="280" t="s">
        <v>88</v>
      </c>
      <c r="B92" s="325"/>
      <c r="C92" s="326"/>
      <c r="D92" s="326"/>
      <c r="E92" s="326"/>
      <c r="F92" s="326"/>
      <c r="G92" s="326"/>
      <c r="H92" s="326"/>
      <c r="I92" s="326"/>
      <c r="J92" s="326"/>
      <c r="K92" s="326"/>
      <c r="L92" s="323">
        <f t="shared" si="15"/>
        <v>0</v>
      </c>
      <c r="M92" s="324" t="str">
        <f t="shared" si="16"/>
        <v/>
      </c>
    </row>
    <row r="93" spans="1:13" ht="13.5" thickBot="1" x14ac:dyDescent="0.25">
      <c r="A93" s="281"/>
      <c r="B93" s="327"/>
      <c r="C93" s="328"/>
      <c r="D93" s="328"/>
      <c r="E93" s="328"/>
      <c r="F93" s="328"/>
      <c r="G93" s="328"/>
      <c r="H93" s="328"/>
      <c r="I93" s="328"/>
      <c r="J93" s="328"/>
      <c r="K93" s="328"/>
      <c r="L93" s="323">
        <f t="shared" si="15"/>
        <v>0</v>
      </c>
      <c r="M93" s="329" t="str">
        <f t="shared" si="16"/>
        <v/>
      </c>
    </row>
    <row r="94" spans="1:13" ht="13.5" thickBot="1" x14ac:dyDescent="0.25">
      <c r="A94" s="282" t="s">
        <v>90</v>
      </c>
      <c r="B94" s="330">
        <f>B87+SUM(B89:B93)</f>
        <v>0</v>
      </c>
      <c r="C94" s="330">
        <f t="shared" ref="C94:L94" si="17">C87+SUM(C89:C93)</f>
        <v>0</v>
      </c>
      <c r="D94" s="330">
        <f t="shared" si="17"/>
        <v>113247000</v>
      </c>
      <c r="E94" s="330">
        <f t="shared" si="17"/>
        <v>0</v>
      </c>
      <c r="F94" s="330">
        <f t="shared" si="17"/>
        <v>0</v>
      </c>
      <c r="G94" s="330">
        <f t="shared" si="17"/>
        <v>0</v>
      </c>
      <c r="H94" s="330">
        <f t="shared" si="17"/>
        <v>0</v>
      </c>
      <c r="I94" s="330">
        <f t="shared" si="17"/>
        <v>0</v>
      </c>
      <c r="J94" s="330">
        <f t="shared" si="17"/>
        <v>0</v>
      </c>
      <c r="K94" s="330">
        <f t="shared" si="17"/>
        <v>0</v>
      </c>
      <c r="L94" s="330">
        <f t="shared" si="17"/>
        <v>0</v>
      </c>
      <c r="M94" s="331" t="str">
        <f>IF((C94&lt;&gt;0),ROUND((L94/C94)*100,1),"")</f>
        <v/>
      </c>
    </row>
    <row r="95" spans="1:13" x14ac:dyDescent="0.2">
      <c r="A95" s="283"/>
      <c r="B95" s="284"/>
      <c r="C95" s="285"/>
      <c r="D95" s="285"/>
      <c r="E95" s="285"/>
      <c r="F95" s="285"/>
      <c r="G95" s="285"/>
      <c r="H95" s="285"/>
      <c r="I95" s="285"/>
      <c r="J95" s="285"/>
      <c r="K95" s="285"/>
      <c r="L95" s="285"/>
      <c r="M95" s="285"/>
    </row>
    <row r="96" spans="1:13" ht="13.5" thickBot="1" x14ac:dyDescent="0.25">
      <c r="A96" s="286" t="s">
        <v>89</v>
      </c>
      <c r="B96" s="287"/>
      <c r="C96" s="288"/>
      <c r="D96" s="288"/>
      <c r="E96" s="288"/>
      <c r="F96" s="288"/>
      <c r="G96" s="288"/>
      <c r="H96" s="288"/>
      <c r="I96" s="288"/>
      <c r="J96" s="288"/>
      <c r="K96" s="288"/>
      <c r="L96" s="288"/>
      <c r="M96" s="288"/>
    </row>
    <row r="97" spans="1:13" x14ac:dyDescent="0.2">
      <c r="A97" s="289" t="s">
        <v>92</v>
      </c>
      <c r="B97" s="333"/>
      <c r="C97" s="334">
        <v>45182255</v>
      </c>
      <c r="D97" s="334"/>
      <c r="E97" s="335">
        <v>45182255</v>
      </c>
      <c r="F97" s="334"/>
      <c r="G97" s="334"/>
      <c r="H97" s="334"/>
      <c r="I97" s="334"/>
      <c r="J97" s="335">
        <v>45182255</v>
      </c>
      <c r="K97" s="334"/>
      <c r="L97" s="336">
        <f>+J97+K97</f>
        <v>45182255</v>
      </c>
      <c r="M97" s="337">
        <f t="shared" ref="M97:M102" si="18">IF((C97&lt;&gt;0),ROUND((L97/C97)*100,1),"")</f>
        <v>100</v>
      </c>
    </row>
    <row r="98" spans="1:13" x14ac:dyDescent="0.2">
      <c r="A98" s="290" t="s">
        <v>93</v>
      </c>
      <c r="B98" s="338"/>
      <c r="C98" s="332">
        <v>30971245</v>
      </c>
      <c r="D98" s="332"/>
      <c r="E98" s="332">
        <v>30971245</v>
      </c>
      <c r="F98" s="332"/>
      <c r="G98" s="332"/>
      <c r="H98" s="332"/>
      <c r="I98" s="332"/>
      <c r="J98" s="332">
        <v>24074938</v>
      </c>
      <c r="K98" s="332">
        <v>6896307</v>
      </c>
      <c r="L98" s="339">
        <f>+J98+K98</f>
        <v>30971245</v>
      </c>
      <c r="M98" s="340">
        <f t="shared" si="18"/>
        <v>100</v>
      </c>
    </row>
    <row r="99" spans="1:13" x14ac:dyDescent="0.2">
      <c r="A99" s="290" t="s">
        <v>94</v>
      </c>
      <c r="B99" s="341"/>
      <c r="C99" s="332">
        <v>37093500</v>
      </c>
      <c r="D99" s="332"/>
      <c r="E99" s="332">
        <v>37093500</v>
      </c>
      <c r="F99" s="332"/>
      <c r="G99" s="332"/>
      <c r="H99" s="332"/>
      <c r="I99" s="332"/>
      <c r="J99" s="332">
        <v>37093500</v>
      </c>
      <c r="K99" s="332"/>
      <c r="L99" s="339">
        <f>+J99+K99</f>
        <v>37093500</v>
      </c>
      <c r="M99" s="340">
        <f t="shared" si="18"/>
        <v>100</v>
      </c>
    </row>
    <row r="100" spans="1:13" x14ac:dyDescent="0.2">
      <c r="A100" s="290" t="s">
        <v>95</v>
      </c>
      <c r="B100" s="341"/>
      <c r="C100" s="332"/>
      <c r="D100" s="332"/>
      <c r="E100" s="332"/>
      <c r="F100" s="332"/>
      <c r="G100" s="332"/>
      <c r="H100" s="332"/>
      <c r="I100" s="332"/>
      <c r="J100" s="332"/>
      <c r="K100" s="332"/>
      <c r="L100" s="339">
        <f>+J100+K100</f>
        <v>0</v>
      </c>
      <c r="M100" s="340" t="str">
        <f t="shared" si="18"/>
        <v/>
      </c>
    </row>
    <row r="101" spans="1:13" ht="13.5" thickBot="1" x14ac:dyDescent="0.25">
      <c r="A101" s="291"/>
      <c r="B101" s="342"/>
      <c r="C101" s="343"/>
      <c r="D101" s="343"/>
      <c r="E101" s="343"/>
      <c r="F101" s="343"/>
      <c r="G101" s="343"/>
      <c r="H101" s="343"/>
      <c r="I101" s="343"/>
      <c r="J101" s="343"/>
      <c r="K101" s="343"/>
      <c r="L101" s="339">
        <f>+J101+K101</f>
        <v>0</v>
      </c>
      <c r="M101" s="344" t="str">
        <f t="shared" si="18"/>
        <v/>
      </c>
    </row>
    <row r="102" spans="1:13" ht="13.5" thickBot="1" x14ac:dyDescent="0.25">
      <c r="A102" s="292" t="s">
        <v>75</v>
      </c>
      <c r="B102" s="345">
        <f t="shared" ref="B102:L102" si="19">SUM(B97:B101)</f>
        <v>0</v>
      </c>
      <c r="C102" s="345">
        <f t="shared" si="19"/>
        <v>113247000</v>
      </c>
      <c r="D102" s="345">
        <f t="shared" si="19"/>
        <v>0</v>
      </c>
      <c r="E102" s="345">
        <f t="shared" si="19"/>
        <v>113247000</v>
      </c>
      <c r="F102" s="345">
        <f t="shared" si="19"/>
        <v>0</v>
      </c>
      <c r="G102" s="345">
        <f t="shared" si="19"/>
        <v>0</v>
      </c>
      <c r="H102" s="345">
        <f t="shared" si="19"/>
        <v>0</v>
      </c>
      <c r="I102" s="345">
        <f t="shared" si="19"/>
        <v>0</v>
      </c>
      <c r="J102" s="345">
        <f t="shared" si="19"/>
        <v>106350693</v>
      </c>
      <c r="K102" s="345">
        <f t="shared" si="19"/>
        <v>6896307</v>
      </c>
      <c r="L102" s="345">
        <f t="shared" si="19"/>
        <v>113247000</v>
      </c>
      <c r="M102" s="346">
        <f t="shared" si="18"/>
        <v>100</v>
      </c>
    </row>
  </sheetData>
  <mergeCells count="57">
    <mergeCell ref="A27:M27"/>
    <mergeCell ref="C7:C8"/>
    <mergeCell ref="F9:G9"/>
    <mergeCell ref="N4:N75"/>
    <mergeCell ref="L5:M5"/>
    <mergeCell ref="A6:A9"/>
    <mergeCell ref="B6:I6"/>
    <mergeCell ref="J6:M8"/>
    <mergeCell ref="A4:C4"/>
    <mergeCell ref="B33:B34"/>
    <mergeCell ref="C33:C34"/>
    <mergeCell ref="D33:I33"/>
    <mergeCell ref="B9:C9"/>
    <mergeCell ref="B35:C35"/>
    <mergeCell ref="D35:E35"/>
    <mergeCell ref="F35:G35"/>
    <mergeCell ref="H35:I35"/>
    <mergeCell ref="A30:C30"/>
    <mergeCell ref="D30:M30"/>
    <mergeCell ref="A1:M1"/>
    <mergeCell ref="A2:M2"/>
    <mergeCell ref="A3:M3"/>
    <mergeCell ref="D7:I7"/>
    <mergeCell ref="D9:E9"/>
    <mergeCell ref="D4:M4"/>
    <mergeCell ref="B7:B8"/>
    <mergeCell ref="H9:I9"/>
    <mergeCell ref="L31:M31"/>
    <mergeCell ref="A32:A35"/>
    <mergeCell ref="B32:I32"/>
    <mergeCell ref="J32:M34"/>
    <mergeCell ref="A55:C55"/>
    <mergeCell ref="D55:M55"/>
    <mergeCell ref="B85:C85"/>
    <mergeCell ref="D85:E85"/>
    <mergeCell ref="F85:G85"/>
    <mergeCell ref="H85:I85"/>
    <mergeCell ref="L56:M56"/>
    <mergeCell ref="A80:C80"/>
    <mergeCell ref="D80:M80"/>
    <mergeCell ref="L81:M81"/>
    <mergeCell ref="A82:A85"/>
    <mergeCell ref="B82:I82"/>
    <mergeCell ref="J82:M84"/>
    <mergeCell ref="B83:B84"/>
    <mergeCell ref="C83:C84"/>
    <mergeCell ref="D83:I83"/>
    <mergeCell ref="A57:A60"/>
    <mergeCell ref="B57:I57"/>
    <mergeCell ref="J57:M59"/>
    <mergeCell ref="B58:B59"/>
    <mergeCell ref="C58:C59"/>
    <mergeCell ref="D58:I58"/>
    <mergeCell ref="B60:C60"/>
    <mergeCell ref="D60:E60"/>
    <mergeCell ref="F60:G60"/>
    <mergeCell ref="H60:I60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29</vt:i4>
      </vt:variant>
      <vt:variant>
        <vt:lpstr>Névvel ellátott tartományok</vt:lpstr>
      </vt:variant>
      <vt:variant>
        <vt:i4>15</vt:i4>
      </vt:variant>
    </vt:vector>
  </HeadingPairs>
  <TitlesOfParts>
    <vt:vector size="44" baseType="lpstr">
      <vt:lpstr>Z_1.1.sz.mell.</vt:lpstr>
      <vt:lpstr>Z_1.2.sz.mell.</vt:lpstr>
      <vt:lpstr>Z_1.3.sz.mell.</vt:lpstr>
      <vt:lpstr>Z_1.4.sz.mell.</vt:lpstr>
      <vt:lpstr>Z_2.1.sz.mell</vt:lpstr>
      <vt:lpstr>Z_2.2.sz.mell</vt:lpstr>
      <vt:lpstr>Z_3.sz.mell.</vt:lpstr>
      <vt:lpstr>Z_4.sz.mell.</vt:lpstr>
      <vt:lpstr>Z_5.sz.mell.</vt:lpstr>
      <vt:lpstr>Z_6.1.sz.mell</vt:lpstr>
      <vt:lpstr>Z_6.1.1.sz.mell</vt:lpstr>
      <vt:lpstr>Z_6.1.3.sz.mell</vt:lpstr>
      <vt:lpstr>Z_6.2.sz.mell</vt:lpstr>
      <vt:lpstr>Z_6.3.sz.mell</vt:lpstr>
      <vt:lpstr>Z_6.3.1.sz.mell</vt:lpstr>
      <vt:lpstr>Z_6.3.2.sz.mell</vt:lpstr>
      <vt:lpstr>Z_7.sz.mell</vt:lpstr>
      <vt:lpstr>Z_8.sz.mell</vt:lpstr>
      <vt:lpstr>Z_1.tájékoztató_t.</vt:lpstr>
      <vt:lpstr>Z_2.tájékoztató_t.</vt:lpstr>
      <vt:lpstr>Z_3.tájékoztató_t.</vt:lpstr>
      <vt:lpstr>Z_4.tájékoztató_t.</vt:lpstr>
      <vt:lpstr>Z_5.tájékoztató_t.</vt:lpstr>
      <vt:lpstr>Z_6.tájékoztató_t.</vt:lpstr>
      <vt:lpstr>Z_7.1.tájékoztató_t.</vt:lpstr>
      <vt:lpstr>Z_7.2.tájékoztató_t.</vt:lpstr>
      <vt:lpstr>Z_7.3.tájékoztató_t.</vt:lpstr>
      <vt:lpstr>Z_8.tájékoztató_t.</vt:lpstr>
      <vt:lpstr>Z_9.tájékoztató_t.</vt:lpstr>
      <vt:lpstr>Z_7.3.tájékoztató_t.!_ftn1</vt:lpstr>
      <vt:lpstr>Z_7.3.tájékoztató_t.!_ftnref1</vt:lpstr>
      <vt:lpstr>Z_6.1.1.sz.mell!Nyomtatási_cím</vt:lpstr>
      <vt:lpstr>Z_6.1.3.sz.mell!Nyomtatási_cím</vt:lpstr>
      <vt:lpstr>Z_6.1.sz.mell!Nyomtatási_cím</vt:lpstr>
      <vt:lpstr>Z_6.2.sz.mell!Nyomtatási_cím</vt:lpstr>
      <vt:lpstr>Z_6.3.1.sz.mell!Nyomtatási_cím</vt:lpstr>
      <vt:lpstr>Z_6.3.2.sz.mell!Nyomtatási_cím</vt:lpstr>
      <vt:lpstr>Z_6.3.sz.mell!Nyomtatási_cím</vt:lpstr>
      <vt:lpstr>Z_7.1.tájékoztató_t.!Nyomtatási_cím</vt:lpstr>
      <vt:lpstr>Z_1.1.sz.mell.!Nyomtatási_terület</vt:lpstr>
      <vt:lpstr>Z_1.2.sz.mell.!Nyomtatási_terület</vt:lpstr>
      <vt:lpstr>Z_1.3.sz.mell.!Nyomtatási_terület</vt:lpstr>
      <vt:lpstr>Z_1.4.sz.mell.!Nyomtatási_terület</vt:lpstr>
      <vt:lpstr>Z_1.tájékoztató_t.!Nyomtatási_terület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Nagy Tünde</cp:lastModifiedBy>
  <cp:lastPrinted>2021-05-31T13:32:35Z</cp:lastPrinted>
  <dcterms:created xsi:type="dcterms:W3CDTF">1999-10-30T10:30:45Z</dcterms:created>
  <dcterms:modified xsi:type="dcterms:W3CDTF">2021-05-31T13:32:40Z</dcterms:modified>
</cp:coreProperties>
</file>