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\\T320\RedirectedFolders\vilagia\Desktop\Újrónafő\Újrónafő 2020\Zárszámadás 2020\Rendelet módosítás\"/>
    </mc:Choice>
  </mc:AlternateContent>
  <xr:revisionPtr revIDLastSave="0" documentId="13_ncr:1_{5DA25B44-E051-4EEA-9AC5-8A24DA53B99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Újrónafő" sheetId="5" r:id="rId1"/>
    <sheet name="2.sz. működési és felhalm.mérle" sheetId="6" r:id="rId2"/>
    <sheet name="3. sz. melléklet" sheetId="28" r:id="rId3"/>
    <sheet name="4. sz. melléklet" sheetId="17" r:id="rId4"/>
  </sheets>
  <definedNames>
    <definedName name="__xlfn_IFERROR">NA()</definedName>
    <definedName name="_xlnm.Print_Area" localSheetId="1">'2.sz. működési és felhalm.mérle'!$A$3:$I$67</definedName>
    <definedName name="_xlnm.Print_Area" localSheetId="0">Újrónafő!$A$3:$C$153</definedName>
  </definedNames>
  <calcPr calcId="191029"/>
</workbook>
</file>

<file path=xl/calcChain.xml><?xml version="1.0" encoding="utf-8"?>
<calcChain xmlns="http://schemas.openxmlformats.org/spreadsheetml/2006/main">
  <c r="C5" i="28" l="1"/>
  <c r="B3" i="28"/>
  <c r="C3" i="28" l="1"/>
  <c r="B5" i="17"/>
  <c r="B16" i="17" l="1"/>
  <c r="B19" i="17" s="1"/>
  <c r="C5" i="17" l="1"/>
  <c r="I59" i="6"/>
  <c r="I63" i="6" s="1"/>
  <c r="I41" i="6"/>
  <c r="I39" i="6"/>
  <c r="I13" i="6"/>
  <c r="I11" i="6"/>
  <c r="I10" i="6"/>
  <c r="I9" i="6"/>
  <c r="I8" i="6"/>
  <c r="E41" i="6"/>
  <c r="E44" i="6"/>
  <c r="I50" i="6" l="1"/>
  <c r="I64" i="6" s="1"/>
  <c r="E50" i="6"/>
  <c r="E137" i="5" l="1"/>
  <c r="E147" i="5" s="1"/>
  <c r="E124" i="5"/>
  <c r="E110" i="5"/>
  <c r="E99" i="5"/>
  <c r="I12" i="6" s="1"/>
  <c r="I20" i="6" s="1"/>
  <c r="I30" i="6" s="1"/>
  <c r="E74" i="5"/>
  <c r="E22" i="6" s="1"/>
  <c r="E21" i="6" s="1"/>
  <c r="E29" i="6" s="1"/>
  <c r="D77" i="5"/>
  <c r="E77" i="5"/>
  <c r="E56" i="6" s="1"/>
  <c r="E63" i="6" s="1"/>
  <c r="E64" i="6" s="1"/>
  <c r="C77" i="5"/>
  <c r="E54" i="5"/>
  <c r="E16" i="6" s="1"/>
  <c r="D48" i="5"/>
  <c r="E48" i="5"/>
  <c r="C48" i="5"/>
  <c r="E36" i="5"/>
  <c r="E14" i="6" s="1"/>
  <c r="E30" i="5"/>
  <c r="E29" i="5" s="1"/>
  <c r="E11" i="6" s="1"/>
  <c r="E22" i="5"/>
  <c r="E15" i="5"/>
  <c r="E9" i="6" s="1"/>
  <c r="E7" i="5"/>
  <c r="E8" i="6" s="1"/>
  <c r="D63" i="6"/>
  <c r="D44" i="6"/>
  <c r="D50" i="6" s="1"/>
  <c r="C45" i="6"/>
  <c r="C44" i="6"/>
  <c r="D36" i="5"/>
  <c r="D14" i="6" s="1"/>
  <c r="H59" i="6"/>
  <c r="H63" i="6" s="1"/>
  <c r="H41" i="6"/>
  <c r="H39" i="6"/>
  <c r="H13" i="6"/>
  <c r="H11" i="6"/>
  <c r="H10" i="6"/>
  <c r="H9" i="6"/>
  <c r="H8" i="6"/>
  <c r="E94" i="5" l="1"/>
  <c r="E127" i="5" s="1"/>
  <c r="E148" i="5" s="1"/>
  <c r="E20" i="6"/>
  <c r="E87" i="5"/>
  <c r="E153" i="5" s="1"/>
  <c r="I67" i="6"/>
  <c r="D64" i="6"/>
  <c r="E64" i="5"/>
  <c r="H50" i="6"/>
  <c r="H64" i="6" s="1"/>
  <c r="D137" i="5"/>
  <c r="E88" i="5" l="1"/>
  <c r="E152" i="5"/>
  <c r="E30" i="6"/>
  <c r="E67" i="6" s="1"/>
  <c r="E31" i="6"/>
  <c r="I31" i="6"/>
  <c r="I32" i="6"/>
  <c r="E32" i="6"/>
  <c r="D147" i="5"/>
  <c r="D124" i="5"/>
  <c r="D110" i="5"/>
  <c r="D99" i="5"/>
  <c r="H12" i="6" s="1"/>
  <c r="H20" i="6" s="1"/>
  <c r="H30" i="6" s="1"/>
  <c r="H67" i="6" s="1"/>
  <c r="D74" i="5"/>
  <c r="D22" i="6" s="1"/>
  <c r="D21" i="6" s="1"/>
  <c r="D29" i="6" s="1"/>
  <c r="D22" i="5"/>
  <c r="C22" i="5"/>
  <c r="D7" i="5"/>
  <c r="D54" i="5"/>
  <c r="D16" i="6" s="1"/>
  <c r="C54" i="5"/>
  <c r="C16" i="6" s="1"/>
  <c r="D8" i="6" l="1"/>
  <c r="D87" i="5"/>
  <c r="D94" i="5"/>
  <c r="D127" i="5" s="1"/>
  <c r="D30" i="5"/>
  <c r="D15" i="5"/>
  <c r="D9" i="6" s="1"/>
  <c r="D153" i="5" l="1"/>
  <c r="D29" i="5"/>
  <c r="D11" i="6" s="1"/>
  <c r="D20" i="6" s="1"/>
  <c r="H31" i="6" s="1"/>
  <c r="H32" i="6" l="1"/>
  <c r="D32" i="6"/>
  <c r="D31" i="6"/>
  <c r="D30" i="6"/>
  <c r="D67" i="6" s="1"/>
  <c r="D64" i="5"/>
  <c r="D148" i="5"/>
  <c r="D152" i="5" l="1"/>
  <c r="D88" i="5"/>
  <c r="C30" i="5"/>
  <c r="C16" i="17"/>
  <c r="C19" i="17" l="1"/>
  <c r="C29" i="5"/>
  <c r="C99" i="5" l="1"/>
  <c r="C74" i="5"/>
  <c r="C38" i="5"/>
  <c r="C36" i="5" s="1"/>
  <c r="C10" i="5"/>
  <c r="G13" i="6" l="1"/>
  <c r="G59" i="6"/>
  <c r="G40" i="6"/>
  <c r="G41" i="6"/>
  <c r="G42" i="6"/>
  <c r="G43" i="6"/>
  <c r="G39" i="6"/>
  <c r="C40" i="6"/>
  <c r="C41" i="6"/>
  <c r="C42" i="6"/>
  <c r="C43" i="6"/>
  <c r="G9" i="6"/>
  <c r="G10" i="6"/>
  <c r="G11" i="6"/>
  <c r="G8" i="6"/>
  <c r="C10" i="6"/>
  <c r="C11" i="6" l="1"/>
  <c r="C94" i="5"/>
  <c r="C57" i="6"/>
  <c r="G63" i="6"/>
  <c r="C26" i="6"/>
  <c r="G29" i="6"/>
  <c r="C7" i="5"/>
  <c r="C15" i="5"/>
  <c r="C39" i="6"/>
  <c r="C14" i="6"/>
  <c r="C59" i="5"/>
  <c r="C65" i="5"/>
  <c r="C69" i="5"/>
  <c r="C81" i="5"/>
  <c r="C110" i="5"/>
  <c r="C124" i="5"/>
  <c r="C128" i="5"/>
  <c r="C132" i="5"/>
  <c r="C137" i="5"/>
  <c r="C142" i="5"/>
  <c r="C64" i="5" l="1"/>
  <c r="C87" i="5"/>
  <c r="C9" i="6"/>
  <c r="C8" i="6"/>
  <c r="C147" i="5"/>
  <c r="G12" i="6"/>
  <c r="G20" i="6" s="1"/>
  <c r="G30" i="6" s="1"/>
  <c r="C22" i="6"/>
  <c r="C21" i="6" s="1"/>
  <c r="C29" i="6" s="1"/>
  <c r="C50" i="6"/>
  <c r="G50" i="6"/>
  <c r="G64" i="6" s="1"/>
  <c r="C63" i="6"/>
  <c r="G67" i="6" l="1"/>
  <c r="C64" i="6"/>
  <c r="C20" i="6"/>
  <c r="G31" i="6" s="1"/>
  <c r="C153" i="5"/>
  <c r="C88" i="5"/>
  <c r="C32" i="6" l="1"/>
  <c r="G32" i="6"/>
  <c r="C30" i="6"/>
  <c r="C67" i="6" s="1"/>
  <c r="C31" i="6"/>
  <c r="C127" i="5"/>
  <c r="C148" i="5" s="1"/>
  <c r="C152" i="5" l="1"/>
</calcChain>
</file>

<file path=xl/sharedStrings.xml><?xml version="1.0" encoding="utf-8"?>
<sst xmlns="http://schemas.openxmlformats.org/spreadsheetml/2006/main" count="483" uniqueCount="371">
  <si>
    <t>Sor-
szám</t>
  </si>
  <si>
    <t>Bevételi jogcím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</si>
  <si>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</si>
  <si>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</si>
  <si>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</si>
  <si>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</si>
  <si>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</si>
  <si>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</si>
  <si>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</si>
  <si>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</si>
  <si>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</si>
  <si>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</si>
  <si>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</si>
  <si>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</si>
  <si>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</si>
  <si>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</si>
  <si>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</si>
  <si>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</si>
  <si>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</si>
  <si>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</si>
  <si>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</si>
  <si>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</si>
  <si>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</si>
  <si>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</si>
  <si>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</si>
  <si>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</si>
  <si>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</si>
  <si>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</si>
  <si>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</si>
  <si>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</si>
  <si>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</si>
  <si>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</si>
  <si>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</si>
  <si>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</si>
  <si>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</si>
  <si>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</si>
  <si>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</si>
  <si>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</si>
  <si>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</si>
  <si>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</si>
  <si>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</si>
  <si>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</si>
  <si>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</si>
  <si>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</si>
  <si>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</si>
  <si>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</si>
  <si>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</si>
  <si>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</si>
  <si>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</si>
  <si>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</si>
  <si>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</si>
  <si>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</si>
  <si>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</si>
  <si>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</si>
  <si>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</si>
  <si>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</si>
  <si>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</si>
  <si>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</si>
  <si>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</si>
  <si>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</si>
  <si>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</si>
  <si>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</si>
  <si>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</si>
  <si>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</si>
  <si>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</si>
  <si>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</si>
  <si>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</si>
  <si>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</si>
  <si>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</si>
  <si>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</si>
  <si>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</si>
  <si>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</si>
  <si>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</si>
  <si>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</si>
  <si>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</si>
  <si>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</si>
  <si>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</si>
  <si>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</si>
  <si>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</si>
  <si>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</si>
  <si>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</si>
  <si>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</si>
  <si>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</si>
  <si>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</si>
  <si>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</si>
  <si>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</si>
  <si>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</si>
  <si>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</si>
  <si>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</si>
  <si>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</si>
  <si>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</si>
  <si>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</si>
  <si>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</si>
  <si>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</si>
  <si>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</si>
  <si>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</si>
  <si>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</si>
  <si>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</si>
  <si>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</si>
  <si>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</si>
  <si>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</si>
  <si>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</si>
  <si>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</si>
  <si>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</si>
  <si>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</si>
  <si>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</si>
  <si>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</si>
  <si>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</si>
  <si>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</si>
  <si>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</si>
  <si>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</si>
  <si>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</si>
  <si>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</si>
  <si>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</si>
  <si>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</si>
  <si>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</si>
  <si>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</si>
  <si>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</si>
  <si>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</si>
  <si>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</si>
  <si>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</si>
  <si>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</si>
  <si>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</si>
  <si>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</si>
  <si>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</si>
  <si>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</si>
  <si>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</si>
  <si>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</si>
  <si>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</si>
  <si>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</si>
  <si>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</si>
  <si>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</si>
  <si>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</si>
  <si>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</si>
  <si>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</si>
  <si>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</si>
  <si>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</si>
  <si>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</si>
  <si>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</si>
  <si>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</si>
  <si>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</si>
  <si>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</si>
  <si>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</si>
  <si>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</si>
  <si>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</si>
  <si>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</si>
  <si>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</si>
  <si>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</si>
  <si>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</si>
  <si>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</si>
  <si>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</si>
  <si>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</si>
  <si>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</si>
  <si>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</si>
  <si>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</si>
  <si>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</si>
  <si>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</si>
  <si>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</si>
  <si>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</si>
  <si>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</si>
  <si>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</si>
  <si>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2. sz. táblázat</t>
  </si>
  <si>
    <t>Kiadási jogcímek</t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</si>
  <si>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</si>
  <si>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</si>
  <si>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</si>
  <si>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</si>
  <si>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</si>
  <si>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</si>
  <si>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</si>
  <si>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</si>
  <si>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</si>
  <si>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</si>
  <si>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</si>
  <si>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</si>
  <si>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</si>
  <si>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</si>
  <si>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</si>
  <si>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</si>
  <si>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</si>
  <si>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</si>
  <si>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</si>
  <si>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</si>
  <si>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</si>
  <si>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</si>
  <si>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</si>
  <si>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</si>
  <si>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</si>
  <si>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</si>
  <si>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</si>
  <si>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</si>
  <si>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</si>
  <si>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</si>
  <si>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</si>
  <si>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</si>
  <si>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</si>
  <si>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</si>
  <si>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</si>
  <si>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</si>
  <si>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</si>
  <si>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</si>
  <si>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</si>
  <si>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</si>
  <si>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</si>
  <si>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</si>
  <si>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</si>
  <si>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</si>
  <si>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</si>
  <si>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</si>
  <si>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</si>
  <si>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</si>
  <si>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</si>
  <si>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</si>
  <si>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</si>
  <si>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</si>
  <si>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</si>
  <si>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</si>
  <si>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</si>
  <si>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</si>
  <si>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</si>
  <si>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</si>
  <si>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</si>
  <si>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</si>
  <si>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</si>
  <si>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</si>
  <si>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</si>
  <si>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</si>
  <si>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</si>
  <si>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</si>
  <si>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</si>
  <si>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</si>
  <si>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 xml:space="preserve"> Ezer forintban !</t>
  </si>
  <si>
    <t>Bevételek</t>
  </si>
  <si>
    <t>Kiadások</t>
  </si>
  <si>
    <t>Megnevezés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</si>
  <si>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</si>
  <si>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</si>
  <si>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</si>
  <si>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</si>
  <si>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 xml:space="preserve">Dologi kiadások </t>
  </si>
  <si>
    <t>Közhatalmi bevételek</t>
  </si>
  <si>
    <t>Tartalékok</t>
  </si>
  <si>
    <t>Sajátos működési működési bevételek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</si>
  <si>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</si>
  <si>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</si>
  <si>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</si>
  <si>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</si>
  <si>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</si>
  <si>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</si>
  <si>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</si>
  <si>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</si>
  <si>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</si>
  <si>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</si>
  <si>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</si>
  <si>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</si>
  <si>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</si>
  <si>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</si>
  <si>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</si>
  <si>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</si>
  <si>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</si>
  <si>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</si>
  <si>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</si>
  <si>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</si>
  <si>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</si>
  <si>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</si>
  <si>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</si>
  <si>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</si>
  <si>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</si>
  <si>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Betét elhelyezése</t>
  </si>
  <si>
    <t>21.</t>
  </si>
  <si>
    <t xml:space="preserve">   Értékpapírok bevételei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</si>
  <si>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</si>
  <si>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</si>
  <si>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</si>
  <si>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</si>
  <si>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</si>
  <si>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</si>
  <si>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</si>
  <si>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</si>
  <si>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</si>
  <si>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</si>
  <si>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</si>
  <si>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</si>
  <si>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</si>
  <si>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</si>
  <si>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</si>
  <si>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</si>
  <si>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</si>
  <si>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</si>
  <si>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</si>
  <si>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</si>
  <si>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</si>
  <si>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</si>
  <si>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</si>
  <si>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</si>
  <si>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</si>
  <si>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</si>
  <si>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</si>
  <si>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</si>
  <si>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</si>
  <si>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</si>
  <si>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</si>
  <si>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</si>
  <si>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</si>
  <si>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</si>
  <si>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</si>
  <si>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</si>
  <si>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</si>
  <si>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</si>
  <si>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</si>
  <si>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</si>
  <si>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</si>
  <si>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</si>
  <si>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</si>
  <si>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</si>
  <si>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28.</t>
  </si>
  <si>
    <t>Központi, irányítószervi támogatás:</t>
  </si>
  <si>
    <t>5.-ből EU-s támogatás</t>
  </si>
  <si>
    <t>BEVÉTEL MINDÖSSZESEN</t>
  </si>
  <si>
    <t>KIADÁS MINDÖSSZESEN</t>
  </si>
  <si>
    <t>Összesen:</t>
  </si>
  <si>
    <t xml:space="preserve">   - Egyéb működési célú támogatások államháztartáson kívülre </t>
  </si>
  <si>
    <t>Finanszírozások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</si>
  <si>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</si>
  <si>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</si>
  <si>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</si>
  <si>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</si>
  <si>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Működési célú támoagtások ÁH kívülről</t>
  </si>
  <si>
    <t>Önkormányzat</t>
  </si>
  <si>
    <t>2019. évi előirányzat</t>
  </si>
  <si>
    <t>B E V É T E L E K ÚJRÓNAFŐ KÖZSÉG  ÖNKORMÁNYZAT</t>
  </si>
  <si>
    <t>K I A D Á S O K ÚJRÓNAFŐ KÖZSÉG ÖNKORMÁNYZAT</t>
  </si>
  <si>
    <t xml:space="preserve">Céltartalék </t>
  </si>
  <si>
    <t>Jánossomorja Város Önkormányzata Óvoda működtetés finanszírozása</t>
  </si>
  <si>
    <t>I. Működési célú bevételek és kiadások mérlege</t>
  </si>
  <si>
    <t>beruházások:</t>
  </si>
  <si>
    <t>felújítások:</t>
  </si>
  <si>
    <t>2020.évi előirányzat</t>
  </si>
  <si>
    <t>2020. évi előirányzat</t>
  </si>
  <si>
    <t>2020. ÉVI BERUHÁZÁSI  ÉS FELÚJÍTÁSI FELADATOK TERVEZETT ELŐIRÁNYZATAI</t>
  </si>
  <si>
    <t>Sövény és bozótvágó</t>
  </si>
  <si>
    <t>Óvoda fűtés korszerűsítés</t>
  </si>
  <si>
    <t>2020. évi I. módosított előirányzat</t>
  </si>
  <si>
    <t>5.11.</t>
  </si>
  <si>
    <t>Biztosító által fizetett kártérítés</t>
  </si>
  <si>
    <t>Elszámolásból származ9ó bevételek</t>
  </si>
  <si>
    <t>2020. I.módosított előirányzat</t>
  </si>
  <si>
    <t>Működési célú átveztt pénzeszközök ÁH-n kívülről</t>
  </si>
  <si>
    <t>Bojler</t>
  </si>
  <si>
    <t>Pingpong asztal</t>
  </si>
  <si>
    <t>Láncfűrész</t>
  </si>
  <si>
    <t>Adapter</t>
  </si>
  <si>
    <t>2020. évi II. módosított előirányzat</t>
  </si>
  <si>
    <t>2020.II. módosított előirányzat</t>
  </si>
  <si>
    <t>Impala, kehely (temető</t>
  </si>
  <si>
    <t>Acer laptop</t>
  </si>
  <si>
    <t>Televízió+ állvány</t>
  </si>
  <si>
    <t xml:space="preserve">Egyéb működési célú támogatások államháztartáson belülre </t>
  </si>
  <si>
    <t xml:space="preserve">Elkülönített állami pénzalapok </t>
  </si>
  <si>
    <t xml:space="preserve">Helyi önkormányzatok és költségvetési szerveik </t>
  </si>
  <si>
    <t>Működési célú visszatérítendő támogatások, kölcsönök nyújtása államháztartáson kívülre</t>
  </si>
  <si>
    <t>Egyéb működési célú támogatások államháztartáson kívülre (=178+…+187) (K512)</t>
  </si>
  <si>
    <t>Eredeti előirányzat</t>
  </si>
  <si>
    <t>Módosított előirányzat</t>
  </si>
  <si>
    <t>Irodai szék</t>
  </si>
  <si>
    <t>KÖH 2017-2019 1/3 rész</t>
  </si>
  <si>
    <t>Társulások és költségvetési szerveik (Tagdíj)</t>
  </si>
  <si>
    <t>Mosonszolnok fogorvos hozzájárulás</t>
  </si>
  <si>
    <t>Ezer forint</t>
  </si>
  <si>
    <r>
      <t xml:space="preserve">   Működési költségvetés kiadásai </t>
    </r>
    <r>
      <rPr>
        <sz val="9"/>
        <rFont val="Times New Roman CE"/>
        <family val="1"/>
        <charset val="238"/>
      </rPr>
      <t>(1.1+…+1.5.)</t>
    </r>
  </si>
  <si>
    <r>
      <t xml:space="preserve">   Felhalmozási költségvetés kiadásai </t>
    </r>
    <r>
      <rPr>
        <sz val="9"/>
        <rFont val="Times New Roman CE"/>
        <family val="1"/>
        <charset val="238"/>
      </rPr>
      <t>(2.1.+2.3.+2.5.)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</si>
</sst>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9" x14ac:knownFonts="1">
    <font>
      <sz val="10"/>
      <name val="Times New Roman CE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2"/>
      <color indexed="12"/>
      <name val="Times New Roman CE"/>
      <family val="1"/>
      <charset val="238"/>
    </font>
    <font>
      <u/>
      <sz val="12"/>
      <color indexed="20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 CE"/>
      <family val="1"/>
      <charset val="238"/>
    </font>
    <font>
      <i/>
      <sz val="8"/>
      <name val="Times New Roman CE"/>
      <family val="1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Times New Roman CE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0"/>
      <name val="Times New Roman"/>
      <family val="1"/>
      <charset val="238"/>
    </font>
    <font>
      <sz val="10"/>
      <name val="MS Sans Serif"/>
      <charset val="238"/>
    </font>
    <font>
      <sz val="10"/>
      <name val="Times New Roman"/>
      <family val="1"/>
      <charset val="238"/>
    </font>
    <font>
      <sz val="10"/>
      <name val="Times New Roman CE"/>
      <charset val="238"/>
    </font>
    <font>
      <sz val="10"/>
      <name val="Calibri"/>
      <family val="2"/>
      <charset val="1"/>
    </font>
    <font>
      <b/>
      <sz val="12"/>
      <name val="Times New Roman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9" fillId="0" borderId="0"/>
    <xf numFmtId="0" fontId="2" fillId="0" borderId="0"/>
    <xf numFmtId="0" fontId="5" fillId="0" borderId="0"/>
    <xf numFmtId="0" fontId="20" fillId="0" borderId="0"/>
    <xf numFmtId="0" fontId="22" fillId="0" borderId="0"/>
    <xf numFmtId="0" fontId="24" fillId="0" borderId="0"/>
    <xf numFmtId="0" fontId="25" fillId="0" borderId="0"/>
    <xf numFmtId="0" fontId="1" fillId="0" borderId="0"/>
  </cellStyleXfs>
  <cellXfs count="179">
    <xf numFmtId="0" fontId="0" fillId="0" borderId="0" xfId="0"/>
    <xf numFmtId="0" fontId="9" fillId="0" borderId="2" xfId="5" applyFont="1" applyFill="1" applyBorder="1" applyAlignment="1" applyProtection="1">
      <alignment horizontal="center" vertical="center" wrapText="1"/>
    </xf>
    <xf numFmtId="0" fontId="9" fillId="0" borderId="3" xfId="5" applyFont="1" applyFill="1" applyBorder="1" applyAlignment="1" applyProtection="1">
      <alignment horizontal="center" vertical="center" wrapText="1"/>
    </xf>
    <xf numFmtId="0" fontId="9" fillId="0" borderId="4" xfId="5" applyFont="1" applyFill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left" vertical="center" wrapText="1" indent="1"/>
    </xf>
    <xf numFmtId="164" fontId="13" fillId="0" borderId="4" xfId="0" applyNumberFormat="1" applyFont="1" applyBorder="1" applyAlignment="1" applyProtection="1">
      <alignment horizontal="right" vertical="center" wrapText="1" indent="1"/>
    </xf>
    <xf numFmtId="164" fontId="0" fillId="0" borderId="0" xfId="0" applyNumberFormat="1" applyFill="1" applyAlignment="1" applyProtection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0" xfId="0" applyNumberFormat="1" applyFont="1" applyFill="1" applyAlignment="1" applyProtection="1">
      <alignment horizontal="right" vertical="center"/>
    </xf>
    <xf numFmtId="164" fontId="9" fillId="0" borderId="2" xfId="0" applyNumberFormat="1" applyFont="1" applyFill="1" applyBorder="1" applyAlignment="1" applyProtection="1">
      <alignment horizontal="center" vertical="center" wrapText="1"/>
    </xf>
    <xf numFmtId="164" fontId="9" fillId="0" borderId="3" xfId="0" applyNumberFormat="1" applyFont="1" applyFill="1" applyBorder="1" applyAlignment="1" applyProtection="1">
      <alignment horizontal="center" vertical="center" wrapText="1"/>
    </xf>
    <xf numFmtId="164" fontId="9" fillId="0" borderId="4" xfId="0" applyNumberFormat="1" applyFont="1" applyFill="1" applyBorder="1" applyAlignment="1" applyProtection="1">
      <alignment horizontal="center" vertical="center" wrapText="1"/>
    </xf>
    <xf numFmtId="164" fontId="10" fillId="0" borderId="30" xfId="0" applyNumberFormat="1" applyFont="1" applyFill="1" applyBorder="1" applyAlignment="1" applyProtection="1">
      <alignment horizontal="center" vertical="center" wrapText="1"/>
    </xf>
    <xf numFmtId="164" fontId="10" fillId="0" borderId="2" xfId="0" applyNumberFormat="1" applyFont="1" applyFill="1" applyBorder="1" applyAlignment="1" applyProtection="1">
      <alignment horizontal="center" vertical="center" wrapText="1"/>
    </xf>
    <xf numFmtId="164" fontId="10" fillId="0" borderId="3" xfId="0" applyNumberFormat="1" applyFont="1" applyFill="1" applyBorder="1" applyAlignment="1" applyProtection="1">
      <alignment horizontal="center" vertical="center" wrapText="1"/>
    </xf>
    <xf numFmtId="164" fontId="10" fillId="0" borderId="4" xfId="0" applyNumberFormat="1" applyFont="1" applyFill="1" applyBorder="1" applyAlignment="1" applyProtection="1">
      <alignment horizontal="center" vertical="center" wrapText="1"/>
    </xf>
    <xf numFmtId="164" fontId="0" fillId="0" borderId="31" xfId="0" applyNumberFormat="1" applyFont="1" applyFill="1" applyBorder="1" applyAlignment="1" applyProtection="1">
      <alignment horizontal="left" vertical="center" wrapText="1" indent="1"/>
    </xf>
    <xf numFmtId="164" fontId="11" fillId="0" borderId="8" xfId="0" applyNumberFormat="1" applyFont="1" applyFill="1" applyBorder="1" applyAlignment="1" applyProtection="1">
      <alignment horizontal="left" vertical="center" wrapText="1" indent="1"/>
    </xf>
    <xf numFmtId="164" fontId="0" fillId="0" borderId="32" xfId="0" applyNumberFormat="1" applyFont="1" applyFill="1" applyBorder="1" applyAlignment="1" applyProtection="1">
      <alignment horizontal="left" vertical="center" wrapText="1" indent="1"/>
    </xf>
    <xf numFmtId="164" fontId="11" fillId="0" borderId="10" xfId="0" applyNumberFormat="1" applyFont="1" applyFill="1" applyBorder="1" applyAlignment="1" applyProtection="1">
      <alignment horizontal="left" vertical="center" wrapText="1" indent="1"/>
    </xf>
    <xf numFmtId="164" fontId="11" fillId="0" borderId="33" xfId="0" applyNumberFormat="1" applyFont="1" applyFill="1" applyBorder="1" applyAlignment="1" applyProtection="1">
      <alignment horizontal="left" vertical="center" wrapText="1" indent="1"/>
    </xf>
    <xf numFmtId="164" fontId="14" fillId="0" borderId="30" xfId="0" applyNumberFormat="1" applyFont="1" applyFill="1" applyBorder="1" applyAlignment="1" applyProtection="1">
      <alignment horizontal="left" vertical="center" wrapText="1" indent="1"/>
    </xf>
    <xf numFmtId="164" fontId="10" fillId="0" borderId="2" xfId="0" applyNumberFormat="1" applyFont="1" applyFill="1" applyBorder="1" applyAlignment="1" applyProtection="1">
      <alignment horizontal="left" vertical="center" wrapText="1" indent="1"/>
    </xf>
    <xf numFmtId="164" fontId="10" fillId="0" borderId="3" xfId="0" applyNumberFormat="1" applyFont="1" applyFill="1" applyBorder="1" applyAlignment="1" applyProtection="1">
      <alignment horizontal="right" vertical="center" wrapText="1" indent="1"/>
    </xf>
    <xf numFmtId="164" fontId="10" fillId="0" borderId="4" xfId="0" applyNumberFormat="1" applyFont="1" applyFill="1" applyBorder="1" applyAlignment="1" applyProtection="1">
      <alignment horizontal="right" vertical="center" wrapText="1" indent="1"/>
    </xf>
    <xf numFmtId="164" fontId="0" fillId="0" borderId="34" xfId="0" applyNumberFormat="1" applyFont="1" applyFill="1" applyBorder="1" applyAlignment="1" applyProtection="1">
      <alignment horizontal="left" vertical="center" wrapText="1" indent="1"/>
    </xf>
    <xf numFmtId="164" fontId="11" fillId="0" borderId="19" xfId="0" applyNumberFormat="1" applyFont="1" applyFill="1" applyBorder="1" applyAlignment="1" applyProtection="1">
      <alignment horizontal="left" vertical="center" wrapText="1" indent="1"/>
    </xf>
    <xf numFmtId="164" fontId="15" fillId="0" borderId="22" xfId="0" applyNumberFormat="1" applyFont="1" applyFill="1" applyBorder="1" applyAlignment="1" applyProtection="1">
      <alignment horizontal="right" vertical="center" wrapText="1" indent="1"/>
    </xf>
    <xf numFmtId="164" fontId="15" fillId="0" borderId="11" xfId="0" applyNumberFormat="1" applyFont="1" applyFill="1" applyBorder="1" applyAlignment="1" applyProtection="1">
      <alignment horizontal="right" vertical="center" wrapText="1" indent="1"/>
    </xf>
    <xf numFmtId="164" fontId="14" fillId="0" borderId="2" xfId="0" applyNumberFormat="1" applyFont="1" applyFill="1" applyBorder="1" applyAlignment="1" applyProtection="1">
      <alignment horizontal="left" vertical="center" wrapText="1" indent="1"/>
    </xf>
    <xf numFmtId="164" fontId="14" fillId="0" borderId="35" xfId="0" applyNumberFormat="1" applyFont="1" applyFill="1" applyBorder="1" applyAlignment="1" applyProtection="1">
      <alignment horizontal="right" vertical="center" wrapText="1" indent="1"/>
    </xf>
    <xf numFmtId="164" fontId="15" fillId="0" borderId="19" xfId="0" applyNumberFormat="1" applyFont="1" applyFill="1" applyBorder="1" applyAlignment="1" applyProtection="1">
      <alignment horizontal="left" vertical="center" wrapText="1" indent="1"/>
    </xf>
    <xf numFmtId="164" fontId="15" fillId="0" borderId="9" xfId="0" applyNumberFormat="1" applyFont="1" applyFill="1" applyBorder="1" applyAlignment="1" applyProtection="1">
      <alignment horizontal="right" vertical="center" wrapText="1" indent="1"/>
    </xf>
    <xf numFmtId="164" fontId="11" fillId="0" borderId="10" xfId="0" applyNumberFormat="1" applyFont="1" applyFill="1" applyBorder="1" applyAlignment="1" applyProtection="1">
      <alignment horizontal="left" vertical="center" wrapText="1" indent="2"/>
    </xf>
    <xf numFmtId="164" fontId="11" fillId="0" borderId="11" xfId="0" applyNumberFormat="1" applyFont="1" applyFill="1" applyBorder="1" applyAlignment="1" applyProtection="1">
      <alignment horizontal="left" vertical="center" wrapText="1" indent="2"/>
    </xf>
    <xf numFmtId="164" fontId="15" fillId="0" borderId="11" xfId="0" applyNumberFormat="1" applyFont="1" applyFill="1" applyBorder="1" applyAlignment="1" applyProtection="1">
      <alignment horizontal="left" vertical="center" wrapText="1" indent="1"/>
    </xf>
    <xf numFmtId="164" fontId="11" fillId="0" borderId="8" xfId="0" applyNumberFormat="1" applyFont="1" applyFill="1" applyBorder="1" applyAlignment="1" applyProtection="1">
      <alignment horizontal="left" vertical="center" wrapText="1" indent="2"/>
    </xf>
    <xf numFmtId="164" fontId="11" fillId="0" borderId="12" xfId="0" applyNumberFormat="1" applyFont="1" applyFill="1" applyBorder="1" applyAlignment="1" applyProtection="1">
      <alignment horizontal="left" vertical="center" wrapText="1" indent="2"/>
    </xf>
    <xf numFmtId="0" fontId="17" fillId="0" borderId="0" xfId="0" applyFont="1" applyAlignment="1">
      <alignment horizontal="center"/>
    </xf>
    <xf numFmtId="0" fontId="0" fillId="0" borderId="0" xfId="0" applyProtection="1"/>
    <xf numFmtId="164" fontId="11" fillId="0" borderId="9" xfId="0" applyNumberFormat="1" applyFont="1" applyFill="1" applyBorder="1" applyAlignment="1" applyProtection="1">
      <alignment horizontal="right" vertical="center" wrapText="1" indent="1"/>
    </xf>
    <xf numFmtId="164" fontId="11" fillId="0" borderId="23" xfId="0" applyNumberFormat="1" applyFont="1" applyFill="1" applyBorder="1" applyAlignment="1" applyProtection="1">
      <alignment horizontal="right" vertical="center" wrapText="1" indent="1"/>
    </xf>
    <xf numFmtId="164" fontId="11" fillId="0" borderId="11" xfId="0" applyNumberFormat="1" applyFont="1" applyFill="1" applyBorder="1" applyAlignment="1" applyProtection="1">
      <alignment horizontal="right" vertical="center" wrapText="1" indent="1"/>
    </xf>
    <xf numFmtId="164" fontId="11" fillId="0" borderId="24" xfId="0" applyNumberFormat="1" applyFont="1" applyFill="1" applyBorder="1" applyAlignment="1" applyProtection="1">
      <alignment horizontal="right" vertical="center" wrapText="1" indent="1"/>
    </xf>
    <xf numFmtId="164" fontId="11" fillId="0" borderId="36" xfId="0" applyNumberFormat="1" applyFont="1" applyFill="1" applyBorder="1" applyAlignment="1" applyProtection="1">
      <alignment horizontal="right" vertical="center" wrapText="1" indent="1"/>
    </xf>
    <xf numFmtId="164" fontId="11" fillId="0" borderId="0" xfId="0" applyNumberFormat="1" applyFont="1" applyFill="1" applyBorder="1" applyAlignment="1" applyProtection="1">
      <alignment horizontal="left" vertical="center" wrapText="1" indent="1"/>
    </xf>
    <xf numFmtId="164" fontId="11" fillId="0" borderId="12" xfId="0" applyNumberFormat="1" applyFont="1" applyFill="1" applyBorder="1" applyAlignment="1" applyProtection="1">
      <alignment horizontal="left" vertical="center" wrapText="1" indent="1"/>
    </xf>
    <xf numFmtId="164" fontId="11" fillId="0" borderId="13" xfId="0" applyNumberFormat="1" applyFont="1" applyFill="1" applyBorder="1" applyAlignment="1" applyProtection="1">
      <alignment horizontal="right" vertical="center" wrapText="1" indent="1"/>
    </xf>
    <xf numFmtId="164" fontId="11" fillId="0" borderId="25" xfId="0" applyNumberFormat="1" applyFont="1" applyFill="1" applyBorder="1" applyAlignment="1" applyProtection="1">
      <alignment horizontal="right" vertical="center" wrapText="1" indent="1"/>
    </xf>
    <xf numFmtId="164" fontId="11" fillId="0" borderId="37" xfId="0" applyNumberFormat="1" applyFont="1" applyFill="1" applyBorder="1" applyAlignment="1" applyProtection="1">
      <alignment horizontal="right" vertical="center" wrapText="1" indent="1"/>
    </xf>
    <xf numFmtId="164" fontId="11" fillId="0" borderId="22" xfId="0" applyNumberFormat="1" applyFont="1" applyFill="1" applyBorder="1" applyAlignment="1" applyProtection="1">
      <alignment horizontal="right" vertical="center" wrapText="1" indent="1"/>
    </xf>
    <xf numFmtId="164" fontId="11" fillId="0" borderId="38" xfId="0" applyNumberFormat="1" applyFont="1" applyFill="1" applyBorder="1" applyAlignment="1" applyProtection="1">
      <alignment horizontal="right" vertical="center" wrapText="1" indent="1"/>
    </xf>
    <xf numFmtId="164" fontId="6" fillId="0" borderId="0" xfId="0" applyNumberFormat="1" applyFont="1" applyFill="1" applyBorder="1" applyAlignment="1" applyProtection="1">
      <alignment horizontal="center" vertical="center" wrapText="1"/>
    </xf>
    <xf numFmtId="0" fontId="9" fillId="0" borderId="30" xfId="5" applyFont="1" applyFill="1" applyBorder="1" applyAlignment="1" applyProtection="1">
      <alignment horizontal="center" vertical="center" wrapText="1"/>
    </xf>
    <xf numFmtId="164" fontId="9" fillId="0" borderId="30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Border="1" applyAlignment="1" applyProtection="1">
      <alignment horizontal="center" vertical="center" wrapText="1"/>
    </xf>
    <xf numFmtId="164" fontId="9" fillId="0" borderId="43" xfId="0" applyNumberFormat="1" applyFont="1" applyFill="1" applyBorder="1" applyAlignment="1" applyProtection="1">
      <alignment horizontal="center" vertical="center" wrapText="1"/>
    </xf>
    <xf numFmtId="164" fontId="10" fillId="0" borderId="43" xfId="0" applyNumberFormat="1" applyFont="1" applyFill="1" applyBorder="1" applyAlignment="1" applyProtection="1">
      <alignment horizontal="center" vertical="center" wrapText="1"/>
    </xf>
    <xf numFmtId="164" fontId="11" fillId="0" borderId="42" xfId="0" applyNumberFormat="1" applyFont="1" applyFill="1" applyBorder="1" applyAlignment="1" applyProtection="1">
      <alignment horizontal="right" vertical="center" wrapText="1" indent="1"/>
    </xf>
    <xf numFmtId="164" fontId="11" fillId="0" borderId="18" xfId="0" applyNumberFormat="1" applyFont="1" applyFill="1" applyBorder="1" applyAlignment="1" applyProtection="1">
      <alignment horizontal="right" vertical="center" wrapText="1" indent="1"/>
    </xf>
    <xf numFmtId="164" fontId="11" fillId="0" borderId="44" xfId="0" applyNumberFormat="1" applyFont="1" applyFill="1" applyBorder="1" applyAlignment="1" applyProtection="1">
      <alignment horizontal="right" vertical="center" wrapText="1" indent="1"/>
    </xf>
    <xf numFmtId="164" fontId="11" fillId="0" borderId="45" xfId="0" applyNumberFormat="1" applyFont="1" applyFill="1" applyBorder="1" applyAlignment="1" applyProtection="1">
      <alignment horizontal="right" vertical="center" wrapText="1" indent="1"/>
    </xf>
    <xf numFmtId="164" fontId="11" fillId="0" borderId="46" xfId="0" applyNumberFormat="1" applyFont="1" applyFill="1" applyBorder="1" applyAlignment="1" applyProtection="1">
      <alignment horizontal="right" vertical="center" wrapText="1" indent="1"/>
    </xf>
    <xf numFmtId="164" fontId="15" fillId="0" borderId="18" xfId="0" applyNumberFormat="1" applyFont="1" applyFill="1" applyBorder="1" applyAlignment="1" applyProtection="1">
      <alignment horizontal="right" vertical="center" wrapText="1" indent="1"/>
    </xf>
    <xf numFmtId="164" fontId="11" fillId="0" borderId="0" xfId="0" applyNumberFormat="1" applyFont="1" applyFill="1" applyBorder="1" applyAlignment="1" applyProtection="1">
      <alignment horizontal="right" vertical="center" wrapText="1" indent="1"/>
    </xf>
    <xf numFmtId="164" fontId="15" fillId="0" borderId="42" xfId="0" applyNumberFormat="1" applyFont="1" applyFill="1" applyBorder="1" applyAlignment="1" applyProtection="1">
      <alignment horizontal="right" vertical="center" wrapText="1" indent="1"/>
    </xf>
    <xf numFmtId="164" fontId="9" fillId="0" borderId="0" xfId="0" applyNumberFormat="1" applyFont="1" applyFill="1" applyBorder="1" applyAlignment="1" applyProtection="1">
      <alignment horizontal="center" vertical="center" wrapText="1"/>
    </xf>
    <xf numFmtId="164" fontId="10" fillId="0" borderId="0" xfId="0" applyNumberFormat="1" applyFont="1" applyFill="1" applyBorder="1" applyAlignment="1" applyProtection="1">
      <alignment horizontal="center" vertical="center" wrapText="1"/>
    </xf>
    <xf numFmtId="164" fontId="10" fillId="0" borderId="0" xfId="0" applyNumberFormat="1" applyFont="1" applyFill="1" applyBorder="1" applyAlignment="1" applyProtection="1">
      <alignment horizontal="right" vertical="center" wrapText="1" indent="1"/>
    </xf>
    <xf numFmtId="164" fontId="14" fillId="0" borderId="0" xfId="0" applyNumberFormat="1" applyFont="1" applyFill="1" applyBorder="1" applyAlignment="1" applyProtection="1">
      <alignment horizontal="right" vertical="center" wrapText="1" indent="1"/>
    </xf>
    <xf numFmtId="164" fontId="11" fillId="0" borderId="30" xfId="0" applyNumberFormat="1" applyFont="1" applyFill="1" applyBorder="1" applyAlignment="1" applyProtection="1">
      <alignment horizontal="right" vertical="center" wrapText="1" indent="1"/>
    </xf>
    <xf numFmtId="164" fontId="10" fillId="0" borderId="30" xfId="0" applyNumberFormat="1" applyFont="1" applyFill="1" applyBorder="1" applyAlignment="1" applyProtection="1">
      <alignment horizontal="right" vertical="center" wrapText="1" indent="1"/>
    </xf>
    <xf numFmtId="164" fontId="14" fillId="0" borderId="30" xfId="0" applyNumberFormat="1" applyFont="1" applyFill="1" applyBorder="1" applyAlignment="1" applyProtection="1">
      <alignment horizontal="right" vertical="center" wrapText="1" indent="1"/>
    </xf>
    <xf numFmtId="164" fontId="9" fillId="0" borderId="47" xfId="0" applyNumberFormat="1" applyFont="1" applyFill="1" applyBorder="1" applyAlignment="1" applyProtection="1">
      <alignment horizontal="center" vertical="center" wrapText="1"/>
    </xf>
    <xf numFmtId="164" fontId="10" fillId="0" borderId="47" xfId="0" applyNumberFormat="1" applyFont="1" applyFill="1" applyBorder="1" applyAlignment="1" applyProtection="1">
      <alignment horizontal="center" vertical="center" wrapText="1"/>
    </xf>
    <xf numFmtId="164" fontId="11" fillId="0" borderId="48" xfId="0" applyNumberFormat="1" applyFont="1" applyFill="1" applyBorder="1" applyAlignment="1" applyProtection="1">
      <alignment horizontal="right" vertical="center" wrapText="1" indent="1"/>
    </xf>
    <xf numFmtId="164" fontId="10" fillId="0" borderId="47" xfId="0" applyNumberFormat="1" applyFont="1" applyFill="1" applyBorder="1" applyAlignment="1" applyProtection="1">
      <alignment horizontal="right" vertical="center" wrapText="1" indent="1"/>
    </xf>
    <xf numFmtId="164" fontId="9" fillId="0" borderId="30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Border="1" applyAlignment="1" applyProtection="1">
      <alignment horizontal="center" vertical="center" wrapText="1"/>
    </xf>
    <xf numFmtId="164" fontId="10" fillId="0" borderId="30" xfId="0" applyNumberFormat="1" applyFont="1" applyFill="1" applyBorder="1" applyAlignment="1" applyProtection="1">
      <alignment horizontal="left" vertical="center" wrapText="1" indent="1"/>
    </xf>
    <xf numFmtId="0" fontId="21" fillId="0" borderId="41" xfId="0" applyFont="1" applyBorder="1" applyAlignment="1">
      <alignment horizontal="left"/>
    </xf>
    <xf numFmtId="0" fontId="18" fillId="0" borderId="0" xfId="0" applyFont="1"/>
    <xf numFmtId="0" fontId="21" fillId="0" borderId="41" xfId="0" applyFont="1" applyBorder="1" applyAlignment="1">
      <alignment horizontal="right"/>
    </xf>
    <xf numFmtId="0" fontId="14" fillId="0" borderId="0" xfId="0" applyFont="1"/>
    <xf numFmtId="0" fontId="23" fillId="0" borderId="41" xfId="0" applyFont="1" applyBorder="1" applyAlignment="1">
      <alignment horizontal="left" vertical="top" wrapText="1"/>
    </xf>
    <xf numFmtId="0" fontId="21" fillId="0" borderId="41" xfId="0" applyFont="1" applyBorder="1" applyAlignment="1">
      <alignment horizontal="left" vertical="top" wrapText="1"/>
    </xf>
    <xf numFmtId="164" fontId="12" fillId="0" borderId="41" xfId="0" applyNumberFormat="1" applyFont="1" applyBorder="1" applyAlignment="1">
      <alignment horizontal="right"/>
    </xf>
    <xf numFmtId="0" fontId="26" fillId="0" borderId="41" xfId="0" applyFont="1" applyBorder="1" applyAlignment="1">
      <alignment horizontal="center" wrapText="1"/>
    </xf>
    <xf numFmtId="0" fontId="26" fillId="0" borderId="41" xfId="0" applyFont="1" applyBorder="1" applyAlignment="1">
      <alignment horizontal="left"/>
    </xf>
    <xf numFmtId="0" fontId="23" fillId="0" borderId="41" xfId="0" applyFont="1" applyBorder="1"/>
    <xf numFmtId="0" fontId="21" fillId="0" borderId="41" xfId="0" applyFont="1" applyBorder="1"/>
    <xf numFmtId="0" fontId="0" fillId="0" borderId="41" xfId="0" applyBorder="1"/>
    <xf numFmtId="0" fontId="0" fillId="0" borderId="0" xfId="0" applyAlignment="1">
      <alignment horizontal="right" indent="1"/>
    </xf>
    <xf numFmtId="0" fontId="0" fillId="0" borderId="41" xfId="0" applyBorder="1" applyAlignment="1">
      <alignment horizontal="center" wrapText="1"/>
    </xf>
    <xf numFmtId="0" fontId="23" fillId="0" borderId="49" xfId="0" applyFont="1" applyBorder="1" applyAlignment="1">
      <alignment horizontal="left" vertical="top" wrapText="1"/>
    </xf>
    <xf numFmtId="164" fontId="7" fillId="0" borderId="0" xfId="5" applyNumberFormat="1" applyFont="1" applyFill="1" applyBorder="1" applyAlignment="1" applyProtection="1">
      <alignment horizontal="left" vertical="center"/>
    </xf>
    <xf numFmtId="164" fontId="7" fillId="0" borderId="1" xfId="5" applyNumberFormat="1" applyFont="1" applyFill="1" applyBorder="1" applyAlignment="1" applyProtection="1">
      <alignment horizontal="left" vertical="center"/>
    </xf>
    <xf numFmtId="164" fontId="7" fillId="0" borderId="1" xfId="5" applyNumberFormat="1" applyFont="1" applyFill="1" applyBorder="1" applyAlignment="1" applyProtection="1">
      <alignment horizontal="left"/>
    </xf>
    <xf numFmtId="164" fontId="9" fillId="0" borderId="30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Border="1" applyAlignment="1" applyProtection="1">
      <alignment horizontal="center" vertical="center" wrapText="1"/>
    </xf>
    <xf numFmtId="164" fontId="9" fillId="0" borderId="39" xfId="0" applyNumberFormat="1" applyFont="1" applyFill="1" applyBorder="1" applyAlignment="1" applyProtection="1">
      <alignment horizontal="center" vertical="center" wrapText="1"/>
    </xf>
    <xf numFmtId="164" fontId="9" fillId="0" borderId="40" xfId="0" applyNumberFormat="1" applyFont="1" applyFill="1" applyBorder="1" applyAlignment="1" applyProtection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7" fillId="0" borderId="0" xfId="0" applyFont="1" applyFill="1" applyBorder="1" applyAlignment="1" applyProtection="1">
      <alignment horizontal="right" vertical="center"/>
    </xf>
    <xf numFmtId="0" fontId="27" fillId="0" borderId="0" xfId="5" applyFont="1" applyFill="1" applyProtection="1"/>
    <xf numFmtId="164" fontId="9" fillId="0" borderId="0" xfId="5" applyNumberFormat="1" applyFont="1" applyFill="1" applyBorder="1" applyAlignment="1" applyProtection="1">
      <alignment horizontal="center" vertical="center"/>
    </xf>
    <xf numFmtId="0" fontId="27" fillId="0" borderId="0" xfId="0" applyFont="1" applyAlignment="1">
      <alignment horizontal="center" vertical="center"/>
    </xf>
    <xf numFmtId="0" fontId="7" fillId="0" borderId="1" xfId="0" applyFont="1" applyFill="1" applyBorder="1" applyAlignment="1" applyProtection="1">
      <alignment horizontal="right" vertical="center"/>
    </xf>
    <xf numFmtId="0" fontId="9" fillId="0" borderId="5" xfId="5" applyFont="1" applyFill="1" applyBorder="1" applyAlignment="1" applyProtection="1">
      <alignment horizontal="center" vertical="center" wrapText="1"/>
    </xf>
    <xf numFmtId="0" fontId="9" fillId="0" borderId="6" xfId="5" applyFont="1" applyFill="1" applyBorder="1" applyAlignment="1" applyProtection="1">
      <alignment horizontal="center" vertical="center" wrapText="1"/>
    </xf>
    <xf numFmtId="0" fontId="9" fillId="0" borderId="7" xfId="5" applyFont="1" applyFill="1" applyBorder="1" applyAlignment="1" applyProtection="1">
      <alignment horizontal="center" vertical="center" wrapText="1"/>
    </xf>
    <xf numFmtId="0" fontId="9" fillId="0" borderId="2" xfId="5" applyFont="1" applyFill="1" applyBorder="1" applyAlignment="1" applyProtection="1">
      <alignment horizontal="left" vertical="center" wrapText="1" indent="1"/>
    </xf>
    <xf numFmtId="0" fontId="9" fillId="0" borderId="3" xfId="5" applyFont="1" applyFill="1" applyBorder="1" applyAlignment="1" applyProtection="1">
      <alignment horizontal="left" vertical="center" wrapText="1" indent="1"/>
    </xf>
    <xf numFmtId="164" fontId="9" fillId="0" borderId="4" xfId="5" applyNumberFormat="1" applyFont="1" applyFill="1" applyBorder="1" applyAlignment="1" applyProtection="1">
      <alignment horizontal="right" vertical="center" wrapText="1" indent="1"/>
    </xf>
    <xf numFmtId="49" fontId="27" fillId="0" borderId="8" xfId="5" applyNumberFormat="1" applyFont="1" applyFill="1" applyBorder="1" applyAlignment="1" applyProtection="1">
      <alignment horizontal="left" vertical="center" wrapText="1" indent="1"/>
    </xf>
    <xf numFmtId="0" fontId="28" fillId="0" borderId="9" xfId="0" applyFont="1" applyBorder="1" applyAlignment="1" applyProtection="1">
      <alignment horizontal="left" wrapText="1" indent="1"/>
    </xf>
    <xf numFmtId="164" fontId="27" fillId="0" borderId="23" xfId="5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30" xfId="5" applyNumberFormat="1" applyFont="1" applyFill="1" applyBorder="1" applyAlignment="1" applyProtection="1">
      <alignment horizontal="right" vertical="center" wrapText="1" indent="1"/>
      <protection locked="0"/>
    </xf>
    <xf numFmtId="49" fontId="27" fillId="0" borderId="10" xfId="5" applyNumberFormat="1" applyFont="1" applyFill="1" applyBorder="1" applyAlignment="1" applyProtection="1">
      <alignment horizontal="left" vertical="center" wrapText="1" indent="1"/>
    </xf>
    <xf numFmtId="0" fontId="28" fillId="0" borderId="11" xfId="0" applyFont="1" applyBorder="1" applyAlignment="1" applyProtection="1">
      <alignment horizontal="left" wrapText="1" indent="1"/>
    </xf>
    <xf numFmtId="164" fontId="27" fillId="0" borderId="24" xfId="5" applyNumberFormat="1" applyFont="1" applyFill="1" applyBorder="1" applyAlignment="1" applyProtection="1">
      <alignment horizontal="right" vertical="center" wrapText="1" indent="1"/>
      <protection locked="0"/>
    </xf>
    <xf numFmtId="49" fontId="27" fillId="0" borderId="12" xfId="5" applyNumberFormat="1" applyFont="1" applyFill="1" applyBorder="1" applyAlignment="1" applyProtection="1">
      <alignment horizontal="left" vertical="center" wrapText="1" indent="1"/>
    </xf>
    <xf numFmtId="0" fontId="28" fillId="0" borderId="13" xfId="0" applyFont="1" applyBorder="1" applyAlignment="1" applyProtection="1">
      <alignment horizontal="left" wrapText="1" indent="1"/>
    </xf>
    <xf numFmtId="49" fontId="27" fillId="0" borderId="19" xfId="5" applyNumberFormat="1" applyFont="1" applyFill="1" applyBorder="1" applyAlignment="1" applyProtection="1">
      <alignment horizontal="left" vertical="center" wrapText="1" indent="1"/>
    </xf>
    <xf numFmtId="0" fontId="28" fillId="0" borderId="22" xfId="0" applyFont="1" applyBorder="1" applyAlignment="1" applyProtection="1">
      <alignment horizontal="left" wrapText="1" indent="1"/>
    </xf>
    <xf numFmtId="164" fontId="27" fillId="0" borderId="37" xfId="5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35" xfId="5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" xfId="0" applyFont="1" applyBorder="1" applyAlignment="1" applyProtection="1">
      <alignment horizontal="left" vertical="center" wrapText="1" indent="1"/>
    </xf>
    <xf numFmtId="164" fontId="27" fillId="0" borderId="25" xfId="5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23" xfId="5" applyNumberFormat="1" applyFont="1" applyFill="1" applyBorder="1" applyAlignment="1" applyProtection="1">
      <alignment horizontal="right" vertical="center" wrapText="1" indent="1"/>
    </xf>
    <xf numFmtId="164" fontId="9" fillId="0" borderId="30" xfId="5" applyNumberFormat="1" applyFont="1" applyFill="1" applyBorder="1" applyAlignment="1" applyProtection="1">
      <alignment horizontal="right" vertical="center" wrapText="1" indent="1"/>
    </xf>
    <xf numFmtId="0" fontId="13" fillId="0" borderId="2" xfId="0" applyFont="1" applyBorder="1" applyAlignment="1" applyProtection="1">
      <alignment wrapText="1"/>
    </xf>
    <xf numFmtId="0" fontId="28" fillId="0" borderId="13" xfId="0" applyFont="1" applyBorder="1" applyAlignment="1" applyProtection="1">
      <alignment wrapText="1"/>
    </xf>
    <xf numFmtId="0" fontId="28" fillId="0" borderId="8" xfId="0" applyFont="1" applyBorder="1" applyAlignment="1" applyProtection="1">
      <alignment wrapText="1"/>
    </xf>
    <xf numFmtId="0" fontId="28" fillId="0" borderId="10" xfId="0" applyFont="1" applyBorder="1" applyAlignment="1" applyProtection="1">
      <alignment wrapText="1"/>
    </xf>
    <xf numFmtId="0" fontId="28" fillId="0" borderId="12" xfId="0" applyFont="1" applyBorder="1" applyAlignment="1" applyProtection="1">
      <alignment wrapText="1"/>
    </xf>
    <xf numFmtId="164" fontId="9" fillId="0" borderId="4" xfId="5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30" xfId="5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" xfId="0" applyFont="1" applyBorder="1" applyAlignment="1" applyProtection="1">
      <alignment wrapText="1"/>
    </xf>
    <xf numFmtId="0" fontId="13" fillId="0" borderId="14" xfId="0" applyFont="1" applyBorder="1" applyAlignment="1" applyProtection="1">
      <alignment wrapText="1"/>
    </xf>
    <xf numFmtId="0" fontId="13" fillId="0" borderId="15" xfId="0" applyFont="1" applyBorder="1" applyAlignment="1" applyProtection="1">
      <alignment wrapText="1"/>
    </xf>
    <xf numFmtId="0" fontId="9" fillId="0" borderId="0" xfId="5" applyFont="1" applyFill="1" applyBorder="1" applyAlignment="1" applyProtection="1">
      <alignment horizontal="center" vertical="center" wrapText="1"/>
    </xf>
    <xf numFmtId="0" fontId="9" fillId="0" borderId="0" xfId="5" applyFont="1" applyFill="1" applyBorder="1" applyAlignment="1" applyProtection="1">
      <alignment vertical="center" wrapText="1"/>
    </xf>
    <xf numFmtId="164" fontId="9" fillId="0" borderId="0" xfId="5" applyNumberFormat="1" applyFont="1" applyFill="1" applyBorder="1" applyAlignment="1" applyProtection="1">
      <alignment horizontal="right" vertical="center" wrapText="1" indent="1"/>
    </xf>
    <xf numFmtId="0" fontId="7" fillId="0" borderId="1" xfId="0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right"/>
    </xf>
    <xf numFmtId="0" fontId="27" fillId="0" borderId="0" xfId="5" applyFont="1" applyFill="1" applyAlignment="1" applyProtection="1"/>
    <xf numFmtId="0" fontId="9" fillId="0" borderId="5" xfId="5" applyFont="1" applyFill="1" applyBorder="1" applyAlignment="1" applyProtection="1">
      <alignment horizontal="left" vertical="center" wrapText="1" indent="1"/>
    </xf>
    <xf numFmtId="0" fontId="9" fillId="0" borderId="6" xfId="5" applyFont="1" applyFill="1" applyBorder="1" applyAlignment="1" applyProtection="1">
      <alignment vertical="center" wrapText="1"/>
    </xf>
    <xf numFmtId="164" fontId="9" fillId="0" borderId="7" xfId="5" applyNumberFormat="1" applyFont="1" applyFill="1" applyBorder="1" applyAlignment="1" applyProtection="1">
      <alignment horizontal="right" vertical="center" wrapText="1" indent="1"/>
    </xf>
    <xf numFmtId="49" fontId="27" fillId="0" borderId="16" xfId="5" applyNumberFormat="1" applyFont="1" applyFill="1" applyBorder="1" applyAlignment="1" applyProtection="1">
      <alignment horizontal="left" vertical="center" wrapText="1" indent="1"/>
    </xf>
    <xf numFmtId="0" fontId="27" fillId="0" borderId="17" xfId="5" applyFont="1" applyFill="1" applyBorder="1" applyAlignment="1" applyProtection="1">
      <alignment horizontal="left" vertical="center" wrapText="1" indent="1"/>
    </xf>
    <xf numFmtId="164" fontId="27" fillId="0" borderId="26" xfId="5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11" xfId="5" applyFont="1" applyFill="1" applyBorder="1" applyAlignment="1" applyProtection="1">
      <alignment horizontal="left" vertical="center" wrapText="1" indent="1"/>
    </xf>
    <xf numFmtId="0" fontId="27" fillId="0" borderId="18" xfId="5" applyFont="1" applyFill="1" applyBorder="1" applyAlignment="1" applyProtection="1">
      <alignment horizontal="left" vertical="center" wrapText="1" indent="1"/>
    </xf>
    <xf numFmtId="0" fontId="27" fillId="0" borderId="0" xfId="5" applyFont="1" applyFill="1" applyBorder="1" applyAlignment="1" applyProtection="1">
      <alignment horizontal="left" vertical="center" wrapText="1" indent="1"/>
    </xf>
    <xf numFmtId="0" fontId="27" fillId="0" borderId="11" xfId="5" applyFont="1" applyFill="1" applyBorder="1" applyAlignment="1" applyProtection="1">
      <alignment horizontal="left" indent="6"/>
    </xf>
    <xf numFmtId="0" fontId="27" fillId="0" borderId="11" xfId="5" applyFont="1" applyFill="1" applyBorder="1" applyAlignment="1" applyProtection="1">
      <alignment horizontal="left" vertical="center" wrapText="1" indent="6"/>
    </xf>
    <xf numFmtId="0" fontId="27" fillId="0" borderId="13" xfId="5" applyFont="1" applyFill="1" applyBorder="1" applyAlignment="1" applyProtection="1">
      <alignment horizontal="left" vertical="center" wrapText="1" indent="6"/>
    </xf>
    <xf numFmtId="49" fontId="27" fillId="0" borderId="20" xfId="5" applyNumberFormat="1" applyFont="1" applyFill="1" applyBorder="1" applyAlignment="1" applyProtection="1">
      <alignment horizontal="left" vertical="center" wrapText="1" indent="1"/>
    </xf>
    <xf numFmtId="0" fontId="27" fillId="0" borderId="21" xfId="5" applyFont="1" applyFill="1" applyBorder="1" applyAlignment="1" applyProtection="1">
      <alignment horizontal="left" vertical="center" wrapText="1" indent="6"/>
    </xf>
    <xf numFmtId="164" fontId="27" fillId="0" borderId="27" xfId="5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3" xfId="5" applyFont="1" applyFill="1" applyBorder="1" applyAlignment="1" applyProtection="1">
      <alignment vertical="center" wrapText="1"/>
    </xf>
    <xf numFmtId="0" fontId="27" fillId="0" borderId="13" xfId="5" applyFont="1" applyFill="1" applyBorder="1" applyAlignment="1" applyProtection="1">
      <alignment horizontal="left" vertical="center" wrapText="1" indent="1"/>
    </xf>
    <xf numFmtId="164" fontId="27" fillId="0" borderId="28" xfId="5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13" xfId="0" applyFont="1" applyBorder="1" applyAlignment="1" applyProtection="1">
      <alignment horizontal="left" vertical="center" wrapText="1" indent="1"/>
    </xf>
    <xf numFmtId="0" fontId="28" fillId="0" borderId="11" xfId="0" applyFont="1" applyBorder="1" applyAlignment="1" applyProtection="1">
      <alignment horizontal="left" vertical="center" wrapText="1" indent="1"/>
    </xf>
    <xf numFmtId="0" fontId="27" fillId="0" borderId="9" xfId="5" applyFont="1" applyFill="1" applyBorder="1" applyAlignment="1" applyProtection="1">
      <alignment horizontal="left" vertical="center" wrapText="1" indent="6"/>
    </xf>
    <xf numFmtId="164" fontId="27" fillId="0" borderId="29" xfId="5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9" xfId="5" applyFont="1" applyFill="1" applyBorder="1" applyAlignment="1" applyProtection="1">
      <alignment horizontal="left" vertical="center" wrapText="1" indent="1"/>
    </xf>
    <xf numFmtId="0" fontId="27" fillId="0" borderId="22" xfId="5" applyFont="1" applyFill="1" applyBorder="1" applyAlignment="1" applyProtection="1">
      <alignment horizontal="left" vertical="center" wrapText="1" indent="1"/>
    </xf>
    <xf numFmtId="164" fontId="13" fillId="0" borderId="30" xfId="0" applyNumberFormat="1" applyFont="1" applyBorder="1" applyAlignment="1" applyProtection="1">
      <alignment horizontal="right" vertical="center" wrapText="1" indent="1"/>
    </xf>
    <xf numFmtId="0" fontId="9" fillId="0" borderId="0" xfId="5" applyFont="1" applyFill="1" applyProtection="1"/>
    <xf numFmtId="0" fontId="13" fillId="0" borderId="14" xfId="0" applyFont="1" applyBorder="1" applyAlignment="1" applyProtection="1">
      <alignment horizontal="left" vertical="center" wrapText="1" indent="1"/>
    </xf>
    <xf numFmtId="0" fontId="9" fillId="0" borderId="0" xfId="5" applyFont="1" applyFill="1" applyBorder="1" applyAlignment="1" applyProtection="1">
      <alignment horizontal="center"/>
    </xf>
    <xf numFmtId="0" fontId="9" fillId="0" borderId="0" xfId="5" applyFont="1" applyFill="1" applyBorder="1" applyAlignment="1" applyProtection="1">
      <alignment horizontal="center"/>
    </xf>
    <xf numFmtId="0" fontId="27" fillId="0" borderId="0" xfId="5" applyFont="1" applyFill="1" applyAlignment="1" applyProtection="1">
      <alignment horizontal="right" vertical="center" indent="1"/>
    </xf>
  </cellXfs>
  <cellStyles count="11">
    <cellStyle name="Hiperhivatkozás" xfId="1" xr:uid="{00000000-0005-0000-0000-000000000000}"/>
    <cellStyle name="Már látott hiperhivatkozás" xfId="2" xr:uid="{00000000-0005-0000-0000-000001000000}"/>
    <cellStyle name="Normál" xfId="0" builtinId="0"/>
    <cellStyle name="Normál 2" xfId="3" xr:uid="{00000000-0005-0000-0000-000003000000}"/>
    <cellStyle name="Normál 2 2" xfId="6" xr:uid="{00000000-0005-0000-0000-000004000000}"/>
    <cellStyle name="Normál 2 2 2" xfId="8" xr:uid="{73849342-E592-49A9-81CA-D79B3BCD960F}"/>
    <cellStyle name="Normál 2 3" xfId="7" xr:uid="{DCEC1A97-4549-4A4A-8D7D-F975AB6DF53D}"/>
    <cellStyle name="Normál 3" xfId="4" xr:uid="{00000000-0005-0000-0000-000005000000}"/>
    <cellStyle name="Normál 3 2" xfId="10" xr:uid="{FCE0BEA0-7242-4F88-8CE1-F30720395ED0}"/>
    <cellStyle name="Normál_KVRENMUNKA" xfId="5" xr:uid="{00000000-0005-0000-0000-000006000000}"/>
    <cellStyle name="TableStyleLight1 2" xfId="9" xr:uid="{94C4E88A-FA6D-4840-B6A7-0AA4B10706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0"/>
  </sheetPr>
  <dimension ref="A1:H153"/>
  <sheetViews>
    <sheetView tabSelected="1" zoomScale="90" zoomScaleNormal="90" zoomScaleSheetLayoutView="100" workbookViewId="0">
      <selection sqref="A1:B1"/>
    </sheetView>
  </sheetViews>
  <sheetFormatPr defaultColWidth="9.33203125" defaultRowHeight="7.5" customHeight="1" x14ac:dyDescent="0.2"/>
  <cols>
    <col min="1" max="1" width="9.5" style="106" customWidth="1"/>
    <col min="2" max="2" width="91.6640625" style="106" customWidth="1"/>
    <col min="3" max="3" width="21.6640625" style="178" customWidth="1"/>
    <col min="4" max="4" width="21.6640625" style="178" hidden="1" customWidth="1"/>
    <col min="5" max="5" width="21.6640625" style="178" customWidth="1"/>
    <col min="6" max="16384" width="9.33203125" style="106"/>
  </cols>
  <sheetData>
    <row r="1" spans="1:5" ht="15.95" customHeight="1" x14ac:dyDescent="0.2">
      <c r="A1" s="95"/>
      <c r="B1" s="95"/>
      <c r="C1" s="105"/>
      <c r="D1" s="105"/>
      <c r="E1" s="105"/>
    </row>
    <row r="2" spans="1:5" ht="15.95" customHeight="1" x14ac:dyDescent="0.2">
      <c r="A2" s="95"/>
      <c r="B2" s="95"/>
      <c r="C2" s="105"/>
      <c r="D2" s="105"/>
      <c r="E2" s="105"/>
    </row>
    <row r="3" spans="1:5" ht="15.95" customHeight="1" x14ac:dyDescent="0.2">
      <c r="A3" s="107" t="s">
        <v>330</v>
      </c>
      <c r="B3" s="107"/>
      <c r="C3" s="107"/>
      <c r="D3" s="108"/>
      <c r="E3" s="108"/>
    </row>
    <row r="4" spans="1:5" ht="15.95" customHeight="1" thickBot="1" x14ac:dyDescent="0.25">
      <c r="A4" s="96"/>
      <c r="B4" s="96"/>
      <c r="C4" s="109"/>
      <c r="D4" s="105"/>
      <c r="E4" s="105"/>
    </row>
    <row r="5" spans="1:5" ht="38.1" customHeight="1" thickBot="1" x14ac:dyDescent="0.25">
      <c r="A5" s="1" t="s">
        <v>0</v>
      </c>
      <c r="B5" s="2" t="s">
        <v>1</v>
      </c>
      <c r="C5" s="3" t="s">
        <v>337</v>
      </c>
      <c r="D5" s="53" t="s">
        <v>342</v>
      </c>
      <c r="E5" s="53" t="s">
        <v>352</v>
      </c>
    </row>
    <row r="6" spans="1:5" ht="12" customHeight="1" thickBot="1" x14ac:dyDescent="0.25">
      <c r="A6" s="110">
        <v>1</v>
      </c>
      <c r="B6" s="111">
        <v>2</v>
      </c>
      <c r="C6" s="112">
        <v>3</v>
      </c>
      <c r="D6" s="53"/>
      <c r="E6" s="53"/>
    </row>
    <row r="7" spans="1:5" ht="12" customHeight="1" thickBot="1" x14ac:dyDescent="0.25">
      <c r="A7" s="113" t="s">
        <v>2</v>
      </c>
      <c r="B7" s="114" t="s">
        <v>3</v>
      </c>
      <c r="C7" s="115">
        <f>+C8+C9+C10+C11+C12+C13</f>
        <v>10900</v>
      </c>
      <c r="D7" s="115">
        <f>+D8+D9+D10+D11+D12+D13+D14</f>
        <v>11377</v>
      </c>
      <c r="E7" s="115">
        <f t="shared" ref="E7" si="0">+E8+E9+E10+E11+E12+E13+E14</f>
        <v>11881</v>
      </c>
    </row>
    <row r="8" spans="1:5" ht="12" customHeight="1" thickBot="1" x14ac:dyDescent="0.25">
      <c r="A8" s="116" t="s">
        <v>4</v>
      </c>
      <c r="B8" s="117" t="s">
        <v>5</v>
      </c>
      <c r="C8" s="118">
        <v>5254</v>
      </c>
      <c r="D8" s="119">
        <v>5275</v>
      </c>
      <c r="E8" s="119">
        <v>5401</v>
      </c>
    </row>
    <row r="9" spans="1:5" ht="12" customHeight="1" thickBot="1" x14ac:dyDescent="0.25">
      <c r="A9" s="120" t="s">
        <v>6</v>
      </c>
      <c r="B9" s="121" t="s">
        <v>7</v>
      </c>
      <c r="C9" s="122"/>
      <c r="D9" s="119"/>
      <c r="E9" s="119"/>
    </row>
    <row r="10" spans="1:5" ht="12" customHeight="1" thickBot="1" x14ac:dyDescent="0.25">
      <c r="A10" s="120" t="s">
        <v>8</v>
      </c>
      <c r="B10" s="121" t="s">
        <v>9</v>
      </c>
      <c r="C10" s="122">
        <f>1631+2215</f>
        <v>3846</v>
      </c>
      <c r="D10" s="119">
        <v>3846</v>
      </c>
      <c r="E10" s="119">
        <v>3849</v>
      </c>
    </row>
    <row r="11" spans="1:5" ht="12" customHeight="1" thickBot="1" x14ac:dyDescent="0.25">
      <c r="A11" s="120" t="s">
        <v>10</v>
      </c>
      <c r="B11" s="121" t="s">
        <v>11</v>
      </c>
      <c r="C11" s="122">
        <v>1800</v>
      </c>
      <c r="D11" s="119">
        <v>1800</v>
      </c>
      <c r="E11" s="119">
        <v>2175</v>
      </c>
    </row>
    <row r="12" spans="1:5" ht="12" customHeight="1" thickBot="1" x14ac:dyDescent="0.25">
      <c r="A12" s="120" t="s">
        <v>12</v>
      </c>
      <c r="B12" s="121" t="s">
        <v>13</v>
      </c>
      <c r="C12" s="122"/>
      <c r="D12" s="119"/>
      <c r="E12" s="119"/>
    </row>
    <row r="13" spans="1:5" ht="12" customHeight="1" thickBot="1" x14ac:dyDescent="0.25">
      <c r="A13" s="123" t="s">
        <v>14</v>
      </c>
      <c r="B13" s="124" t="s">
        <v>15</v>
      </c>
      <c r="C13" s="122"/>
      <c r="D13" s="119"/>
      <c r="E13" s="119"/>
    </row>
    <row r="14" spans="1:5" ht="12" customHeight="1" thickBot="1" x14ac:dyDescent="0.25">
      <c r="A14" s="125" t="s">
        <v>170</v>
      </c>
      <c r="B14" s="126" t="s">
        <v>345</v>
      </c>
      <c r="C14" s="127"/>
      <c r="D14" s="128">
        <v>456</v>
      </c>
      <c r="E14" s="128">
        <v>456</v>
      </c>
    </row>
    <row r="15" spans="1:5" ht="12" customHeight="1" thickBot="1" x14ac:dyDescent="0.25">
      <c r="A15" s="113" t="s">
        <v>16</v>
      </c>
      <c r="B15" s="129" t="s">
        <v>17</v>
      </c>
      <c r="C15" s="115">
        <f>SUM(C16:C21)</f>
        <v>782</v>
      </c>
      <c r="D15" s="115">
        <f t="shared" ref="D15:E15" si="1">SUM(D16:D21)</f>
        <v>744</v>
      </c>
      <c r="E15" s="115">
        <f t="shared" si="1"/>
        <v>8677</v>
      </c>
    </row>
    <row r="16" spans="1:5" ht="12" customHeight="1" thickBot="1" x14ac:dyDescent="0.25">
      <c r="A16" s="116" t="s">
        <v>18</v>
      </c>
      <c r="B16" s="117" t="s">
        <v>19</v>
      </c>
      <c r="C16" s="118"/>
      <c r="D16" s="119"/>
      <c r="E16" s="119"/>
    </row>
    <row r="17" spans="1:5" ht="12" customHeight="1" thickBot="1" x14ac:dyDescent="0.25">
      <c r="A17" s="120" t="s">
        <v>20</v>
      </c>
      <c r="B17" s="121" t="s">
        <v>21</v>
      </c>
      <c r="C17" s="122"/>
      <c r="D17" s="119"/>
      <c r="E17" s="119"/>
    </row>
    <row r="18" spans="1:5" ht="12" customHeight="1" thickBot="1" x14ac:dyDescent="0.25">
      <c r="A18" s="120" t="s">
        <v>22</v>
      </c>
      <c r="B18" s="121" t="s">
        <v>23</v>
      </c>
      <c r="C18" s="122">
        <v>38</v>
      </c>
      <c r="D18" s="119"/>
      <c r="E18" s="119"/>
    </row>
    <row r="19" spans="1:5" ht="12" customHeight="1" thickBot="1" x14ac:dyDescent="0.25">
      <c r="A19" s="120" t="s">
        <v>24</v>
      </c>
      <c r="B19" s="121" t="s">
        <v>25</v>
      </c>
      <c r="C19" s="122"/>
      <c r="D19" s="119"/>
      <c r="E19" s="119"/>
    </row>
    <row r="20" spans="1:5" ht="12" customHeight="1" thickBot="1" x14ac:dyDescent="0.25">
      <c r="A20" s="120" t="s">
        <v>26</v>
      </c>
      <c r="B20" s="121" t="s">
        <v>27</v>
      </c>
      <c r="C20" s="122">
        <v>744</v>
      </c>
      <c r="D20" s="119">
        <v>744</v>
      </c>
      <c r="E20" s="119">
        <v>8677</v>
      </c>
    </row>
    <row r="21" spans="1:5" ht="12" customHeight="1" thickBot="1" x14ac:dyDescent="0.25">
      <c r="A21" s="123" t="s">
        <v>28</v>
      </c>
      <c r="B21" s="124" t="s">
        <v>29</v>
      </c>
      <c r="C21" s="130"/>
      <c r="D21" s="119"/>
      <c r="E21" s="119"/>
    </row>
    <row r="22" spans="1:5" ht="12" customHeight="1" thickBot="1" x14ac:dyDescent="0.25">
      <c r="A22" s="113" t="s">
        <v>30</v>
      </c>
      <c r="B22" s="114" t="s">
        <v>31</v>
      </c>
      <c r="C22" s="115">
        <f>+C23+C24+C25+C26+C27</f>
        <v>0</v>
      </c>
      <c r="D22" s="115">
        <f t="shared" ref="D22:E22" si="2">+D23+D24+D25+D26+D27</f>
        <v>1624</v>
      </c>
      <c r="E22" s="115">
        <f t="shared" si="2"/>
        <v>6007</v>
      </c>
    </row>
    <row r="23" spans="1:5" ht="12" customHeight="1" thickBot="1" x14ac:dyDescent="0.25">
      <c r="A23" s="116" t="s">
        <v>32</v>
      </c>
      <c r="B23" s="117" t="s">
        <v>33</v>
      </c>
      <c r="C23" s="118"/>
      <c r="D23" s="119"/>
      <c r="E23" s="119"/>
    </row>
    <row r="24" spans="1:5" ht="12" customHeight="1" thickBot="1" x14ac:dyDescent="0.25">
      <c r="A24" s="120" t="s">
        <v>34</v>
      </c>
      <c r="B24" s="121" t="s">
        <v>35</v>
      </c>
      <c r="C24" s="122"/>
      <c r="D24" s="119"/>
      <c r="E24" s="119"/>
    </row>
    <row r="25" spans="1:5" ht="12" customHeight="1" thickBot="1" x14ac:dyDescent="0.25">
      <c r="A25" s="120" t="s">
        <v>36</v>
      </c>
      <c r="B25" s="121" t="s">
        <v>37</v>
      </c>
      <c r="C25" s="122"/>
      <c r="D25" s="119"/>
      <c r="E25" s="119"/>
    </row>
    <row r="26" spans="1:5" ht="12" customHeight="1" thickBot="1" x14ac:dyDescent="0.25">
      <c r="A26" s="120" t="s">
        <v>38</v>
      </c>
      <c r="B26" s="121" t="s">
        <v>39</v>
      </c>
      <c r="C26" s="122"/>
      <c r="D26" s="119"/>
      <c r="E26" s="119"/>
    </row>
    <row r="27" spans="1:5" ht="12" customHeight="1" thickBot="1" x14ac:dyDescent="0.25">
      <c r="A27" s="120" t="s">
        <v>40</v>
      </c>
      <c r="B27" s="121" t="s">
        <v>41</v>
      </c>
      <c r="C27" s="122"/>
      <c r="D27" s="119">
        <v>1624</v>
      </c>
      <c r="E27" s="119">
        <v>6007</v>
      </c>
    </row>
    <row r="28" spans="1:5" ht="12" customHeight="1" thickBot="1" x14ac:dyDescent="0.25">
      <c r="A28" s="123" t="s">
        <v>42</v>
      </c>
      <c r="B28" s="124" t="s">
        <v>43</v>
      </c>
      <c r="C28" s="130"/>
      <c r="D28" s="119"/>
      <c r="E28" s="119"/>
    </row>
    <row r="29" spans="1:5" ht="12" customHeight="1" thickBot="1" x14ac:dyDescent="0.25">
      <c r="A29" s="113" t="s">
        <v>44</v>
      </c>
      <c r="B29" s="114" t="s">
        <v>45</v>
      </c>
      <c r="C29" s="115">
        <f>+C30+C33+C34+C35</f>
        <v>45000</v>
      </c>
      <c r="D29" s="115">
        <f t="shared" ref="D29:E29" si="3">+D30+D33+D34+D35</f>
        <v>45000</v>
      </c>
      <c r="E29" s="115">
        <f t="shared" si="3"/>
        <v>52998</v>
      </c>
    </row>
    <row r="30" spans="1:5" ht="12" customHeight="1" thickBot="1" x14ac:dyDescent="0.25">
      <c r="A30" s="116" t="s">
        <v>46</v>
      </c>
      <c r="B30" s="117" t="s">
        <v>47</v>
      </c>
      <c r="C30" s="131">
        <f>SUM(C31:C32)</f>
        <v>42600</v>
      </c>
      <c r="D30" s="131">
        <f t="shared" ref="D30:E30" si="4">SUM(D31:D32)</f>
        <v>42600</v>
      </c>
      <c r="E30" s="131">
        <f t="shared" si="4"/>
        <v>52177</v>
      </c>
    </row>
    <row r="31" spans="1:5" ht="12" customHeight="1" thickBot="1" x14ac:dyDescent="0.25">
      <c r="A31" s="120" t="s">
        <v>48</v>
      </c>
      <c r="B31" s="121" t="s">
        <v>49</v>
      </c>
      <c r="C31" s="122">
        <v>10100</v>
      </c>
      <c r="D31" s="119">
        <v>10100</v>
      </c>
      <c r="E31" s="119">
        <v>10121</v>
      </c>
    </row>
    <row r="32" spans="1:5" ht="12" customHeight="1" thickBot="1" x14ac:dyDescent="0.25">
      <c r="A32" s="120" t="s">
        <v>50</v>
      </c>
      <c r="B32" s="121" t="s">
        <v>51</v>
      </c>
      <c r="C32" s="122">
        <v>32500</v>
      </c>
      <c r="D32" s="119">
        <v>32500</v>
      </c>
      <c r="E32" s="119">
        <v>42056</v>
      </c>
    </row>
    <row r="33" spans="1:5" ht="12" customHeight="1" thickBot="1" x14ac:dyDescent="0.25">
      <c r="A33" s="120" t="s">
        <v>52</v>
      </c>
      <c r="B33" s="121" t="s">
        <v>53</v>
      </c>
      <c r="C33" s="122">
        <v>2350</v>
      </c>
      <c r="D33" s="119">
        <v>2350</v>
      </c>
      <c r="E33" s="119">
        <v>0</v>
      </c>
    </row>
    <row r="34" spans="1:5" ht="12" customHeight="1" thickBot="1" x14ac:dyDescent="0.25">
      <c r="A34" s="120" t="s">
        <v>54</v>
      </c>
      <c r="B34" s="121" t="s">
        <v>55</v>
      </c>
      <c r="C34" s="122"/>
      <c r="D34" s="119"/>
      <c r="E34" s="119"/>
    </row>
    <row r="35" spans="1:5" ht="12" customHeight="1" thickBot="1" x14ac:dyDescent="0.25">
      <c r="A35" s="123" t="s">
        <v>56</v>
      </c>
      <c r="B35" s="124" t="s">
        <v>57</v>
      </c>
      <c r="C35" s="130">
        <v>50</v>
      </c>
      <c r="D35" s="119">
        <v>50</v>
      </c>
      <c r="E35" s="119">
        <v>821</v>
      </c>
    </row>
    <row r="36" spans="1:5" ht="12" customHeight="1" thickBot="1" x14ac:dyDescent="0.25">
      <c r="A36" s="113" t="s">
        <v>58</v>
      </c>
      <c r="B36" s="114" t="s">
        <v>59</v>
      </c>
      <c r="C36" s="115">
        <f>SUM(C37:C47)</f>
        <v>3292</v>
      </c>
      <c r="D36" s="115">
        <f>SUM(D37:D47)</f>
        <v>5227</v>
      </c>
      <c r="E36" s="115">
        <f t="shared" ref="E36" si="5">SUM(E37:E47)</f>
        <v>5549</v>
      </c>
    </row>
    <row r="37" spans="1:5" ht="12" customHeight="1" thickBot="1" x14ac:dyDescent="0.25">
      <c r="A37" s="116" t="s">
        <v>60</v>
      </c>
      <c r="B37" s="117" t="s">
        <v>61</v>
      </c>
      <c r="C37" s="118"/>
      <c r="D37" s="119"/>
      <c r="E37" s="119">
        <v>5</v>
      </c>
    </row>
    <row r="38" spans="1:5" ht="12" customHeight="1" thickBot="1" x14ac:dyDescent="0.25">
      <c r="A38" s="120" t="s">
        <v>62</v>
      </c>
      <c r="B38" s="121" t="s">
        <v>63</v>
      </c>
      <c r="C38" s="122">
        <f>16</f>
        <v>16</v>
      </c>
      <c r="D38" s="119">
        <v>16</v>
      </c>
      <c r="E38" s="119">
        <v>1130</v>
      </c>
    </row>
    <row r="39" spans="1:5" ht="12" customHeight="1" thickBot="1" x14ac:dyDescent="0.25">
      <c r="A39" s="120" t="s">
        <v>64</v>
      </c>
      <c r="B39" s="121" t="s">
        <v>65</v>
      </c>
      <c r="C39" s="122"/>
      <c r="D39" s="119"/>
      <c r="E39" s="119"/>
    </row>
    <row r="40" spans="1:5" ht="12" customHeight="1" thickBot="1" x14ac:dyDescent="0.25">
      <c r="A40" s="120" t="s">
        <v>66</v>
      </c>
      <c r="B40" s="121" t="s">
        <v>67</v>
      </c>
      <c r="C40" s="122">
        <v>2796</v>
      </c>
      <c r="D40" s="119">
        <v>2796</v>
      </c>
      <c r="E40" s="119">
        <v>4</v>
      </c>
    </row>
    <row r="41" spans="1:5" ht="12" customHeight="1" thickBot="1" x14ac:dyDescent="0.25">
      <c r="A41" s="120" t="s">
        <v>68</v>
      </c>
      <c r="B41" s="121" t="s">
        <v>69</v>
      </c>
      <c r="C41" s="122">
        <v>360</v>
      </c>
      <c r="D41" s="119">
        <v>360</v>
      </c>
      <c r="E41" s="119">
        <v>151</v>
      </c>
    </row>
    <row r="42" spans="1:5" ht="12" customHeight="1" thickBot="1" x14ac:dyDescent="0.25">
      <c r="A42" s="120" t="s">
        <v>70</v>
      </c>
      <c r="B42" s="121" t="s">
        <v>71</v>
      </c>
      <c r="C42" s="122"/>
      <c r="D42" s="119">
        <v>120</v>
      </c>
      <c r="E42" s="119">
        <v>1325</v>
      </c>
    </row>
    <row r="43" spans="1:5" ht="12" customHeight="1" thickBot="1" x14ac:dyDescent="0.25">
      <c r="A43" s="120" t="s">
        <v>72</v>
      </c>
      <c r="B43" s="121" t="s">
        <v>73</v>
      </c>
      <c r="C43" s="122">
        <v>120</v>
      </c>
      <c r="D43" s="119"/>
      <c r="E43" s="119">
        <v>293</v>
      </c>
    </row>
    <row r="44" spans="1:5" ht="12" customHeight="1" thickBot="1" x14ac:dyDescent="0.25">
      <c r="A44" s="120" t="s">
        <v>74</v>
      </c>
      <c r="B44" s="121" t="s">
        <v>75</v>
      </c>
      <c r="C44" s="122"/>
      <c r="D44" s="119"/>
      <c r="E44" s="119">
        <v>141</v>
      </c>
    </row>
    <row r="45" spans="1:5" ht="12" customHeight="1" thickBot="1" x14ac:dyDescent="0.25">
      <c r="A45" s="120" t="s">
        <v>76</v>
      </c>
      <c r="B45" s="121" t="s">
        <v>77</v>
      </c>
      <c r="C45" s="122"/>
      <c r="D45" s="119"/>
      <c r="E45" s="119"/>
    </row>
    <row r="46" spans="1:5" ht="12" customHeight="1" thickBot="1" x14ac:dyDescent="0.25">
      <c r="A46" s="123" t="s">
        <v>78</v>
      </c>
      <c r="B46" s="124" t="s">
        <v>344</v>
      </c>
      <c r="C46" s="130"/>
      <c r="D46" s="119">
        <v>205</v>
      </c>
      <c r="E46" s="119">
        <v>509</v>
      </c>
    </row>
    <row r="47" spans="1:5" ht="12" customHeight="1" thickBot="1" x14ac:dyDescent="0.25">
      <c r="A47" s="123" t="s">
        <v>343</v>
      </c>
      <c r="B47" s="124" t="s">
        <v>79</v>
      </c>
      <c r="C47" s="130"/>
      <c r="D47" s="119">
        <v>1730</v>
      </c>
      <c r="E47" s="119">
        <v>1991</v>
      </c>
    </row>
    <row r="48" spans="1:5" ht="12" customHeight="1" thickBot="1" x14ac:dyDescent="0.25">
      <c r="A48" s="113" t="s">
        <v>80</v>
      </c>
      <c r="B48" s="114" t="s">
        <v>81</v>
      </c>
      <c r="C48" s="115">
        <f>C49+C50+C51+C52+C53</f>
        <v>0</v>
      </c>
      <c r="D48" s="115">
        <f t="shared" ref="D48:E48" si="6">D49+D50+D51+D52+D53</f>
        <v>0</v>
      </c>
      <c r="E48" s="115">
        <f t="shared" si="6"/>
        <v>4400</v>
      </c>
    </row>
    <row r="49" spans="1:5" ht="12" customHeight="1" thickBot="1" x14ac:dyDescent="0.25">
      <c r="A49" s="116" t="s">
        <v>82</v>
      </c>
      <c r="B49" s="117" t="s">
        <v>83</v>
      </c>
      <c r="C49" s="118"/>
      <c r="D49" s="119"/>
      <c r="E49" s="119"/>
    </row>
    <row r="50" spans="1:5" ht="12" customHeight="1" thickBot="1" x14ac:dyDescent="0.25">
      <c r="A50" s="120" t="s">
        <v>84</v>
      </c>
      <c r="B50" s="121" t="s">
        <v>85</v>
      </c>
      <c r="C50" s="122"/>
      <c r="D50" s="119"/>
      <c r="E50" s="119">
        <v>4400</v>
      </c>
    </row>
    <row r="51" spans="1:5" ht="12" customHeight="1" thickBot="1" x14ac:dyDescent="0.25">
      <c r="A51" s="120" t="s">
        <v>86</v>
      </c>
      <c r="B51" s="121" t="s">
        <v>87</v>
      </c>
      <c r="C51" s="122"/>
      <c r="D51" s="119"/>
      <c r="E51" s="119"/>
    </row>
    <row r="52" spans="1:5" ht="12" customHeight="1" thickBot="1" x14ac:dyDescent="0.25">
      <c r="A52" s="120" t="s">
        <v>88</v>
      </c>
      <c r="B52" s="121" t="s">
        <v>89</v>
      </c>
      <c r="C52" s="122"/>
      <c r="D52" s="119"/>
      <c r="E52" s="119"/>
    </row>
    <row r="53" spans="1:5" ht="12" customHeight="1" thickBot="1" x14ac:dyDescent="0.25">
      <c r="A53" s="123" t="s">
        <v>90</v>
      </c>
      <c r="B53" s="124" t="s">
        <v>91</v>
      </c>
      <c r="C53" s="130"/>
      <c r="D53" s="119"/>
      <c r="E53" s="119"/>
    </row>
    <row r="54" spans="1:5" ht="12" customHeight="1" thickBot="1" x14ac:dyDescent="0.25">
      <c r="A54" s="113" t="s">
        <v>92</v>
      </c>
      <c r="B54" s="114" t="s">
        <v>93</v>
      </c>
      <c r="C54" s="115">
        <f>C55+C56+C57+C58</f>
        <v>0</v>
      </c>
      <c r="D54" s="115">
        <f t="shared" ref="D54:E54" si="7">D55+D56+D57+D58</f>
        <v>38</v>
      </c>
      <c r="E54" s="115">
        <f t="shared" si="7"/>
        <v>321</v>
      </c>
    </row>
    <row r="55" spans="1:5" ht="12" customHeight="1" thickBot="1" x14ac:dyDescent="0.25">
      <c r="A55" s="116" t="s">
        <v>94</v>
      </c>
      <c r="B55" s="117" t="s">
        <v>95</v>
      </c>
      <c r="C55" s="118"/>
      <c r="D55" s="119"/>
      <c r="E55" s="119"/>
    </row>
    <row r="56" spans="1:5" ht="12" customHeight="1" thickBot="1" x14ac:dyDescent="0.25">
      <c r="A56" s="120" t="s">
        <v>96</v>
      </c>
      <c r="B56" s="121" t="s">
        <v>97</v>
      </c>
      <c r="C56" s="122"/>
      <c r="D56" s="119">
        <v>38</v>
      </c>
      <c r="E56" s="119">
        <v>321</v>
      </c>
    </row>
    <row r="57" spans="1:5" ht="12" customHeight="1" thickBot="1" x14ac:dyDescent="0.25">
      <c r="A57" s="120" t="s">
        <v>98</v>
      </c>
      <c r="B57" s="121" t="s">
        <v>99</v>
      </c>
      <c r="C57" s="122"/>
      <c r="D57" s="119"/>
      <c r="E57" s="119"/>
    </row>
    <row r="58" spans="1:5" ht="12" customHeight="1" thickBot="1" x14ac:dyDescent="0.25">
      <c r="A58" s="123" t="s">
        <v>100</v>
      </c>
      <c r="B58" s="124" t="s">
        <v>101</v>
      </c>
      <c r="C58" s="130"/>
      <c r="D58" s="119"/>
      <c r="E58" s="119"/>
    </row>
    <row r="59" spans="1:5" ht="12" customHeight="1" thickBot="1" x14ac:dyDescent="0.25">
      <c r="A59" s="113" t="s">
        <v>102</v>
      </c>
      <c r="B59" s="129" t="s">
        <v>103</v>
      </c>
      <c r="C59" s="115">
        <f>SUM(C60:C62)</f>
        <v>0</v>
      </c>
      <c r="D59" s="132"/>
      <c r="E59" s="132"/>
    </row>
    <row r="60" spans="1:5" ht="12" customHeight="1" thickBot="1" x14ac:dyDescent="0.25">
      <c r="A60" s="116" t="s">
        <v>104</v>
      </c>
      <c r="B60" s="117" t="s">
        <v>105</v>
      </c>
      <c r="C60" s="122"/>
      <c r="D60" s="119"/>
      <c r="E60" s="119"/>
    </row>
    <row r="61" spans="1:5" ht="12" customHeight="1" thickBot="1" x14ac:dyDescent="0.25">
      <c r="A61" s="120" t="s">
        <v>106</v>
      </c>
      <c r="B61" s="121" t="s">
        <v>107</v>
      </c>
      <c r="C61" s="122"/>
      <c r="D61" s="119"/>
      <c r="E61" s="119"/>
    </row>
    <row r="62" spans="1:5" ht="12" customHeight="1" thickBot="1" x14ac:dyDescent="0.25">
      <c r="A62" s="120" t="s">
        <v>108</v>
      </c>
      <c r="B62" s="121" t="s">
        <v>109</v>
      </c>
      <c r="C62" s="122"/>
      <c r="D62" s="119"/>
      <c r="E62" s="119"/>
    </row>
    <row r="63" spans="1:5" ht="12" customHeight="1" thickBot="1" x14ac:dyDescent="0.25">
      <c r="A63" s="123" t="s">
        <v>110</v>
      </c>
      <c r="B63" s="124" t="s">
        <v>111</v>
      </c>
      <c r="C63" s="122"/>
      <c r="D63" s="119"/>
      <c r="E63" s="119"/>
    </row>
    <row r="64" spans="1:5" ht="12" customHeight="1" thickBot="1" x14ac:dyDescent="0.25">
      <c r="A64" s="113" t="s">
        <v>112</v>
      </c>
      <c r="B64" s="114" t="s">
        <v>113</v>
      </c>
      <c r="C64" s="115">
        <f>+C7+C15+C22+C29+C36+C48+C54+C59</f>
        <v>59974</v>
      </c>
      <c r="D64" s="115">
        <f t="shared" ref="D64:E64" si="8">+D7+D15+D22+D29+D36+D48+D54+D59</f>
        <v>64010</v>
      </c>
      <c r="E64" s="115">
        <f t="shared" si="8"/>
        <v>89833</v>
      </c>
    </row>
    <row r="65" spans="1:5" ht="12" customHeight="1" thickBot="1" x14ac:dyDescent="0.25">
      <c r="A65" s="133" t="s">
        <v>114</v>
      </c>
      <c r="B65" s="129" t="s">
        <v>115</v>
      </c>
      <c r="C65" s="115">
        <f>SUM(C66:C68)</f>
        <v>0</v>
      </c>
      <c r="D65" s="132"/>
      <c r="E65" s="132"/>
    </row>
    <row r="66" spans="1:5" ht="12" customHeight="1" thickBot="1" x14ac:dyDescent="0.25">
      <c r="A66" s="116" t="s">
        <v>116</v>
      </c>
      <c r="B66" s="117" t="s">
        <v>117</v>
      </c>
      <c r="C66" s="122"/>
      <c r="D66" s="119"/>
      <c r="E66" s="119"/>
    </row>
    <row r="67" spans="1:5" ht="12" customHeight="1" thickBot="1" x14ac:dyDescent="0.25">
      <c r="A67" s="120" t="s">
        <v>118</v>
      </c>
      <c r="B67" s="121" t="s">
        <v>119</v>
      </c>
      <c r="C67" s="122"/>
      <c r="D67" s="119"/>
      <c r="E67" s="119"/>
    </row>
    <row r="68" spans="1:5" ht="12" customHeight="1" thickBot="1" x14ac:dyDescent="0.25">
      <c r="A68" s="123" t="s">
        <v>120</v>
      </c>
      <c r="B68" s="134" t="s">
        <v>121</v>
      </c>
      <c r="C68" s="122"/>
      <c r="D68" s="119"/>
      <c r="E68" s="119"/>
    </row>
    <row r="69" spans="1:5" ht="12" customHeight="1" thickBot="1" x14ac:dyDescent="0.25">
      <c r="A69" s="133" t="s">
        <v>122</v>
      </c>
      <c r="B69" s="129" t="s">
        <v>123</v>
      </c>
      <c r="C69" s="115">
        <f>SUM(C70:C73)</f>
        <v>0</v>
      </c>
      <c r="D69" s="132"/>
      <c r="E69" s="132"/>
    </row>
    <row r="70" spans="1:5" ht="12" customHeight="1" thickBot="1" x14ac:dyDescent="0.25">
      <c r="A70" s="116" t="s">
        <v>124</v>
      </c>
      <c r="B70" s="117" t="s">
        <v>125</v>
      </c>
      <c r="C70" s="122"/>
      <c r="D70" s="119"/>
      <c r="E70" s="119"/>
    </row>
    <row r="71" spans="1:5" ht="12" customHeight="1" thickBot="1" x14ac:dyDescent="0.25">
      <c r="A71" s="120" t="s">
        <v>126</v>
      </c>
      <c r="B71" s="121" t="s">
        <v>127</v>
      </c>
      <c r="C71" s="122"/>
      <c r="D71" s="119"/>
      <c r="E71" s="119"/>
    </row>
    <row r="72" spans="1:5" ht="12" customHeight="1" thickBot="1" x14ac:dyDescent="0.25">
      <c r="A72" s="120" t="s">
        <v>128</v>
      </c>
      <c r="B72" s="121" t="s">
        <v>129</v>
      </c>
      <c r="C72" s="122"/>
      <c r="D72" s="119"/>
      <c r="E72" s="119"/>
    </row>
    <row r="73" spans="1:5" ht="12" customHeight="1" thickBot="1" x14ac:dyDescent="0.25">
      <c r="A73" s="123" t="s">
        <v>130</v>
      </c>
      <c r="B73" s="124" t="s">
        <v>131</v>
      </c>
      <c r="C73" s="122"/>
      <c r="D73" s="119"/>
      <c r="E73" s="119"/>
    </row>
    <row r="74" spans="1:5" ht="12" customHeight="1" thickBot="1" x14ac:dyDescent="0.25">
      <c r="A74" s="133" t="s">
        <v>132</v>
      </c>
      <c r="B74" s="129" t="s">
        <v>133</v>
      </c>
      <c r="C74" s="115">
        <f>SUM(C75:C76)</f>
        <v>16363</v>
      </c>
      <c r="D74" s="115">
        <f t="shared" ref="D74:E74" si="9">SUM(D75:D76)</f>
        <v>18525</v>
      </c>
      <c r="E74" s="115">
        <f t="shared" si="9"/>
        <v>20031</v>
      </c>
    </row>
    <row r="75" spans="1:5" ht="12" customHeight="1" thickBot="1" x14ac:dyDescent="0.25">
      <c r="A75" s="116" t="s">
        <v>134</v>
      </c>
      <c r="B75" s="117" t="s">
        <v>135</v>
      </c>
      <c r="C75" s="122">
        <v>16363</v>
      </c>
      <c r="D75" s="119">
        <v>18525</v>
      </c>
      <c r="E75" s="119">
        <v>20031</v>
      </c>
    </row>
    <row r="76" spans="1:5" ht="12" customHeight="1" thickBot="1" x14ac:dyDescent="0.25">
      <c r="A76" s="123" t="s">
        <v>136</v>
      </c>
      <c r="B76" s="124" t="s">
        <v>137</v>
      </c>
      <c r="C76" s="122"/>
      <c r="D76" s="119"/>
      <c r="E76" s="119"/>
    </row>
    <row r="77" spans="1:5" ht="12" customHeight="1" thickBot="1" x14ac:dyDescent="0.25">
      <c r="A77" s="133" t="s">
        <v>138</v>
      </c>
      <c r="B77" s="129" t="s">
        <v>139</v>
      </c>
      <c r="C77" s="115">
        <f>C78+C79+C80</f>
        <v>0</v>
      </c>
      <c r="D77" s="115">
        <f t="shared" ref="D77:E77" si="10">D78+D79+D80</f>
        <v>0</v>
      </c>
      <c r="E77" s="115">
        <f t="shared" si="10"/>
        <v>709</v>
      </c>
    </row>
    <row r="78" spans="1:5" ht="12" customHeight="1" thickBot="1" x14ac:dyDescent="0.25">
      <c r="A78" s="116" t="s">
        <v>140</v>
      </c>
      <c r="B78" s="117" t="s">
        <v>141</v>
      </c>
      <c r="C78" s="122"/>
      <c r="D78" s="119"/>
      <c r="E78" s="119">
        <v>709</v>
      </c>
    </row>
    <row r="79" spans="1:5" ht="12" customHeight="1" thickBot="1" x14ac:dyDescent="0.25">
      <c r="A79" s="120" t="s">
        <v>142</v>
      </c>
      <c r="B79" s="121" t="s">
        <v>143</v>
      </c>
      <c r="C79" s="122"/>
      <c r="D79" s="119"/>
      <c r="E79" s="119"/>
    </row>
    <row r="80" spans="1:5" ht="12" customHeight="1" thickBot="1" x14ac:dyDescent="0.25">
      <c r="A80" s="123" t="s">
        <v>144</v>
      </c>
      <c r="B80" s="124" t="s">
        <v>322</v>
      </c>
      <c r="C80" s="122"/>
      <c r="D80" s="119"/>
      <c r="E80" s="119"/>
    </row>
    <row r="81" spans="1:5" ht="12" customHeight="1" thickBot="1" x14ac:dyDescent="0.25">
      <c r="A81" s="133" t="s">
        <v>145</v>
      </c>
      <c r="B81" s="129" t="s">
        <v>146</v>
      </c>
      <c r="C81" s="115">
        <f>SUM(C82:C85)</f>
        <v>0</v>
      </c>
      <c r="D81" s="132"/>
      <c r="E81" s="132"/>
    </row>
    <row r="82" spans="1:5" ht="12" customHeight="1" thickBot="1" x14ac:dyDescent="0.25">
      <c r="A82" s="135" t="s">
        <v>147</v>
      </c>
      <c r="B82" s="117" t="s">
        <v>148</v>
      </c>
      <c r="C82" s="122"/>
      <c r="D82" s="119"/>
      <c r="E82" s="119"/>
    </row>
    <row r="83" spans="1:5" ht="12" customHeight="1" thickBot="1" x14ac:dyDescent="0.25">
      <c r="A83" s="136" t="s">
        <v>149</v>
      </c>
      <c r="B83" s="121" t="s">
        <v>150</v>
      </c>
      <c r="C83" s="122"/>
      <c r="D83" s="119"/>
      <c r="E83" s="119"/>
    </row>
    <row r="84" spans="1:5" ht="12" customHeight="1" thickBot="1" x14ac:dyDescent="0.25">
      <c r="A84" s="136" t="s">
        <v>151</v>
      </c>
      <c r="B84" s="121" t="s">
        <v>152</v>
      </c>
      <c r="C84" s="122"/>
      <c r="D84" s="119"/>
      <c r="E84" s="119"/>
    </row>
    <row r="85" spans="1:5" ht="12" customHeight="1" thickBot="1" x14ac:dyDescent="0.25">
      <c r="A85" s="137" t="s">
        <v>153</v>
      </c>
      <c r="B85" s="124" t="s">
        <v>154</v>
      </c>
      <c r="C85" s="122"/>
      <c r="D85" s="119"/>
      <c r="E85" s="119"/>
    </row>
    <row r="86" spans="1:5" ht="13.5" customHeight="1" thickBot="1" x14ac:dyDescent="0.25">
      <c r="A86" s="133" t="s">
        <v>155</v>
      </c>
      <c r="B86" s="129" t="s">
        <v>156</v>
      </c>
      <c r="C86" s="138"/>
      <c r="D86" s="139"/>
      <c r="E86" s="139"/>
    </row>
    <row r="87" spans="1:5" ht="15.75" customHeight="1" thickBot="1" x14ac:dyDescent="0.25">
      <c r="A87" s="133" t="s">
        <v>157</v>
      </c>
      <c r="B87" s="140" t="s">
        <v>158</v>
      </c>
      <c r="C87" s="115">
        <f>+C65+C69+C74+C77+C81+C86</f>
        <v>16363</v>
      </c>
      <c r="D87" s="115">
        <f t="shared" ref="D87:E87" si="11">+D65+D69+D74+D77+D81+D86</f>
        <v>18525</v>
      </c>
      <c r="E87" s="115">
        <f t="shared" si="11"/>
        <v>20740</v>
      </c>
    </row>
    <row r="88" spans="1:5" ht="16.5" customHeight="1" thickBot="1" x14ac:dyDescent="0.25">
      <c r="A88" s="141" t="s">
        <v>159</v>
      </c>
      <c r="B88" s="142" t="s">
        <v>160</v>
      </c>
      <c r="C88" s="115">
        <f>+C64+C87</f>
        <v>76337</v>
      </c>
      <c r="D88" s="115">
        <f t="shared" ref="D88:E88" si="12">+D64+D87</f>
        <v>82535</v>
      </c>
      <c r="E88" s="115">
        <f t="shared" si="12"/>
        <v>110573</v>
      </c>
    </row>
    <row r="89" spans="1:5" ht="15.75" customHeight="1" x14ac:dyDescent="0.2">
      <c r="A89" s="143"/>
      <c r="B89" s="144"/>
      <c r="C89" s="145"/>
      <c r="D89" s="145"/>
      <c r="E89" s="145"/>
    </row>
    <row r="90" spans="1:5" ht="16.5" customHeight="1" x14ac:dyDescent="0.2">
      <c r="A90" s="107" t="s">
        <v>331</v>
      </c>
      <c r="B90" s="107"/>
      <c r="C90" s="107"/>
      <c r="D90" s="108"/>
      <c r="E90" s="108"/>
    </row>
    <row r="91" spans="1:5" s="148" customFormat="1" ht="16.5" customHeight="1" thickBot="1" x14ac:dyDescent="0.25">
      <c r="A91" s="97" t="s">
        <v>161</v>
      </c>
      <c r="B91" s="97"/>
      <c r="C91" s="146"/>
      <c r="D91" s="147"/>
      <c r="E91" s="147"/>
    </row>
    <row r="92" spans="1:5" ht="38.1" customHeight="1" thickBot="1" x14ac:dyDescent="0.25">
      <c r="A92" s="1" t="s">
        <v>0</v>
      </c>
      <c r="B92" s="2" t="s">
        <v>162</v>
      </c>
      <c r="C92" s="3" t="s">
        <v>338</v>
      </c>
      <c r="D92" s="53" t="s">
        <v>342</v>
      </c>
      <c r="E92" s="53" t="s">
        <v>352</v>
      </c>
    </row>
    <row r="93" spans="1:5" ht="12" customHeight="1" thickBot="1" x14ac:dyDescent="0.25">
      <c r="A93" s="1">
        <v>1</v>
      </c>
      <c r="B93" s="2">
        <v>2</v>
      </c>
      <c r="C93" s="3">
        <v>3</v>
      </c>
      <c r="D93" s="53"/>
      <c r="E93" s="53"/>
    </row>
    <row r="94" spans="1:5" ht="12" customHeight="1" thickBot="1" x14ac:dyDescent="0.25">
      <c r="A94" s="149" t="s">
        <v>2</v>
      </c>
      <c r="B94" s="150" t="s">
        <v>369</v>
      </c>
      <c r="C94" s="151">
        <f>SUM(C95:C99)</f>
        <v>66498</v>
      </c>
      <c r="D94" s="151">
        <f>SUM(D95:D99)</f>
        <v>64858</v>
      </c>
      <c r="E94" s="151">
        <f t="shared" ref="E94" si="13">SUM(E95:E99)</f>
        <v>53154</v>
      </c>
    </row>
    <row r="95" spans="1:5" ht="12" customHeight="1" thickBot="1" x14ac:dyDescent="0.25">
      <c r="A95" s="152" t="s">
        <v>4</v>
      </c>
      <c r="B95" s="153" t="s">
        <v>163</v>
      </c>
      <c r="C95" s="154">
        <v>12080</v>
      </c>
      <c r="D95" s="119">
        <v>12098</v>
      </c>
      <c r="E95" s="119">
        <v>11314</v>
      </c>
    </row>
    <row r="96" spans="1:5" ht="12" customHeight="1" thickBot="1" x14ac:dyDescent="0.25">
      <c r="A96" s="120" t="s">
        <v>6</v>
      </c>
      <c r="B96" s="155" t="s">
        <v>164</v>
      </c>
      <c r="C96" s="122">
        <v>2490</v>
      </c>
      <c r="D96" s="119">
        <v>2493</v>
      </c>
      <c r="E96" s="119">
        <v>1293</v>
      </c>
    </row>
    <row r="97" spans="1:5" ht="12" customHeight="1" thickBot="1" x14ac:dyDescent="0.25">
      <c r="A97" s="120" t="s">
        <v>8</v>
      </c>
      <c r="B97" s="155" t="s">
        <v>165</v>
      </c>
      <c r="C97" s="130">
        <v>24833</v>
      </c>
      <c r="D97" s="119">
        <v>24485</v>
      </c>
      <c r="E97" s="119">
        <v>18785</v>
      </c>
    </row>
    <row r="98" spans="1:5" ht="12" customHeight="1" thickBot="1" x14ac:dyDescent="0.25">
      <c r="A98" s="120" t="s">
        <v>10</v>
      </c>
      <c r="B98" s="156" t="s">
        <v>166</v>
      </c>
      <c r="C98" s="130">
        <v>2215</v>
      </c>
      <c r="D98" s="119">
        <v>2215</v>
      </c>
      <c r="E98" s="119">
        <v>2277</v>
      </c>
    </row>
    <row r="99" spans="1:5" ht="12" customHeight="1" thickBot="1" x14ac:dyDescent="0.25">
      <c r="A99" s="120" t="s">
        <v>167</v>
      </c>
      <c r="B99" s="157" t="s">
        <v>168</v>
      </c>
      <c r="C99" s="130">
        <f>SUM(C100:C109)</f>
        <v>24880</v>
      </c>
      <c r="D99" s="130">
        <f t="shared" ref="D99:E99" si="14">SUM(D100:D109)</f>
        <v>23567</v>
      </c>
      <c r="E99" s="130">
        <f t="shared" si="14"/>
        <v>19485</v>
      </c>
    </row>
    <row r="100" spans="1:5" ht="12" customHeight="1" thickBot="1" x14ac:dyDescent="0.25">
      <c r="A100" s="120" t="s">
        <v>14</v>
      </c>
      <c r="B100" s="155" t="s">
        <v>169</v>
      </c>
      <c r="C100" s="130"/>
      <c r="D100" s="119">
        <v>348</v>
      </c>
      <c r="E100" s="119">
        <v>348</v>
      </c>
    </row>
    <row r="101" spans="1:5" ht="12" customHeight="1" thickBot="1" x14ac:dyDescent="0.25">
      <c r="A101" s="120" t="s">
        <v>170</v>
      </c>
      <c r="B101" s="158" t="s">
        <v>171</v>
      </c>
      <c r="C101" s="130"/>
      <c r="D101" s="119"/>
      <c r="E101" s="119"/>
    </row>
    <row r="102" spans="1:5" ht="12" customHeight="1" thickBot="1" x14ac:dyDescent="0.25">
      <c r="A102" s="120" t="s">
        <v>172</v>
      </c>
      <c r="B102" s="159" t="s">
        <v>173</v>
      </c>
      <c r="C102" s="130"/>
      <c r="D102" s="119"/>
      <c r="E102" s="119"/>
    </row>
    <row r="103" spans="1:5" ht="12" customHeight="1" thickBot="1" x14ac:dyDescent="0.25">
      <c r="A103" s="120" t="s">
        <v>174</v>
      </c>
      <c r="B103" s="159" t="s">
        <v>175</v>
      </c>
      <c r="C103" s="130"/>
      <c r="D103" s="119"/>
      <c r="E103" s="119"/>
    </row>
    <row r="104" spans="1:5" ht="12" customHeight="1" thickBot="1" x14ac:dyDescent="0.25">
      <c r="A104" s="120" t="s">
        <v>176</v>
      </c>
      <c r="B104" s="158" t="s">
        <v>177</v>
      </c>
      <c r="C104" s="130">
        <v>23219</v>
      </c>
      <c r="D104" s="119">
        <v>23219</v>
      </c>
      <c r="E104" s="119">
        <v>19137</v>
      </c>
    </row>
    <row r="105" spans="1:5" ht="12" customHeight="1" thickBot="1" x14ac:dyDescent="0.25">
      <c r="A105" s="120" t="s">
        <v>178</v>
      </c>
      <c r="B105" s="158" t="s">
        <v>179</v>
      </c>
      <c r="C105" s="130"/>
      <c r="D105" s="119"/>
      <c r="E105" s="119"/>
    </row>
    <row r="106" spans="1:5" ht="12" customHeight="1" thickBot="1" x14ac:dyDescent="0.25">
      <c r="A106" s="120" t="s">
        <v>180</v>
      </c>
      <c r="B106" s="159" t="s">
        <v>181</v>
      </c>
      <c r="C106" s="130"/>
      <c r="D106" s="119"/>
      <c r="E106" s="119"/>
    </row>
    <row r="107" spans="1:5" ht="12" customHeight="1" thickBot="1" x14ac:dyDescent="0.25">
      <c r="A107" s="125" t="s">
        <v>182</v>
      </c>
      <c r="B107" s="160" t="s">
        <v>183</v>
      </c>
      <c r="C107" s="130"/>
      <c r="D107" s="119"/>
      <c r="E107" s="119"/>
    </row>
    <row r="108" spans="1:5" ht="12" customHeight="1" thickBot="1" x14ac:dyDescent="0.25">
      <c r="A108" s="120" t="s">
        <v>184</v>
      </c>
      <c r="B108" s="160" t="s">
        <v>185</v>
      </c>
      <c r="C108" s="130"/>
      <c r="D108" s="119"/>
      <c r="E108" s="119"/>
    </row>
    <row r="109" spans="1:5" ht="12" customHeight="1" thickBot="1" x14ac:dyDescent="0.25">
      <c r="A109" s="161" t="s">
        <v>186</v>
      </c>
      <c r="B109" s="162" t="s">
        <v>321</v>
      </c>
      <c r="C109" s="163">
        <v>1661</v>
      </c>
      <c r="D109" s="119">
        <v>0</v>
      </c>
      <c r="E109" s="119"/>
    </row>
    <row r="110" spans="1:5" ht="12" customHeight="1" thickBot="1" x14ac:dyDescent="0.25">
      <c r="A110" s="113" t="s">
        <v>16</v>
      </c>
      <c r="B110" s="164" t="s">
        <v>370</v>
      </c>
      <c r="C110" s="115">
        <f>+C111+C113+C115</f>
        <v>8863</v>
      </c>
      <c r="D110" s="115">
        <f t="shared" ref="D110:E110" si="15">+D111+D113+D115</f>
        <v>9948</v>
      </c>
      <c r="E110" s="115">
        <f t="shared" si="15"/>
        <v>10027</v>
      </c>
    </row>
    <row r="111" spans="1:5" ht="12" customHeight="1" thickBot="1" x14ac:dyDescent="0.25">
      <c r="A111" s="116" t="s">
        <v>18</v>
      </c>
      <c r="B111" s="155" t="s">
        <v>187</v>
      </c>
      <c r="C111" s="118">
        <v>4345</v>
      </c>
      <c r="D111" s="119">
        <v>5430</v>
      </c>
      <c r="E111" s="119">
        <v>5577</v>
      </c>
    </row>
    <row r="112" spans="1:5" ht="12" customHeight="1" thickBot="1" x14ac:dyDescent="0.25">
      <c r="A112" s="116" t="s">
        <v>20</v>
      </c>
      <c r="B112" s="165" t="s">
        <v>188</v>
      </c>
      <c r="C112" s="118"/>
      <c r="D112" s="119"/>
      <c r="E112" s="119"/>
    </row>
    <row r="113" spans="1:5" ht="12" customHeight="1" thickBot="1" x14ac:dyDescent="0.25">
      <c r="A113" s="116" t="s">
        <v>22</v>
      </c>
      <c r="B113" s="165" t="s">
        <v>189</v>
      </c>
      <c r="C113" s="122">
        <v>4518</v>
      </c>
      <c r="D113" s="119">
        <v>4518</v>
      </c>
      <c r="E113" s="119">
        <v>4450</v>
      </c>
    </row>
    <row r="114" spans="1:5" ht="12" customHeight="1" thickBot="1" x14ac:dyDescent="0.25">
      <c r="A114" s="116" t="s">
        <v>24</v>
      </c>
      <c r="B114" s="165" t="s">
        <v>190</v>
      </c>
      <c r="C114" s="166"/>
      <c r="D114" s="119"/>
      <c r="E114" s="119"/>
    </row>
    <row r="115" spans="1:5" ht="12" customHeight="1" thickBot="1" x14ac:dyDescent="0.25">
      <c r="A115" s="116" t="s">
        <v>26</v>
      </c>
      <c r="B115" s="167" t="s">
        <v>191</v>
      </c>
      <c r="C115" s="166"/>
      <c r="D115" s="119"/>
      <c r="E115" s="119"/>
    </row>
    <row r="116" spans="1:5" ht="12" customHeight="1" thickBot="1" x14ac:dyDescent="0.25">
      <c r="A116" s="116" t="s">
        <v>28</v>
      </c>
      <c r="B116" s="168" t="s">
        <v>192</v>
      </c>
      <c r="C116" s="166"/>
      <c r="D116" s="119"/>
      <c r="E116" s="119"/>
    </row>
    <row r="117" spans="1:5" ht="12" customHeight="1" thickBot="1" x14ac:dyDescent="0.25">
      <c r="A117" s="116" t="s">
        <v>193</v>
      </c>
      <c r="B117" s="169" t="s">
        <v>194</v>
      </c>
      <c r="C117" s="166"/>
      <c r="D117" s="119"/>
      <c r="E117" s="119"/>
    </row>
    <row r="118" spans="1:5" ht="15.75" customHeight="1" thickBot="1" x14ac:dyDescent="0.25">
      <c r="A118" s="116" t="s">
        <v>195</v>
      </c>
      <c r="B118" s="159" t="s">
        <v>175</v>
      </c>
      <c r="C118" s="166"/>
      <c r="D118" s="119"/>
      <c r="E118" s="119"/>
    </row>
    <row r="119" spans="1:5" ht="12" customHeight="1" thickBot="1" x14ac:dyDescent="0.25">
      <c r="A119" s="116" t="s">
        <v>196</v>
      </c>
      <c r="B119" s="159" t="s">
        <v>197</v>
      </c>
      <c r="C119" s="166"/>
      <c r="D119" s="119"/>
      <c r="E119" s="119"/>
    </row>
    <row r="120" spans="1:5" ht="12" customHeight="1" thickBot="1" x14ac:dyDescent="0.25">
      <c r="A120" s="116" t="s">
        <v>198</v>
      </c>
      <c r="B120" s="159" t="s">
        <v>199</v>
      </c>
      <c r="C120" s="166"/>
      <c r="D120" s="119"/>
      <c r="E120" s="119"/>
    </row>
    <row r="121" spans="1:5" ht="12" customHeight="1" thickBot="1" x14ac:dyDescent="0.25">
      <c r="A121" s="116" t="s">
        <v>200</v>
      </c>
      <c r="B121" s="159" t="s">
        <v>181</v>
      </c>
      <c r="C121" s="166"/>
      <c r="D121" s="119"/>
      <c r="E121" s="119"/>
    </row>
    <row r="122" spans="1:5" ht="12" customHeight="1" thickBot="1" x14ac:dyDescent="0.25">
      <c r="A122" s="116" t="s">
        <v>201</v>
      </c>
      <c r="B122" s="159" t="s">
        <v>202</v>
      </c>
      <c r="C122" s="166"/>
      <c r="D122" s="119"/>
      <c r="E122" s="119"/>
    </row>
    <row r="123" spans="1:5" ht="16.5" customHeight="1" thickBot="1" x14ac:dyDescent="0.25">
      <c r="A123" s="125" t="s">
        <v>203</v>
      </c>
      <c r="B123" s="159" t="s">
        <v>204</v>
      </c>
      <c r="C123" s="170"/>
      <c r="D123" s="119"/>
      <c r="E123" s="119"/>
    </row>
    <row r="124" spans="1:5" ht="12" customHeight="1" thickBot="1" x14ac:dyDescent="0.25">
      <c r="A124" s="113" t="s">
        <v>30</v>
      </c>
      <c r="B124" s="114" t="s">
        <v>205</v>
      </c>
      <c r="C124" s="115">
        <f>+C125+C126</f>
        <v>540</v>
      </c>
      <c r="D124" s="115">
        <f t="shared" ref="D124:E124" si="16">+D125+D126</f>
        <v>7293</v>
      </c>
      <c r="E124" s="115">
        <f t="shared" si="16"/>
        <v>46956</v>
      </c>
    </row>
    <row r="125" spans="1:5" ht="12" customHeight="1" thickBot="1" x14ac:dyDescent="0.25">
      <c r="A125" s="116" t="s">
        <v>32</v>
      </c>
      <c r="B125" s="171" t="s">
        <v>206</v>
      </c>
      <c r="C125" s="118">
        <v>540</v>
      </c>
      <c r="D125" s="119">
        <v>7293</v>
      </c>
      <c r="E125" s="119">
        <v>46956</v>
      </c>
    </row>
    <row r="126" spans="1:5" ht="12" customHeight="1" thickBot="1" x14ac:dyDescent="0.25">
      <c r="A126" s="123" t="s">
        <v>34</v>
      </c>
      <c r="B126" s="165" t="s">
        <v>332</v>
      </c>
      <c r="C126" s="130"/>
      <c r="D126" s="119"/>
      <c r="E126" s="119"/>
    </row>
    <row r="127" spans="1:5" ht="12" customHeight="1" thickBot="1" x14ac:dyDescent="0.25">
      <c r="A127" s="113" t="s">
        <v>207</v>
      </c>
      <c r="B127" s="114" t="s">
        <v>208</v>
      </c>
      <c r="C127" s="115">
        <f>+C94+C110+C124</f>
        <v>75901</v>
      </c>
      <c r="D127" s="115">
        <f>+D94+D110+D124</f>
        <v>82099</v>
      </c>
      <c r="E127" s="115">
        <f t="shared" ref="E127" si="17">+E94+E110+E124</f>
        <v>110137</v>
      </c>
    </row>
    <row r="128" spans="1:5" ht="12" customHeight="1" thickBot="1" x14ac:dyDescent="0.25">
      <c r="A128" s="113" t="s">
        <v>58</v>
      </c>
      <c r="B128" s="114" t="s">
        <v>209</v>
      </c>
      <c r="C128" s="115">
        <f>+C129+C130+C131</f>
        <v>0</v>
      </c>
      <c r="D128" s="132"/>
      <c r="E128" s="132"/>
    </row>
    <row r="129" spans="1:5" ht="12" customHeight="1" thickBot="1" x14ac:dyDescent="0.25">
      <c r="A129" s="116" t="s">
        <v>60</v>
      </c>
      <c r="B129" s="171" t="s">
        <v>210</v>
      </c>
      <c r="C129" s="166"/>
      <c r="D129" s="119"/>
      <c r="E129" s="119"/>
    </row>
    <row r="130" spans="1:5" ht="12" customHeight="1" thickBot="1" x14ac:dyDescent="0.25">
      <c r="A130" s="116" t="s">
        <v>62</v>
      </c>
      <c r="B130" s="171" t="s">
        <v>211</v>
      </c>
      <c r="C130" s="166"/>
      <c r="D130" s="119"/>
      <c r="E130" s="119"/>
    </row>
    <row r="131" spans="1:5" ht="12" customHeight="1" thickBot="1" x14ac:dyDescent="0.25">
      <c r="A131" s="125" t="s">
        <v>64</v>
      </c>
      <c r="B131" s="172" t="s">
        <v>212</v>
      </c>
      <c r="C131" s="166"/>
      <c r="D131" s="119"/>
      <c r="E131" s="119"/>
    </row>
    <row r="132" spans="1:5" ht="12" customHeight="1" thickBot="1" x14ac:dyDescent="0.25">
      <c r="A132" s="113" t="s">
        <v>80</v>
      </c>
      <c r="B132" s="114" t="s">
        <v>213</v>
      </c>
      <c r="C132" s="115">
        <f>+C133+C134+C135+C136</f>
        <v>0</v>
      </c>
      <c r="D132" s="132"/>
      <c r="E132" s="132"/>
    </row>
    <row r="133" spans="1:5" ht="12" customHeight="1" thickBot="1" x14ac:dyDescent="0.25">
      <c r="A133" s="116" t="s">
        <v>82</v>
      </c>
      <c r="B133" s="171" t="s">
        <v>214</v>
      </c>
      <c r="C133" s="166"/>
      <c r="D133" s="119"/>
      <c r="E133" s="119"/>
    </row>
    <row r="134" spans="1:5" ht="12" customHeight="1" thickBot="1" x14ac:dyDescent="0.25">
      <c r="A134" s="116" t="s">
        <v>84</v>
      </c>
      <c r="B134" s="171" t="s">
        <v>215</v>
      </c>
      <c r="C134" s="166"/>
      <c r="D134" s="119"/>
      <c r="E134" s="119"/>
    </row>
    <row r="135" spans="1:5" ht="12" customHeight="1" thickBot="1" x14ac:dyDescent="0.25">
      <c r="A135" s="116" t="s">
        <v>86</v>
      </c>
      <c r="B135" s="171" t="s">
        <v>216</v>
      </c>
      <c r="C135" s="166"/>
      <c r="D135" s="119"/>
      <c r="E135" s="119"/>
    </row>
    <row r="136" spans="1:5" ht="12" customHeight="1" thickBot="1" x14ac:dyDescent="0.25">
      <c r="A136" s="125" t="s">
        <v>88</v>
      </c>
      <c r="B136" s="172" t="s">
        <v>217</v>
      </c>
      <c r="C136" s="166"/>
      <c r="D136" s="119"/>
      <c r="E136" s="119"/>
    </row>
    <row r="137" spans="1:5" ht="12" customHeight="1" thickBot="1" x14ac:dyDescent="0.25">
      <c r="A137" s="113" t="s">
        <v>218</v>
      </c>
      <c r="B137" s="114" t="s">
        <v>219</v>
      </c>
      <c r="C137" s="115">
        <f>+C138+C139+C140+C141</f>
        <v>436</v>
      </c>
      <c r="D137" s="115">
        <f t="shared" ref="D137:E137" si="18">+D138+D139+D140+D141</f>
        <v>436</v>
      </c>
      <c r="E137" s="115">
        <f t="shared" si="18"/>
        <v>436</v>
      </c>
    </row>
    <row r="138" spans="1:5" ht="12" customHeight="1" thickBot="1" x14ac:dyDescent="0.25">
      <c r="A138" s="116" t="s">
        <v>94</v>
      </c>
      <c r="B138" s="171" t="s">
        <v>220</v>
      </c>
      <c r="C138" s="166"/>
      <c r="D138" s="119"/>
      <c r="E138" s="119"/>
    </row>
    <row r="139" spans="1:5" ht="12" customHeight="1" thickBot="1" x14ac:dyDescent="0.25">
      <c r="A139" s="116" t="s">
        <v>96</v>
      </c>
      <c r="B139" s="171" t="s">
        <v>221</v>
      </c>
      <c r="C139" s="166">
        <v>436</v>
      </c>
      <c r="D139" s="119">
        <v>436</v>
      </c>
      <c r="E139" s="119">
        <v>436</v>
      </c>
    </row>
    <row r="140" spans="1:5" ht="12" customHeight="1" thickBot="1" x14ac:dyDescent="0.25">
      <c r="A140" s="116" t="s">
        <v>98</v>
      </c>
      <c r="B140" s="171" t="s">
        <v>316</v>
      </c>
      <c r="C140" s="166"/>
      <c r="D140" s="119"/>
      <c r="E140" s="119"/>
    </row>
    <row r="141" spans="1:5" ht="12" customHeight="1" thickBot="1" x14ac:dyDescent="0.25">
      <c r="A141" s="125" t="s">
        <v>100</v>
      </c>
      <c r="B141" s="172" t="s">
        <v>222</v>
      </c>
      <c r="C141" s="166"/>
      <c r="D141" s="119"/>
      <c r="E141" s="119"/>
    </row>
    <row r="142" spans="1:5" ht="12" customHeight="1" thickBot="1" x14ac:dyDescent="0.25">
      <c r="A142" s="113" t="s">
        <v>102</v>
      </c>
      <c r="B142" s="114" t="s">
        <v>223</v>
      </c>
      <c r="C142" s="5">
        <f>+C143+C144+C145+C146</f>
        <v>0</v>
      </c>
      <c r="D142" s="173"/>
      <c r="E142" s="173"/>
    </row>
    <row r="143" spans="1:5" ht="12" customHeight="1" thickBot="1" x14ac:dyDescent="0.25">
      <c r="A143" s="116" t="s">
        <v>104</v>
      </c>
      <c r="B143" s="171" t="s">
        <v>224</v>
      </c>
      <c r="C143" s="166"/>
      <c r="D143" s="119"/>
      <c r="E143" s="119"/>
    </row>
    <row r="144" spans="1:5" ht="12" customHeight="1" thickBot="1" x14ac:dyDescent="0.25">
      <c r="A144" s="116" t="s">
        <v>106</v>
      </c>
      <c r="B144" s="171" t="s">
        <v>225</v>
      </c>
      <c r="C144" s="166"/>
      <c r="D144" s="119"/>
      <c r="E144" s="119"/>
    </row>
    <row r="145" spans="1:8" ht="12" customHeight="1" thickBot="1" x14ac:dyDescent="0.25">
      <c r="A145" s="116" t="s">
        <v>108</v>
      </c>
      <c r="B145" s="171" t="s">
        <v>226</v>
      </c>
      <c r="C145" s="166"/>
      <c r="D145" s="119"/>
      <c r="E145" s="119"/>
    </row>
    <row r="146" spans="1:8" ht="12" customHeight="1" thickBot="1" x14ac:dyDescent="0.25">
      <c r="A146" s="116" t="s">
        <v>110</v>
      </c>
      <c r="B146" s="171" t="s">
        <v>227</v>
      </c>
      <c r="C146" s="166"/>
      <c r="D146" s="119"/>
      <c r="E146" s="119"/>
    </row>
    <row r="147" spans="1:8" ht="15" customHeight="1" thickBot="1" x14ac:dyDescent="0.25">
      <c r="A147" s="113" t="s">
        <v>112</v>
      </c>
      <c r="B147" s="114" t="s">
        <v>228</v>
      </c>
      <c r="C147" s="5">
        <f>+C128+C132+C137+C142</f>
        <v>436</v>
      </c>
      <c r="D147" s="5">
        <f t="shared" ref="D147:E147" si="19">+D128+D132+D137+D142</f>
        <v>436</v>
      </c>
      <c r="E147" s="5">
        <f t="shared" si="19"/>
        <v>436</v>
      </c>
      <c r="F147" s="174"/>
      <c r="G147" s="174"/>
      <c r="H147" s="174"/>
    </row>
    <row r="148" spans="1:8" ht="12.95" customHeight="1" thickBot="1" x14ac:dyDescent="0.25">
      <c r="A148" s="175" t="s">
        <v>229</v>
      </c>
      <c r="B148" s="4" t="s">
        <v>230</v>
      </c>
      <c r="C148" s="5">
        <f>+C127+C147</f>
        <v>76337</v>
      </c>
      <c r="D148" s="5">
        <f t="shared" ref="D148:E148" si="20">+D127+D147</f>
        <v>82535</v>
      </c>
      <c r="E148" s="5">
        <f t="shared" si="20"/>
        <v>110573</v>
      </c>
    </row>
    <row r="150" spans="1:8" ht="15.75" customHeight="1" x14ac:dyDescent="0.2">
      <c r="A150" s="176" t="s">
        <v>323</v>
      </c>
      <c r="B150" s="176"/>
      <c r="C150" s="176"/>
      <c r="D150" s="177"/>
      <c r="E150" s="177"/>
    </row>
    <row r="151" spans="1:8" ht="15" customHeight="1" thickBot="1" x14ac:dyDescent="0.25">
      <c r="A151" s="96" t="s">
        <v>324</v>
      </c>
      <c r="B151" s="96"/>
      <c r="C151" s="109"/>
      <c r="D151" s="105"/>
      <c r="E151" s="105"/>
    </row>
    <row r="152" spans="1:8" ht="13.5" customHeight="1" thickBot="1" x14ac:dyDescent="0.25">
      <c r="A152" s="113">
        <v>1</v>
      </c>
      <c r="B152" s="164" t="s">
        <v>325</v>
      </c>
      <c r="C152" s="115">
        <f>+C64-C127</f>
        <v>-15927</v>
      </c>
      <c r="D152" s="115">
        <f t="shared" ref="D152:E152" si="21">+D64-D127</f>
        <v>-18089</v>
      </c>
      <c r="E152" s="115">
        <f t="shared" si="21"/>
        <v>-20304</v>
      </c>
    </row>
    <row r="153" spans="1:8" ht="27.75" customHeight="1" thickBot="1" x14ac:dyDescent="0.25">
      <c r="A153" s="113" t="s">
        <v>16</v>
      </c>
      <c r="B153" s="164" t="s">
        <v>326</v>
      </c>
      <c r="C153" s="115">
        <f>+C87-C147</f>
        <v>15927</v>
      </c>
      <c r="D153" s="115">
        <f t="shared" ref="D153:E153" si="22">+D87-D147</f>
        <v>18089</v>
      </c>
      <c r="E153" s="115">
        <f t="shared" si="22"/>
        <v>20304</v>
      </c>
    </row>
  </sheetData>
  <sheetProtection selectLockedCells="1" selectUnlockedCells="1"/>
  <mergeCells count="8">
    <mergeCell ref="A1:B1"/>
    <mergeCell ref="A2:B2"/>
    <mergeCell ref="A151:B151"/>
    <mergeCell ref="A4:B4"/>
    <mergeCell ref="A91:B91"/>
    <mergeCell ref="A150:C150"/>
    <mergeCell ref="A3:E3"/>
    <mergeCell ref="A90:E90"/>
  </mergeCells>
  <printOptions horizontalCentered="1"/>
  <pageMargins left="0.78749999999999998" right="0.78749999999999998" top="1.1236111111111111" bottom="0.86597222222222225" header="0.78749999999999998" footer="0.51180555555555551"/>
  <pageSetup paperSize="9" scale="71" firstPageNumber="0" orientation="portrait" r:id="rId1"/>
  <headerFooter alignWithMargins="0">
    <oddHeader>&amp;R&amp;"Times New Roman CE,Félkövér dőlt"&amp;11 1.sz. melléklet</oddHeader>
  </headerFooter>
  <rowBreaks count="1" manualBreakCount="1">
    <brk id="77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0"/>
  </sheetPr>
  <dimension ref="A3:J67"/>
  <sheetViews>
    <sheetView zoomScale="120" zoomScaleNormal="120" zoomScaleSheetLayoutView="100" workbookViewId="0">
      <selection activeCell="B29" sqref="B29"/>
    </sheetView>
  </sheetViews>
  <sheetFormatPr defaultRowHeight="12.75" x14ac:dyDescent="0.2"/>
  <cols>
    <col min="1" max="1" width="7" customWidth="1"/>
    <col min="2" max="2" width="55.1640625" customWidth="1"/>
    <col min="3" max="3" width="16.6640625" customWidth="1"/>
    <col min="4" max="4" width="16.6640625" hidden="1" customWidth="1"/>
    <col min="5" max="5" width="16.6640625" customWidth="1"/>
    <col min="6" max="6" width="55.1640625" customWidth="1"/>
    <col min="7" max="7" width="16.6640625" customWidth="1"/>
    <col min="8" max="8" width="16.6640625" hidden="1" customWidth="1"/>
    <col min="9" max="10" width="16.6640625" customWidth="1"/>
    <col min="11" max="11" width="22.5" customWidth="1"/>
    <col min="12" max="12" width="20.6640625" customWidth="1"/>
  </cols>
  <sheetData>
    <row r="3" spans="1:10" ht="31.5" customHeight="1" x14ac:dyDescent="0.2">
      <c r="A3" s="6"/>
      <c r="B3" s="99" t="s">
        <v>334</v>
      </c>
      <c r="C3" s="99"/>
      <c r="D3" s="99"/>
      <c r="E3" s="99"/>
      <c r="F3" s="99"/>
      <c r="G3" s="99"/>
      <c r="H3" s="55"/>
      <c r="I3" s="78"/>
      <c r="J3" s="52"/>
    </row>
    <row r="4" spans="1:10" ht="14.25" thickBot="1" x14ac:dyDescent="0.25">
      <c r="A4" s="6"/>
      <c r="B4" s="7"/>
      <c r="C4" s="6"/>
      <c r="D4" s="6"/>
      <c r="E4" s="6"/>
      <c r="F4" s="6"/>
      <c r="G4" s="8"/>
      <c r="H4" s="8"/>
      <c r="I4" s="8" t="s">
        <v>231</v>
      </c>
      <c r="J4" s="8"/>
    </row>
    <row r="5" spans="1:10" ht="13.5" customHeight="1" thickBot="1" x14ac:dyDescent="0.25">
      <c r="A5" s="98" t="s">
        <v>0</v>
      </c>
      <c r="B5" s="100" t="s">
        <v>232</v>
      </c>
      <c r="C5" s="101"/>
      <c r="D5" s="102"/>
      <c r="E5" s="103"/>
      <c r="F5" s="100" t="s">
        <v>233</v>
      </c>
      <c r="G5" s="101"/>
      <c r="H5" s="102"/>
      <c r="I5" s="103"/>
      <c r="J5" s="66"/>
    </row>
    <row r="6" spans="1:10" ht="36.75" thickBot="1" x14ac:dyDescent="0.25">
      <c r="A6" s="98"/>
      <c r="B6" s="9" t="s">
        <v>234</v>
      </c>
      <c r="C6" s="10" t="s">
        <v>338</v>
      </c>
      <c r="D6" s="56" t="s">
        <v>346</v>
      </c>
      <c r="E6" s="77" t="s">
        <v>353</v>
      </c>
      <c r="F6" s="9" t="s">
        <v>234</v>
      </c>
      <c r="G6" s="11" t="s">
        <v>338</v>
      </c>
      <c r="H6" s="54" t="s">
        <v>346</v>
      </c>
      <c r="I6" s="77" t="s">
        <v>353</v>
      </c>
      <c r="J6" s="66"/>
    </row>
    <row r="7" spans="1:10" ht="13.5" thickBot="1" x14ac:dyDescent="0.25">
      <c r="A7" s="12">
        <v>1</v>
      </c>
      <c r="B7" s="13">
        <v>2</v>
      </c>
      <c r="C7" s="14" t="s">
        <v>30</v>
      </c>
      <c r="D7" s="57"/>
      <c r="E7" s="57"/>
      <c r="F7" s="13">
        <v>6</v>
      </c>
      <c r="G7" s="15">
        <v>7</v>
      </c>
      <c r="H7" s="12"/>
      <c r="I7" s="12"/>
      <c r="J7" s="67"/>
    </row>
    <row r="8" spans="1:10" x14ac:dyDescent="0.2">
      <c r="A8" s="16" t="s">
        <v>2</v>
      </c>
      <c r="B8" s="17" t="s">
        <v>235</v>
      </c>
      <c r="C8" s="40">
        <f>Újrónafő!C7</f>
        <v>10900</v>
      </c>
      <c r="D8" s="40">
        <f>Újrónafő!D7</f>
        <v>11377</v>
      </c>
      <c r="E8" s="40">
        <f>Újrónafő!E7</f>
        <v>11881</v>
      </c>
      <c r="F8" s="17" t="s">
        <v>236</v>
      </c>
      <c r="G8" s="41">
        <f>Újrónafő!C95</f>
        <v>12080</v>
      </c>
      <c r="H8" s="41">
        <f>Újrónafő!D95</f>
        <v>12098</v>
      </c>
      <c r="I8" s="41">
        <f>Újrónafő!E95</f>
        <v>11314</v>
      </c>
      <c r="J8" s="64"/>
    </row>
    <row r="9" spans="1:10" x14ac:dyDescent="0.2">
      <c r="A9" s="18" t="s">
        <v>16</v>
      </c>
      <c r="B9" s="19" t="s">
        <v>237</v>
      </c>
      <c r="C9" s="42">
        <f>Újrónafő!C15</f>
        <v>782</v>
      </c>
      <c r="D9" s="42">
        <f>Újrónafő!D15</f>
        <v>744</v>
      </c>
      <c r="E9" s="42">
        <f>Újrónafő!E15</f>
        <v>8677</v>
      </c>
      <c r="F9" s="19" t="s">
        <v>164</v>
      </c>
      <c r="G9" s="41">
        <f>Újrónafő!C96</f>
        <v>2490</v>
      </c>
      <c r="H9" s="41">
        <f>Újrónafő!D96</f>
        <v>2493</v>
      </c>
      <c r="I9" s="41">
        <f>Újrónafő!E96</f>
        <v>1293</v>
      </c>
      <c r="J9" s="64"/>
    </row>
    <row r="10" spans="1:10" x14ac:dyDescent="0.2">
      <c r="A10" s="18" t="s">
        <v>30</v>
      </c>
      <c r="B10" s="19" t="s">
        <v>238</v>
      </c>
      <c r="C10" s="42">
        <f>Újrónafő!C21</f>
        <v>0</v>
      </c>
      <c r="D10" s="59"/>
      <c r="E10" s="59"/>
      <c r="F10" s="19" t="s">
        <v>239</v>
      </c>
      <c r="G10" s="41">
        <f>Újrónafő!C97</f>
        <v>24833</v>
      </c>
      <c r="H10" s="41">
        <f>Újrónafő!D97</f>
        <v>24485</v>
      </c>
      <c r="I10" s="41">
        <f>Újrónafő!E97</f>
        <v>18785</v>
      </c>
      <c r="J10" s="64"/>
    </row>
    <row r="11" spans="1:10" x14ac:dyDescent="0.2">
      <c r="A11" s="18" t="s">
        <v>207</v>
      </c>
      <c r="B11" s="19" t="s">
        <v>240</v>
      </c>
      <c r="C11" s="42">
        <f>Újrónafő!C29</f>
        <v>45000</v>
      </c>
      <c r="D11" s="42">
        <f>Újrónafő!D29</f>
        <v>45000</v>
      </c>
      <c r="E11" s="42">
        <f>Újrónafő!E29</f>
        <v>52998</v>
      </c>
      <c r="F11" s="19" t="s">
        <v>166</v>
      </c>
      <c r="G11" s="41">
        <f>Újrónafő!C98</f>
        <v>2215</v>
      </c>
      <c r="H11" s="41">
        <f>Újrónafő!D98</f>
        <v>2215</v>
      </c>
      <c r="I11" s="41">
        <f>Újrónafő!E98</f>
        <v>2277</v>
      </c>
      <c r="J11" s="64"/>
    </row>
    <row r="12" spans="1:10" x14ac:dyDescent="0.2">
      <c r="A12" s="18" t="s">
        <v>58</v>
      </c>
      <c r="B12" s="20" t="s">
        <v>327</v>
      </c>
      <c r="C12" s="42"/>
      <c r="D12" s="59"/>
      <c r="E12" s="59"/>
      <c r="F12" s="19" t="s">
        <v>168</v>
      </c>
      <c r="G12" s="41">
        <f>Újrónafő!C99</f>
        <v>24880</v>
      </c>
      <c r="H12" s="41">
        <f>Újrónafő!D99</f>
        <v>23567</v>
      </c>
      <c r="I12" s="41">
        <f>Újrónafő!E99</f>
        <v>19485</v>
      </c>
      <c r="J12" s="64"/>
    </row>
    <row r="13" spans="1:10" ht="13.5" thickBot="1" x14ac:dyDescent="0.25">
      <c r="A13" s="18" t="s">
        <v>80</v>
      </c>
      <c r="B13" s="19" t="s">
        <v>317</v>
      </c>
      <c r="C13" s="42"/>
      <c r="D13" s="59"/>
      <c r="E13" s="59"/>
      <c r="F13" s="19" t="s">
        <v>241</v>
      </c>
      <c r="G13" s="41">
        <f>Újrónafő!C125</f>
        <v>540</v>
      </c>
      <c r="H13" s="41">
        <f>Újrónafő!D125</f>
        <v>7293</v>
      </c>
      <c r="I13" s="41">
        <f>Újrónafő!E125</f>
        <v>46956</v>
      </c>
      <c r="J13" s="64"/>
    </row>
    <row r="14" spans="1:10" ht="13.5" thickBot="1" x14ac:dyDescent="0.25">
      <c r="A14" s="18" t="s">
        <v>218</v>
      </c>
      <c r="B14" s="19" t="s">
        <v>79</v>
      </c>
      <c r="C14" s="42">
        <f>Újrónafő!C36</f>
        <v>3292</v>
      </c>
      <c r="D14" s="42">
        <f>Újrónafő!D36</f>
        <v>5227</v>
      </c>
      <c r="E14" s="42">
        <f>Újrónafő!E36</f>
        <v>5549</v>
      </c>
      <c r="F14" s="19"/>
      <c r="G14" s="43"/>
      <c r="H14" s="70"/>
      <c r="I14" s="70"/>
      <c r="J14" s="64"/>
    </row>
    <row r="15" spans="1:10" ht="13.5" thickBot="1" x14ac:dyDescent="0.25">
      <c r="A15" s="18" t="s">
        <v>102</v>
      </c>
      <c r="B15" s="19" t="s">
        <v>242</v>
      </c>
      <c r="C15" s="42"/>
      <c r="D15" s="59"/>
      <c r="E15" s="59"/>
      <c r="F15" s="19"/>
      <c r="G15" s="43"/>
      <c r="H15" s="70"/>
      <c r="I15" s="70"/>
      <c r="J15" s="64"/>
    </row>
    <row r="16" spans="1:10" ht="13.5" thickBot="1" x14ac:dyDescent="0.25">
      <c r="A16" s="18" t="s">
        <v>112</v>
      </c>
      <c r="B16" s="45" t="s">
        <v>347</v>
      </c>
      <c r="C16" s="44">
        <f>Újrónafő!C54</f>
        <v>0</v>
      </c>
      <c r="D16" s="44">
        <f>Újrónafő!D54</f>
        <v>38</v>
      </c>
      <c r="E16" s="44">
        <f>Újrónafő!E54</f>
        <v>321</v>
      </c>
      <c r="F16" s="19"/>
      <c r="G16" s="43"/>
      <c r="H16" s="70"/>
      <c r="I16" s="70"/>
      <c r="J16" s="64"/>
    </row>
    <row r="17" spans="1:10" ht="13.5" thickBot="1" x14ac:dyDescent="0.25">
      <c r="A17" s="18" t="s">
        <v>229</v>
      </c>
      <c r="B17" s="19"/>
      <c r="C17" s="42"/>
      <c r="D17" s="59"/>
      <c r="E17" s="59"/>
      <c r="F17" s="19"/>
      <c r="G17" s="43"/>
      <c r="H17" s="70"/>
      <c r="I17" s="70"/>
      <c r="J17" s="64"/>
    </row>
    <row r="18" spans="1:10" ht="13.5" thickBot="1" x14ac:dyDescent="0.25">
      <c r="A18" s="18" t="s">
        <v>243</v>
      </c>
      <c r="B18" s="19"/>
      <c r="C18" s="42"/>
      <c r="D18" s="59"/>
      <c r="E18" s="59"/>
      <c r="F18" s="19"/>
      <c r="G18" s="43"/>
      <c r="H18" s="70"/>
      <c r="I18" s="70"/>
      <c r="J18" s="64"/>
    </row>
    <row r="19" spans="1:10" ht="13.5" thickBot="1" x14ac:dyDescent="0.25">
      <c r="A19" s="18" t="s">
        <v>244</v>
      </c>
      <c r="B19" s="46"/>
      <c r="C19" s="47"/>
      <c r="D19" s="61"/>
      <c r="E19" s="61"/>
      <c r="F19" s="19"/>
      <c r="G19" s="48"/>
      <c r="H19" s="70"/>
      <c r="I19" s="70"/>
      <c r="J19" s="64"/>
    </row>
    <row r="20" spans="1:10" ht="13.5" thickBot="1" x14ac:dyDescent="0.25">
      <c r="A20" s="21" t="s">
        <v>245</v>
      </c>
      <c r="B20" s="22" t="s">
        <v>246</v>
      </c>
      <c r="C20" s="23">
        <f>SUM(C8:C15)</f>
        <v>59974</v>
      </c>
      <c r="D20" s="23">
        <f>SUM(D8:D19)</f>
        <v>62386</v>
      </c>
      <c r="E20" s="23">
        <f>SUM(E8:E19)</f>
        <v>79426</v>
      </c>
      <c r="F20" s="22" t="s">
        <v>247</v>
      </c>
      <c r="G20" s="24">
        <f>SUM(G8:G19)</f>
        <v>67038</v>
      </c>
      <c r="H20" s="24">
        <f>SUM(H8:H19)</f>
        <v>72151</v>
      </c>
      <c r="I20" s="24">
        <f>SUM(I8:I19)</f>
        <v>100110</v>
      </c>
      <c r="J20" s="68"/>
    </row>
    <row r="21" spans="1:10" ht="13.5" thickBot="1" x14ac:dyDescent="0.25">
      <c r="A21" s="25" t="s">
        <v>248</v>
      </c>
      <c r="B21" s="26" t="s">
        <v>249</v>
      </c>
      <c r="C21" s="27">
        <f>+C22+C23+C24+C25</f>
        <v>16363</v>
      </c>
      <c r="D21" s="27">
        <f>+D22+D23+D24+D25</f>
        <v>18525</v>
      </c>
      <c r="E21" s="27">
        <f>+E22+E23+E24+E25</f>
        <v>20031</v>
      </c>
      <c r="F21" s="19" t="s">
        <v>250</v>
      </c>
      <c r="G21" s="49"/>
      <c r="H21" s="70"/>
      <c r="I21" s="70"/>
      <c r="J21" s="64"/>
    </row>
    <row r="22" spans="1:10" ht="13.5" thickBot="1" x14ac:dyDescent="0.25">
      <c r="A22" s="18" t="s">
        <v>251</v>
      </c>
      <c r="B22" s="19" t="s">
        <v>252</v>
      </c>
      <c r="C22" s="42">
        <f>Újrónafő!C74</f>
        <v>16363</v>
      </c>
      <c r="D22" s="42">
        <f>Újrónafő!D74</f>
        <v>18525</v>
      </c>
      <c r="E22" s="42">
        <f>Újrónafő!E74</f>
        <v>20031</v>
      </c>
      <c r="F22" s="19" t="s">
        <v>253</v>
      </c>
      <c r="G22" s="43"/>
      <c r="H22" s="70"/>
      <c r="I22" s="70"/>
      <c r="J22" s="64"/>
    </row>
    <row r="23" spans="1:10" ht="13.5" thickBot="1" x14ac:dyDescent="0.25">
      <c r="A23" s="18" t="s">
        <v>254</v>
      </c>
      <c r="B23" s="19" t="s">
        <v>255</v>
      </c>
      <c r="C23" s="42"/>
      <c r="D23" s="59"/>
      <c r="E23" s="59"/>
      <c r="F23" s="19" t="s">
        <v>256</v>
      </c>
      <c r="G23" s="43"/>
      <c r="H23" s="70"/>
      <c r="I23" s="70"/>
      <c r="J23" s="64"/>
    </row>
    <row r="24" spans="1:10" ht="13.5" thickBot="1" x14ac:dyDescent="0.25">
      <c r="A24" s="18" t="s">
        <v>257</v>
      </c>
      <c r="B24" s="19" t="s">
        <v>258</v>
      </c>
      <c r="C24" s="42"/>
      <c r="D24" s="59"/>
      <c r="E24" s="59"/>
      <c r="F24" s="19" t="s">
        <v>259</v>
      </c>
      <c r="G24" s="43"/>
      <c r="H24" s="70"/>
      <c r="I24" s="70"/>
      <c r="J24" s="64"/>
    </row>
    <row r="25" spans="1:10" ht="13.5" thickBot="1" x14ac:dyDescent="0.25">
      <c r="A25" s="18" t="s">
        <v>260</v>
      </c>
      <c r="B25" s="19" t="s">
        <v>261</v>
      </c>
      <c r="C25" s="42"/>
      <c r="D25" s="62"/>
      <c r="E25" s="62"/>
      <c r="F25" s="26" t="s">
        <v>262</v>
      </c>
      <c r="G25" s="43"/>
      <c r="H25" s="70"/>
      <c r="I25" s="70"/>
      <c r="J25" s="64"/>
    </row>
    <row r="26" spans="1:10" ht="13.5" thickBot="1" x14ac:dyDescent="0.25">
      <c r="A26" s="18" t="s">
        <v>263</v>
      </c>
      <c r="B26" s="19" t="s">
        <v>264</v>
      </c>
      <c r="C26" s="28">
        <f>+C27+C28</f>
        <v>0</v>
      </c>
      <c r="D26" s="63"/>
      <c r="E26" s="63"/>
      <c r="F26" s="19" t="s">
        <v>265</v>
      </c>
      <c r="G26" s="43"/>
      <c r="H26" s="70"/>
      <c r="I26" s="70"/>
      <c r="J26" s="64"/>
    </row>
    <row r="27" spans="1:10" ht="13.5" thickBot="1" x14ac:dyDescent="0.25">
      <c r="A27" s="25" t="s">
        <v>266</v>
      </c>
      <c r="B27" s="26" t="s">
        <v>267</v>
      </c>
      <c r="C27" s="50"/>
      <c r="D27" s="62"/>
      <c r="E27" s="62"/>
      <c r="F27" s="17" t="s">
        <v>268</v>
      </c>
      <c r="G27" s="49"/>
      <c r="H27" s="70"/>
      <c r="I27" s="70"/>
      <c r="J27" s="64"/>
    </row>
    <row r="28" spans="1:10" ht="13.5" thickBot="1" x14ac:dyDescent="0.25">
      <c r="A28" s="18" t="s">
        <v>269</v>
      </c>
      <c r="B28" s="19" t="s">
        <v>270</v>
      </c>
      <c r="C28" s="42"/>
      <c r="D28" s="59"/>
      <c r="E28" s="59"/>
      <c r="F28" s="19"/>
      <c r="G28" s="43"/>
      <c r="H28" s="70"/>
      <c r="I28" s="70"/>
      <c r="J28" s="64"/>
    </row>
    <row r="29" spans="1:10" ht="21.75" thickBot="1" x14ac:dyDescent="0.25">
      <c r="A29" s="21" t="s">
        <v>271</v>
      </c>
      <c r="B29" s="22" t="s">
        <v>272</v>
      </c>
      <c r="C29" s="23">
        <f>+C21+C26</f>
        <v>16363</v>
      </c>
      <c r="D29" s="23">
        <f>+D21+D26</f>
        <v>18525</v>
      </c>
      <c r="E29" s="23">
        <f>+E21+E26</f>
        <v>20031</v>
      </c>
      <c r="F29" s="22" t="s">
        <v>273</v>
      </c>
      <c r="G29" s="24">
        <f>SUM(G21:G28)</f>
        <v>0</v>
      </c>
      <c r="H29" s="71"/>
      <c r="I29" s="71"/>
      <c r="J29" s="68"/>
    </row>
    <row r="30" spans="1:10" ht="13.5" thickBot="1" x14ac:dyDescent="0.25">
      <c r="A30" s="21" t="s">
        <v>274</v>
      </c>
      <c r="B30" s="29" t="s">
        <v>275</v>
      </c>
      <c r="C30" s="30">
        <f>+C20+C29</f>
        <v>76337</v>
      </c>
      <c r="D30" s="30">
        <f>+D20+D29</f>
        <v>80911</v>
      </c>
      <c r="E30" s="30">
        <f>+E20+E29</f>
        <v>99457</v>
      </c>
      <c r="F30" s="29" t="s">
        <v>276</v>
      </c>
      <c r="G30" s="30">
        <f>+G20+G29</f>
        <v>67038</v>
      </c>
      <c r="H30" s="30">
        <f>+H20+H29</f>
        <v>72151</v>
      </c>
      <c r="I30" s="30">
        <f>+I20+I29</f>
        <v>100110</v>
      </c>
      <c r="J30" s="69"/>
    </row>
    <row r="31" spans="1:10" ht="13.5" thickBot="1" x14ac:dyDescent="0.25">
      <c r="A31" s="21" t="s">
        <v>277</v>
      </c>
      <c r="B31" s="29" t="s">
        <v>278</v>
      </c>
      <c r="C31" s="30">
        <f>IF(C20-G20&lt;0,G20-C20,"-")</f>
        <v>7064</v>
      </c>
      <c r="D31" s="30">
        <f>IF(D20-H20&lt;0,H20-D20,"-")</f>
        <v>9765</v>
      </c>
      <c r="E31" s="30">
        <f>IF(E20-I20&lt;0,I20-E20,"-")</f>
        <v>20684</v>
      </c>
      <c r="F31" s="29" t="s">
        <v>279</v>
      </c>
      <c r="G31" s="30" t="str">
        <f>IF(C20-G20&gt;0,C20-G20,"-")</f>
        <v>-</v>
      </c>
      <c r="H31" s="30" t="str">
        <f t="shared" ref="H31:I31" si="0">IF(D20-H20&gt;0,D20-H20,"-")</f>
        <v>-</v>
      </c>
      <c r="I31" s="30" t="str">
        <f t="shared" si="0"/>
        <v>-</v>
      </c>
      <c r="J31" s="69"/>
    </row>
    <row r="32" spans="1:10" ht="13.5" thickBot="1" x14ac:dyDescent="0.25">
      <c r="A32" s="21" t="s">
        <v>280</v>
      </c>
      <c r="B32" s="29" t="s">
        <v>281</v>
      </c>
      <c r="C32" s="30" t="str">
        <f>IF(C20+C21-G30&lt;0,G30-(C20+C21),"-")</f>
        <v>-</v>
      </c>
      <c r="D32" s="30" t="str">
        <f>IF(D20+D21-H30&lt;0,H30-(D20+D21),"-")</f>
        <v>-</v>
      </c>
      <c r="E32" s="30">
        <f>IF(E20+E21-I30&lt;0,I30-(E20+E21),"-")</f>
        <v>653</v>
      </c>
      <c r="F32" s="29" t="s">
        <v>282</v>
      </c>
      <c r="G32" s="30">
        <f>IF(C20+C21-G30&gt;0,C20+C21-G30,"-")</f>
        <v>9299</v>
      </c>
      <c r="H32" s="30">
        <f>IF(D20+D21-H30&gt;0,D20+D21-H30,"-")</f>
        <v>8760</v>
      </c>
      <c r="I32" s="30" t="str">
        <f>IF(E20+E21-I30&gt;0,E20+E21-I30,"-")</f>
        <v>-</v>
      </c>
      <c r="J32" s="69"/>
    </row>
    <row r="33" spans="1:10" x14ac:dyDescent="0.2">
      <c r="B33" s="39"/>
      <c r="C33" s="39"/>
      <c r="D33" s="39"/>
      <c r="E33" s="39"/>
      <c r="F33" s="39"/>
      <c r="G33" s="39"/>
      <c r="H33" s="39"/>
      <c r="I33" s="39"/>
      <c r="J33" s="39"/>
    </row>
    <row r="34" spans="1:10" ht="15.75" x14ac:dyDescent="0.2">
      <c r="A34" s="6"/>
      <c r="B34" s="99" t="s">
        <v>283</v>
      </c>
      <c r="C34" s="99"/>
      <c r="D34" s="99"/>
      <c r="E34" s="99"/>
      <c r="F34" s="99"/>
      <c r="G34" s="99"/>
      <c r="H34" s="55"/>
      <c r="I34" s="78"/>
      <c r="J34" s="52"/>
    </row>
    <row r="35" spans="1:10" ht="14.25" thickBot="1" x14ac:dyDescent="0.25">
      <c r="A35" s="6"/>
      <c r="B35" s="7"/>
      <c r="C35" s="6"/>
      <c r="D35" s="6"/>
      <c r="E35" s="6"/>
      <c r="F35" s="6"/>
      <c r="G35" s="8"/>
      <c r="H35" s="8"/>
      <c r="I35" s="8"/>
      <c r="J35" s="8"/>
    </row>
    <row r="36" spans="1:10" ht="13.5" thickBot="1" x14ac:dyDescent="0.25">
      <c r="A36" s="98" t="s">
        <v>0</v>
      </c>
      <c r="B36" s="100" t="s">
        <v>232</v>
      </c>
      <c r="C36" s="101"/>
      <c r="D36" s="102"/>
      <c r="E36" s="103"/>
      <c r="F36" s="100" t="s">
        <v>233</v>
      </c>
      <c r="G36" s="101"/>
      <c r="H36" s="102"/>
      <c r="I36" s="103"/>
      <c r="J36" s="66"/>
    </row>
    <row r="37" spans="1:10" ht="36.75" thickBot="1" x14ac:dyDescent="0.25">
      <c r="A37" s="98"/>
      <c r="B37" s="9" t="s">
        <v>234</v>
      </c>
      <c r="C37" s="10" t="s">
        <v>329</v>
      </c>
      <c r="D37" s="56" t="s">
        <v>346</v>
      </c>
      <c r="E37" s="77" t="s">
        <v>353</v>
      </c>
      <c r="F37" s="9" t="s">
        <v>234</v>
      </c>
      <c r="G37" s="73" t="s">
        <v>329</v>
      </c>
      <c r="H37" s="73" t="s">
        <v>346</v>
      </c>
      <c r="I37" s="73"/>
      <c r="J37" s="66"/>
    </row>
    <row r="38" spans="1:10" ht="13.5" thickBot="1" x14ac:dyDescent="0.25">
      <c r="A38" s="12">
        <v>1</v>
      </c>
      <c r="B38" s="13">
        <v>2</v>
      </c>
      <c r="C38" s="14">
        <v>3</v>
      </c>
      <c r="D38" s="57">
        <v>4</v>
      </c>
      <c r="E38" s="57"/>
      <c r="F38" s="13">
        <v>5</v>
      </c>
      <c r="G38" s="74">
        <v>6</v>
      </c>
      <c r="H38" s="74">
        <v>7</v>
      </c>
      <c r="I38" s="74"/>
      <c r="J38" s="67"/>
    </row>
    <row r="39" spans="1:10" x14ac:dyDescent="0.2">
      <c r="A39" s="16" t="s">
        <v>2</v>
      </c>
      <c r="B39" s="17" t="s">
        <v>284</v>
      </c>
      <c r="C39" s="40">
        <f>Újrónafő!C22</f>
        <v>0</v>
      </c>
      <c r="D39" s="58"/>
      <c r="E39" s="58"/>
      <c r="F39" s="17" t="s">
        <v>187</v>
      </c>
      <c r="G39" s="75">
        <f>Újrónafő!C111</f>
        <v>4345</v>
      </c>
      <c r="H39" s="75">
        <f>Újrónafő!D111</f>
        <v>5430</v>
      </c>
      <c r="I39" s="75">
        <f>Újrónafő!E111</f>
        <v>5577</v>
      </c>
      <c r="J39" s="64"/>
    </row>
    <row r="40" spans="1:10" x14ac:dyDescent="0.2">
      <c r="A40" s="18" t="s">
        <v>16</v>
      </c>
      <c r="B40" s="19" t="s">
        <v>285</v>
      </c>
      <c r="C40" s="40">
        <f>Újrónafő!C23</f>
        <v>0</v>
      </c>
      <c r="D40" s="58"/>
      <c r="E40" s="58"/>
      <c r="F40" s="19" t="s">
        <v>286</v>
      </c>
      <c r="G40" s="75">
        <f>Újrónafő!C112</f>
        <v>0</v>
      </c>
      <c r="H40" s="75"/>
      <c r="I40" s="75"/>
      <c r="J40" s="64"/>
    </row>
    <row r="41" spans="1:10" x14ac:dyDescent="0.2">
      <c r="A41" s="18" t="s">
        <v>30</v>
      </c>
      <c r="B41" s="19" t="s">
        <v>287</v>
      </c>
      <c r="C41" s="40">
        <f>Újrónafő!C24</f>
        <v>0</v>
      </c>
      <c r="D41" s="58"/>
      <c r="E41" s="58">
        <f>Újrónafő!E50</f>
        <v>4400</v>
      </c>
      <c r="F41" s="19" t="s">
        <v>189</v>
      </c>
      <c r="G41" s="75">
        <f>Újrónafő!C113</f>
        <v>4518</v>
      </c>
      <c r="H41" s="75">
        <f>Újrónafő!D113</f>
        <v>4518</v>
      </c>
      <c r="I41" s="75">
        <f>Újrónafő!E113</f>
        <v>4450</v>
      </c>
      <c r="J41" s="64"/>
    </row>
    <row r="42" spans="1:10" x14ac:dyDescent="0.2">
      <c r="A42" s="18" t="s">
        <v>207</v>
      </c>
      <c r="B42" s="19" t="s">
        <v>288</v>
      </c>
      <c r="C42" s="40">
        <f>Újrónafő!C25</f>
        <v>0</v>
      </c>
      <c r="D42" s="58"/>
      <c r="E42" s="58"/>
      <c r="F42" s="19" t="s">
        <v>289</v>
      </c>
      <c r="G42" s="75">
        <f>Újrónafő!C114</f>
        <v>0</v>
      </c>
      <c r="H42" s="75"/>
      <c r="I42" s="75"/>
      <c r="J42" s="64"/>
    </row>
    <row r="43" spans="1:10" x14ac:dyDescent="0.2">
      <c r="A43" s="18" t="s">
        <v>58</v>
      </c>
      <c r="B43" s="19" t="s">
        <v>290</v>
      </c>
      <c r="C43" s="40">
        <f>Újrónafő!C26</f>
        <v>0</v>
      </c>
      <c r="D43" s="58"/>
      <c r="E43" s="58"/>
      <c r="F43" s="19" t="s">
        <v>191</v>
      </c>
      <c r="G43" s="75">
        <f>Újrónafő!C115</f>
        <v>0</v>
      </c>
      <c r="H43" s="75"/>
      <c r="I43" s="75"/>
      <c r="J43" s="64"/>
    </row>
    <row r="44" spans="1:10" x14ac:dyDescent="0.2">
      <c r="A44" s="18" t="s">
        <v>80</v>
      </c>
      <c r="B44" s="19" t="s">
        <v>291</v>
      </c>
      <c r="C44" s="44">
        <f>Újrónafő!C27</f>
        <v>0</v>
      </c>
      <c r="D44" s="44">
        <f>Újrónafő!D27</f>
        <v>1624</v>
      </c>
      <c r="E44" s="44">
        <f>Újrónafő!E27</f>
        <v>6007</v>
      </c>
      <c r="F44" s="19"/>
      <c r="G44" s="44"/>
      <c r="H44" s="44"/>
      <c r="I44" s="44"/>
      <c r="J44" s="64"/>
    </row>
    <row r="45" spans="1:10" x14ac:dyDescent="0.2">
      <c r="A45" s="18" t="s">
        <v>218</v>
      </c>
      <c r="B45" s="19"/>
      <c r="C45" s="42">
        <f>Újrónafő!C27</f>
        <v>0</v>
      </c>
      <c r="D45" s="42"/>
      <c r="E45" s="59"/>
      <c r="F45" s="19"/>
      <c r="G45" s="44"/>
      <c r="H45" s="44"/>
      <c r="I45" s="44"/>
      <c r="J45" s="64"/>
    </row>
    <row r="46" spans="1:10" x14ac:dyDescent="0.2">
      <c r="A46" s="18" t="s">
        <v>102</v>
      </c>
      <c r="B46" s="19"/>
      <c r="C46" s="42"/>
      <c r="D46" s="59"/>
      <c r="E46" s="59"/>
      <c r="F46" s="19"/>
      <c r="G46" s="44"/>
      <c r="H46" s="44"/>
      <c r="I46" s="44"/>
      <c r="J46" s="64"/>
    </row>
    <row r="47" spans="1:10" x14ac:dyDescent="0.2">
      <c r="A47" s="18" t="s">
        <v>112</v>
      </c>
      <c r="B47" s="19"/>
      <c r="C47" s="44"/>
      <c r="D47" s="60"/>
      <c r="E47" s="60"/>
      <c r="F47" s="19"/>
      <c r="G47" s="44"/>
      <c r="H47" s="44"/>
      <c r="I47" s="44"/>
      <c r="J47" s="64"/>
    </row>
    <row r="48" spans="1:10" x14ac:dyDescent="0.2">
      <c r="A48" s="18" t="s">
        <v>229</v>
      </c>
      <c r="B48" s="19"/>
      <c r="C48" s="44"/>
      <c r="D48" s="60"/>
      <c r="E48" s="60"/>
      <c r="F48" s="19"/>
      <c r="G48" s="44"/>
      <c r="H48" s="44"/>
      <c r="I48" s="44"/>
      <c r="J48" s="64"/>
    </row>
    <row r="49" spans="1:10" ht="13.5" thickBot="1" x14ac:dyDescent="0.25">
      <c r="A49" s="25" t="s">
        <v>243</v>
      </c>
      <c r="B49" s="26"/>
      <c r="C49" s="51"/>
      <c r="D49" s="64"/>
      <c r="E49" s="64"/>
      <c r="F49" s="26"/>
      <c r="G49" s="51"/>
      <c r="H49" s="51"/>
      <c r="I49" s="51"/>
      <c r="J49" s="64"/>
    </row>
    <row r="50" spans="1:10" ht="13.5" thickBot="1" x14ac:dyDescent="0.25">
      <c r="A50" s="21" t="s">
        <v>244</v>
      </c>
      <c r="B50" s="22" t="s">
        <v>292</v>
      </c>
      <c r="C50" s="23">
        <f>+C39+C41+C42+C44+C45+C46+C47+C48+C49</f>
        <v>0</v>
      </c>
      <c r="D50" s="23">
        <f>+D39+D41+D42+D44+D45+D46+D47+D48+D49</f>
        <v>1624</v>
      </c>
      <c r="E50" s="23">
        <f>+E39+E41+E42+E44+E45+E46+E47+E48+E49</f>
        <v>10407</v>
      </c>
      <c r="F50" s="22" t="s">
        <v>293</v>
      </c>
      <c r="G50" s="76">
        <f>+G39+G41+G43+G44+G45+G46+G47+G48+G49</f>
        <v>8863</v>
      </c>
      <c r="H50" s="76">
        <f>+H39+H41+H43+H44+H45+H46+H47+H48+H49</f>
        <v>9948</v>
      </c>
      <c r="I50" s="76">
        <f>+I39+I41+I43+I44+I45+I46+I47+I48+I49</f>
        <v>10027</v>
      </c>
      <c r="J50" s="68"/>
    </row>
    <row r="51" spans="1:10" x14ac:dyDescent="0.2">
      <c r="A51" s="16" t="s">
        <v>245</v>
      </c>
      <c r="B51" s="31" t="s">
        <v>294</v>
      </c>
      <c r="C51" s="32">
        <v>0</v>
      </c>
      <c r="D51" s="65"/>
      <c r="E51" s="65"/>
      <c r="F51" s="19" t="s">
        <v>250</v>
      </c>
      <c r="G51" s="75"/>
      <c r="H51" s="75"/>
      <c r="I51" s="75"/>
      <c r="J51" s="64"/>
    </row>
    <row r="52" spans="1:10" x14ac:dyDescent="0.2">
      <c r="A52" s="18" t="s">
        <v>248</v>
      </c>
      <c r="B52" s="33" t="s">
        <v>295</v>
      </c>
      <c r="C52" s="42"/>
      <c r="D52" s="59"/>
      <c r="E52" s="59"/>
      <c r="F52" s="19" t="s">
        <v>296</v>
      </c>
      <c r="G52" s="44"/>
      <c r="H52" s="44"/>
      <c r="I52" s="44"/>
      <c r="J52" s="64"/>
    </row>
    <row r="53" spans="1:10" x14ac:dyDescent="0.2">
      <c r="A53" s="16" t="s">
        <v>251</v>
      </c>
      <c r="B53" s="33" t="s">
        <v>297</v>
      </c>
      <c r="C53" s="42"/>
      <c r="D53" s="59"/>
      <c r="E53" s="59"/>
      <c r="F53" s="19" t="s">
        <v>256</v>
      </c>
      <c r="G53" s="44"/>
      <c r="H53" s="44"/>
      <c r="I53" s="44"/>
      <c r="J53" s="64"/>
    </row>
    <row r="54" spans="1:10" x14ac:dyDescent="0.2">
      <c r="A54" s="18" t="s">
        <v>254</v>
      </c>
      <c r="B54" s="33" t="s">
        <v>298</v>
      </c>
      <c r="C54" s="42"/>
      <c r="D54" s="59"/>
      <c r="E54" s="59"/>
      <c r="F54" s="19" t="s">
        <v>259</v>
      </c>
      <c r="G54" s="44"/>
      <c r="H54" s="44"/>
      <c r="I54" s="44"/>
      <c r="J54" s="64"/>
    </row>
    <row r="55" spans="1:10" x14ac:dyDescent="0.2">
      <c r="A55" s="16" t="s">
        <v>257</v>
      </c>
      <c r="B55" s="33" t="s">
        <v>299</v>
      </c>
      <c r="C55" s="42"/>
      <c r="D55" s="62"/>
      <c r="E55" s="62"/>
      <c r="F55" s="26" t="s">
        <v>262</v>
      </c>
      <c r="G55" s="44"/>
      <c r="H55" s="44"/>
      <c r="I55" s="44"/>
      <c r="J55" s="64"/>
    </row>
    <row r="56" spans="1:10" x14ac:dyDescent="0.2">
      <c r="A56" s="18" t="s">
        <v>260</v>
      </c>
      <c r="B56" s="34" t="s">
        <v>300</v>
      </c>
      <c r="C56" s="42"/>
      <c r="D56" s="59"/>
      <c r="E56" s="59">
        <f>Újrónafő!E77</f>
        <v>709</v>
      </c>
      <c r="F56" s="19" t="s">
        <v>301</v>
      </c>
      <c r="G56" s="44"/>
      <c r="H56" s="44"/>
      <c r="I56" s="44"/>
      <c r="J56" s="64"/>
    </row>
    <row r="57" spans="1:10" x14ac:dyDescent="0.2">
      <c r="A57" s="16" t="s">
        <v>263</v>
      </c>
      <c r="B57" s="35" t="s">
        <v>302</v>
      </c>
      <c r="C57" s="28">
        <f>+C58+C59+C60+C61+C62</f>
        <v>0</v>
      </c>
      <c r="D57" s="65"/>
      <c r="E57" s="65"/>
      <c r="F57" s="17" t="s">
        <v>268</v>
      </c>
      <c r="G57" s="44"/>
      <c r="H57" s="44"/>
      <c r="I57" s="44"/>
      <c r="J57" s="64"/>
    </row>
    <row r="58" spans="1:10" x14ac:dyDescent="0.2">
      <c r="A58" s="18" t="s">
        <v>266</v>
      </c>
      <c r="B58" s="34" t="s">
        <v>303</v>
      </c>
      <c r="C58" s="42"/>
      <c r="D58" s="58"/>
      <c r="E58" s="58"/>
      <c r="F58" s="17" t="s">
        <v>304</v>
      </c>
      <c r="G58" s="44"/>
      <c r="H58" s="44"/>
      <c r="I58" s="44"/>
      <c r="J58" s="64"/>
    </row>
    <row r="59" spans="1:10" x14ac:dyDescent="0.2">
      <c r="A59" s="16" t="s">
        <v>269</v>
      </c>
      <c r="B59" s="34" t="s">
        <v>305</v>
      </c>
      <c r="C59" s="42"/>
      <c r="D59" s="58"/>
      <c r="E59" s="58"/>
      <c r="F59" s="17" t="s">
        <v>221</v>
      </c>
      <c r="G59" s="44">
        <f>Újrónafő!C139</f>
        <v>436</v>
      </c>
      <c r="H59" s="44">
        <f>Újrónafő!D139</f>
        <v>436</v>
      </c>
      <c r="I59" s="44">
        <f>Újrónafő!E139</f>
        <v>436</v>
      </c>
      <c r="J59" s="64"/>
    </row>
    <row r="60" spans="1:10" x14ac:dyDescent="0.2">
      <c r="A60" s="18" t="s">
        <v>271</v>
      </c>
      <c r="B60" s="33" t="s">
        <v>306</v>
      </c>
      <c r="C60" s="42"/>
      <c r="D60" s="58"/>
      <c r="E60" s="58"/>
      <c r="F60" s="17"/>
      <c r="G60" s="44"/>
      <c r="H60" s="44"/>
      <c r="I60" s="44"/>
      <c r="J60" s="64"/>
    </row>
    <row r="61" spans="1:10" x14ac:dyDescent="0.2">
      <c r="A61" s="16" t="s">
        <v>274</v>
      </c>
      <c r="B61" s="36" t="s">
        <v>307</v>
      </c>
      <c r="C61" s="42"/>
      <c r="D61" s="59"/>
      <c r="E61" s="59"/>
      <c r="F61" s="19"/>
      <c r="G61" s="44"/>
      <c r="H61" s="44"/>
      <c r="I61" s="44"/>
      <c r="J61" s="64"/>
    </row>
    <row r="62" spans="1:10" ht="13.5" thickBot="1" x14ac:dyDescent="0.25">
      <c r="A62" s="18" t="s">
        <v>277</v>
      </c>
      <c r="B62" s="37" t="s">
        <v>308</v>
      </c>
      <c r="C62" s="42"/>
      <c r="D62" s="58"/>
      <c r="E62" s="58"/>
      <c r="F62" s="17"/>
      <c r="G62" s="44"/>
      <c r="H62" s="44"/>
      <c r="I62" s="44"/>
      <c r="J62" s="64"/>
    </row>
    <row r="63" spans="1:10" ht="21.75" thickBot="1" x14ac:dyDescent="0.25">
      <c r="A63" s="21" t="s">
        <v>280</v>
      </c>
      <c r="B63" s="79" t="s">
        <v>309</v>
      </c>
      <c r="C63" s="71">
        <f>+C51+C57</f>
        <v>0</v>
      </c>
      <c r="D63" s="71">
        <f>+D51+D57</f>
        <v>0</v>
      </c>
      <c r="E63" s="71">
        <f>E56</f>
        <v>709</v>
      </c>
      <c r="F63" s="79" t="s">
        <v>310</v>
      </c>
      <c r="G63" s="71">
        <f>SUM(G51:G62)</f>
        <v>436</v>
      </c>
      <c r="H63" s="71">
        <f>SUM(H51:H62)</f>
        <v>436</v>
      </c>
      <c r="I63" s="71">
        <f>SUM(I51:I62)</f>
        <v>436</v>
      </c>
      <c r="J63" s="68"/>
    </row>
    <row r="64" spans="1:10" ht="13.5" thickBot="1" x14ac:dyDescent="0.25">
      <c r="A64" s="21" t="s">
        <v>311</v>
      </c>
      <c r="B64" s="21" t="s">
        <v>312</v>
      </c>
      <c r="C64" s="72">
        <f>C50+C63</f>
        <v>0</v>
      </c>
      <c r="D64" s="72">
        <f>D50+D63</f>
        <v>1624</v>
      </c>
      <c r="E64" s="72">
        <f>E50+E63</f>
        <v>11116</v>
      </c>
      <c r="F64" s="21" t="s">
        <v>313</v>
      </c>
      <c r="G64" s="72">
        <f>G50</f>
        <v>8863</v>
      </c>
      <c r="H64" s="72">
        <f>H50</f>
        <v>9948</v>
      </c>
      <c r="I64" s="72">
        <f>I50</f>
        <v>10027</v>
      </c>
      <c r="J64" s="69"/>
    </row>
    <row r="65" spans="1:10" ht="13.5" thickBot="1" x14ac:dyDescent="0.25">
      <c r="A65" s="21" t="s">
        <v>314</v>
      </c>
      <c r="B65" s="21" t="s">
        <v>278</v>
      </c>
      <c r="C65" s="72"/>
      <c r="D65" s="72"/>
      <c r="E65" s="72"/>
      <c r="F65" s="21" t="s">
        <v>279</v>
      </c>
      <c r="G65" s="72"/>
      <c r="H65" s="72"/>
      <c r="I65" s="72"/>
      <c r="J65" s="69"/>
    </row>
    <row r="66" spans="1:10" ht="13.5" thickBot="1" x14ac:dyDescent="0.25">
      <c r="A66" s="21" t="s">
        <v>315</v>
      </c>
      <c r="B66" s="21" t="s">
        <v>281</v>
      </c>
      <c r="C66" s="72"/>
      <c r="D66" s="72"/>
      <c r="E66" s="72"/>
      <c r="F66" s="21" t="s">
        <v>282</v>
      </c>
      <c r="G66" s="72"/>
      <c r="H66" s="72"/>
      <c r="I66" s="72"/>
      <c r="J66" s="69"/>
    </row>
    <row r="67" spans="1:10" ht="13.5" thickBot="1" x14ac:dyDescent="0.25">
      <c r="A67" s="21">
        <v>29</v>
      </c>
      <c r="B67" s="21" t="s">
        <v>318</v>
      </c>
      <c r="C67" s="72">
        <f>C30+C64</f>
        <v>76337</v>
      </c>
      <c r="D67" s="72">
        <f>D30+D64</f>
        <v>82535</v>
      </c>
      <c r="E67" s="72">
        <f>E30+E64</f>
        <v>110573</v>
      </c>
      <c r="F67" s="21" t="s">
        <v>319</v>
      </c>
      <c r="G67" s="72">
        <f>G64+G30+G63</f>
        <v>76337</v>
      </c>
      <c r="H67" s="72">
        <f>H64+H30+H63</f>
        <v>82535</v>
      </c>
      <c r="I67" s="72">
        <f>I64+I30+I63</f>
        <v>110573</v>
      </c>
      <c r="J67" s="69"/>
    </row>
  </sheetData>
  <sheetProtection selectLockedCells="1" selectUnlockedCells="1"/>
  <mergeCells count="8">
    <mergeCell ref="A36:A37"/>
    <mergeCell ref="B3:G3"/>
    <mergeCell ref="A5:A6"/>
    <mergeCell ref="B34:G34"/>
    <mergeCell ref="F5:I5"/>
    <mergeCell ref="B5:E5"/>
    <mergeCell ref="B36:E36"/>
    <mergeCell ref="F36:I36"/>
  </mergeCells>
  <pageMargins left="0.70833333333333337" right="0.70833333333333337" top="0.74861111111111112" bottom="0.74791666666666667" header="0.31527777777777777" footer="0.51180555555555551"/>
  <pageSetup paperSize="9" scale="79" firstPageNumber="0" orientation="landscape" r:id="rId1"/>
  <headerFooter alignWithMargins="0">
    <oddHeader>&amp;C2.sz. melléklet</oddHeader>
  </headerFooter>
  <rowBreaks count="1" manualBreakCount="1">
    <brk id="33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61E6D-BE8E-41F7-853E-A36E6468532B}">
  <sheetPr>
    <tabColor theme="9" tint="0.39997558519241921"/>
  </sheetPr>
  <dimension ref="A1:F12"/>
  <sheetViews>
    <sheetView zoomScaleNormal="100" workbookViewId="0"/>
  </sheetViews>
  <sheetFormatPr defaultRowHeight="12.75" x14ac:dyDescent="0.2"/>
  <cols>
    <col min="1" max="1" width="50.83203125" customWidth="1"/>
    <col min="2" max="3" width="15.83203125" customWidth="1"/>
  </cols>
  <sheetData>
    <row r="1" spans="1:6" x14ac:dyDescent="0.2">
      <c r="C1" s="92" t="s">
        <v>368</v>
      </c>
    </row>
    <row r="2" spans="1:6" ht="29.25" customHeight="1" x14ac:dyDescent="0.2">
      <c r="A2" s="91"/>
      <c r="B2" s="93" t="s">
        <v>362</v>
      </c>
      <c r="C2" s="93" t="s">
        <v>363</v>
      </c>
    </row>
    <row r="3" spans="1:6" ht="25.5" x14ac:dyDescent="0.2">
      <c r="A3" s="85" t="s">
        <v>357</v>
      </c>
      <c r="B3" s="86">
        <f>B6+B7+B9</f>
        <v>23219</v>
      </c>
      <c r="C3" s="86">
        <f>C5+C9</f>
        <v>19137</v>
      </c>
    </row>
    <row r="4" spans="1:6" x14ac:dyDescent="0.2">
      <c r="A4" s="94" t="s">
        <v>358</v>
      </c>
      <c r="B4" s="91"/>
      <c r="C4" s="91"/>
    </row>
    <row r="5" spans="1:6" x14ac:dyDescent="0.2">
      <c r="A5" t="s">
        <v>359</v>
      </c>
      <c r="B5" s="91"/>
      <c r="C5" s="91">
        <f>C6+C7+C8</f>
        <v>17523</v>
      </c>
    </row>
    <row r="6" spans="1:6" x14ac:dyDescent="0.2">
      <c r="A6" s="94" t="s">
        <v>365</v>
      </c>
      <c r="B6" s="91">
        <v>5160</v>
      </c>
      <c r="C6" s="91">
        <v>1347</v>
      </c>
    </row>
    <row r="7" spans="1:6" ht="25.5" x14ac:dyDescent="0.2">
      <c r="A7" s="94" t="s">
        <v>333</v>
      </c>
      <c r="B7" s="91">
        <v>16444</v>
      </c>
      <c r="C7" s="91">
        <v>15730</v>
      </c>
    </row>
    <row r="8" spans="1:6" x14ac:dyDescent="0.2">
      <c r="A8" s="94" t="s">
        <v>367</v>
      </c>
      <c r="B8" s="91"/>
      <c r="C8" s="91">
        <v>446</v>
      </c>
    </row>
    <row r="9" spans="1:6" x14ac:dyDescent="0.2">
      <c r="A9" s="94" t="s">
        <v>366</v>
      </c>
      <c r="B9" s="91">
        <v>1615</v>
      </c>
      <c r="C9" s="91">
        <v>1614</v>
      </c>
    </row>
    <row r="10" spans="1:6" ht="25.5" x14ac:dyDescent="0.2">
      <c r="A10" s="85" t="s">
        <v>360</v>
      </c>
      <c r="B10" s="86"/>
      <c r="C10" s="86"/>
    </row>
    <row r="11" spans="1:6" ht="25.5" x14ac:dyDescent="0.2">
      <c r="A11" s="85" t="s">
        <v>361</v>
      </c>
      <c r="B11" s="86">
        <v>1661</v>
      </c>
      <c r="C11" s="86">
        <v>0</v>
      </c>
    </row>
    <row r="12" spans="1:6" x14ac:dyDescent="0.2">
      <c r="F12" s="84"/>
    </row>
  </sheetData>
  <pageMargins left="0.7" right="0.7" top="0.75" bottom="0.75" header="0.3" footer="0.3"/>
  <pageSetup paperSize="9" orientation="portrait" verticalDpi="0" r:id="rId1"/>
  <headerFooter>
    <oddHeader>&amp;C2020. évi támgoatásérétkű kiadások, végleges pénzeszközátadások részletezése 
&amp;R3. számú melléklet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A2:E19"/>
  <sheetViews>
    <sheetView zoomScaleNormal="100" workbookViewId="0"/>
  </sheetViews>
  <sheetFormatPr defaultRowHeight="12.75" x14ac:dyDescent="0.2"/>
  <cols>
    <col min="1" max="1" width="31.33203125" customWidth="1"/>
    <col min="2" max="2" width="15.83203125" customWidth="1"/>
    <col min="3" max="3" width="19.83203125" customWidth="1"/>
    <col min="4" max="4" width="20" customWidth="1"/>
    <col min="5" max="5" width="25.33203125" customWidth="1"/>
  </cols>
  <sheetData>
    <row r="2" spans="1:5" ht="18" x14ac:dyDescent="0.25">
      <c r="A2" s="104" t="s">
        <v>339</v>
      </c>
      <c r="B2" s="104"/>
      <c r="C2" s="104"/>
      <c r="D2" s="104"/>
      <c r="E2" s="104"/>
    </row>
    <row r="3" spans="1:5" ht="15.75" x14ac:dyDescent="0.25">
      <c r="A3" s="38"/>
      <c r="B3" s="38"/>
      <c r="C3" s="38"/>
      <c r="D3" s="38"/>
      <c r="E3" s="38"/>
    </row>
    <row r="4" spans="1:5" ht="31.5" x14ac:dyDescent="0.25">
      <c r="A4" s="88" t="s">
        <v>328</v>
      </c>
      <c r="B4" s="87" t="s">
        <v>362</v>
      </c>
      <c r="C4" s="87" t="s">
        <v>363</v>
      </c>
    </row>
    <row r="5" spans="1:5" s="83" customFormat="1" x14ac:dyDescent="0.2">
      <c r="A5" s="80" t="s">
        <v>335</v>
      </c>
      <c r="B5" s="82">
        <f>B6+B7</f>
        <v>4345</v>
      </c>
      <c r="C5" s="82">
        <f>C7+C8+C9+C10+C11+C12+C13+C14</f>
        <v>5577</v>
      </c>
    </row>
    <row r="6" spans="1:5" s="83" customFormat="1" x14ac:dyDescent="0.2">
      <c r="A6" s="89" t="s">
        <v>364</v>
      </c>
      <c r="B6" s="89">
        <v>40</v>
      </c>
      <c r="C6" s="82"/>
    </row>
    <row r="7" spans="1:5" ht="12.75" customHeight="1" x14ac:dyDescent="0.2">
      <c r="A7" s="89" t="s">
        <v>340</v>
      </c>
      <c r="B7" s="89">
        <v>4305</v>
      </c>
      <c r="C7" s="89">
        <v>4305</v>
      </c>
    </row>
    <row r="8" spans="1:5" ht="12.75" customHeight="1" x14ac:dyDescent="0.2">
      <c r="A8" s="89" t="s">
        <v>351</v>
      </c>
      <c r="B8" s="89"/>
      <c r="C8" s="89">
        <v>254</v>
      </c>
    </row>
    <row r="9" spans="1:5" ht="12.75" customHeight="1" x14ac:dyDescent="0.2">
      <c r="A9" s="89" t="s">
        <v>348</v>
      </c>
      <c r="B9" s="89"/>
      <c r="C9" s="89">
        <v>125</v>
      </c>
    </row>
    <row r="10" spans="1:5" ht="12.75" customHeight="1" x14ac:dyDescent="0.2">
      <c r="A10" s="89" t="s">
        <v>349</v>
      </c>
      <c r="B10" s="89"/>
      <c r="C10" s="89">
        <v>79</v>
      </c>
    </row>
    <row r="11" spans="1:5" ht="12.75" customHeight="1" x14ac:dyDescent="0.2">
      <c r="A11" s="89" t="s">
        <v>350</v>
      </c>
      <c r="B11" s="89"/>
      <c r="C11" s="89">
        <v>105</v>
      </c>
    </row>
    <row r="12" spans="1:5" ht="12.75" customHeight="1" x14ac:dyDescent="0.2">
      <c r="A12" s="89" t="s">
        <v>354</v>
      </c>
      <c r="B12" s="89"/>
      <c r="C12" s="89">
        <v>102</v>
      </c>
    </row>
    <row r="13" spans="1:5" ht="12.75" customHeight="1" x14ac:dyDescent="0.2">
      <c r="A13" s="89" t="s">
        <v>355</v>
      </c>
      <c r="B13" s="89"/>
      <c r="C13" s="89">
        <v>130</v>
      </c>
    </row>
    <row r="14" spans="1:5" ht="12.75" customHeight="1" x14ac:dyDescent="0.2">
      <c r="A14" s="89" t="s">
        <v>356</v>
      </c>
      <c r="B14" s="89"/>
      <c r="C14" s="89">
        <v>477</v>
      </c>
    </row>
    <row r="15" spans="1:5" ht="12.75" customHeight="1" x14ac:dyDescent="0.2">
      <c r="A15" s="89"/>
      <c r="B15" s="89"/>
      <c r="C15" s="89"/>
    </row>
    <row r="16" spans="1:5" s="81" customFormat="1" ht="12.75" customHeight="1" x14ac:dyDescent="0.2">
      <c r="A16" s="90" t="s">
        <v>336</v>
      </c>
      <c r="B16" s="90">
        <f>B17</f>
        <v>4518</v>
      </c>
      <c r="C16" s="90">
        <f>C17</f>
        <v>4450</v>
      </c>
    </row>
    <row r="17" spans="1:3" x14ac:dyDescent="0.2">
      <c r="A17" s="89" t="s">
        <v>341</v>
      </c>
      <c r="B17" s="89">
        <v>4518</v>
      </c>
      <c r="C17" s="89">
        <v>4450</v>
      </c>
    </row>
    <row r="18" spans="1:3" x14ac:dyDescent="0.2">
      <c r="A18" s="89"/>
      <c r="B18" s="89"/>
      <c r="C18" s="89"/>
    </row>
    <row r="19" spans="1:3" x14ac:dyDescent="0.2">
      <c r="A19" s="90" t="s">
        <v>320</v>
      </c>
      <c r="B19" s="90">
        <f>B5+B16</f>
        <v>8863</v>
      </c>
      <c r="C19" s="90">
        <f>C5+C16</f>
        <v>10027</v>
      </c>
    </row>
  </sheetData>
  <mergeCells count="1">
    <mergeCell ref="A2:E2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Header>&amp;C&amp;"Times New Roman CE,Félkövér"&amp;12 2020. évi beruházások és felújítások&amp;R4. sz.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2</vt:i4>
      </vt:variant>
    </vt:vector>
  </HeadingPairs>
  <TitlesOfParts>
    <vt:vector size="6" baseType="lpstr">
      <vt:lpstr>Újrónafő</vt:lpstr>
      <vt:lpstr>2.sz. működési és felhalm.mérle</vt:lpstr>
      <vt:lpstr>3. sz. melléklet</vt:lpstr>
      <vt:lpstr>4. sz. melléklet</vt:lpstr>
      <vt:lpstr>'2.sz. működési és felhalm.mérle'!Nyomtatási_terület</vt:lpstr>
      <vt:lpstr>Újrónafő!Nyomtatási_terület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Winkler András</dc:creator>
  <cp:lastModifiedBy>Világi Ariella</cp:lastModifiedBy>
  <cp:lastPrinted>2021-04-22T10:50:09Z</cp:lastPrinted>
  <dcterms:created xsi:type="dcterms:W3CDTF">2015-05-13T12:35:38Z</dcterms:created>
  <dcterms:modified xsi:type="dcterms:W3CDTF">2021-05-17T11:32:13Z</dcterms:modified>
</cp:coreProperties>
</file>